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3640" yWindow="3920" windowWidth="40980" windowHeight="19280" tabRatio="500"/>
  </bookViews>
  <sheets>
    <sheet name="river_locations" sheetId="1" r:id="rId1"/>
    <sheet name="biogeochemical_variable" sheetId="2" r:id="rId2"/>
  </sheets>
  <definedNames>
    <definedName name="discharges" localSheetId="0">river_locations!$C$2:$L$24</definedName>
    <definedName name="NADRI_OPER" localSheetId="0">river_locations!$K$2:$M$23</definedName>
    <definedName name="NADRI_OPER_1" localSheetId="0">river_locations!$K$4:$M$7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  <c r="J24" i="1"/>
</calcChain>
</file>

<file path=xl/connections.xml><?xml version="1.0" encoding="utf-8"?>
<connections xmlns="http://schemas.openxmlformats.org/spreadsheetml/2006/main">
  <connection id="1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<sst xmlns="http://schemas.openxmlformats.org/spreadsheetml/2006/main" count="310" uniqueCount="124">
  <si>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[m3/s]</t>
  </si>
  <si>
    <t>yearly clim.</t>
  </si>
  <si>
    <t>Timavo</t>
  </si>
  <si>
    <t>daily data</t>
  </si>
  <si>
    <t>TOTAL</t>
  </si>
  <si>
    <t>Krka</t>
  </si>
  <si>
    <t>Zrmanja</t>
  </si>
  <si>
    <t>HPP Senj + Crikvenica</t>
  </si>
  <si>
    <t>freshwater source</t>
  </si>
  <si>
    <t>type of average</t>
  </si>
  <si>
    <t>Bakarac + Rjecina</t>
  </si>
  <si>
    <t>Rasa</t>
  </si>
  <si>
    <t>Mirna</t>
  </si>
  <si>
    <t>Foglia</t>
  </si>
  <si>
    <t>Reno + Lamone</t>
  </si>
  <si>
    <t>Isonzo</t>
  </si>
  <si>
    <t>Tagliamento</t>
  </si>
  <si>
    <t>Livenza</t>
  </si>
  <si>
    <t>Piave</t>
  </si>
  <si>
    <t>Sile</t>
  </si>
  <si>
    <t>Brenta</t>
  </si>
  <si>
    <t>Adige</t>
  </si>
  <si>
    <t>Po</t>
  </si>
  <si>
    <t>discharge</t>
  </si>
  <si>
    <t>x (lon)</t>
  </si>
  <si>
    <t>y (lat)</t>
  </si>
  <si>
    <t>side</t>
  </si>
  <si>
    <t>E</t>
  </si>
  <si>
    <t>N</t>
  </si>
  <si>
    <t>W</t>
  </si>
  <si>
    <t>Dragonja</t>
  </si>
  <si>
    <t>Rizana</t>
  </si>
  <si>
    <t>#id</t>
  </si>
  <si>
    <t>nome</t>
  </si>
  <si>
    <t>unita</t>
  </si>
  <si>
    <t>Concentrazione Fiumi</t>
  </si>
  <si>
    <t>O2o</t>
  </si>
  <si>
    <t>mmolO2/m^3</t>
  </si>
  <si>
    <t>saturazione a 20*C e pressione atm in acqua dolce e'  9,1 mg/L pari a 284 mmol/m3</t>
  </si>
  <si>
    <t>N1p</t>
  </si>
  <si>
    <t>mmolP/m^3</t>
  </si>
  <si>
    <t>vedi file confronto_carichi_ludwig_querin.xls</t>
  </si>
  <si>
    <t>in vector era 1.9678</t>
  </si>
  <si>
    <t>N3n</t>
  </si>
  <si>
    <t>mmolN/m^3</t>
  </si>
  <si>
    <t>N4n</t>
  </si>
  <si>
    <t>ripartisco N in NO3 e NH4 in proporzione 1 a 5</t>
  </si>
  <si>
    <t>O4n</t>
  </si>
  <si>
    <t>N5s</t>
  </si>
  <si>
    <t>mmolSi/m^3</t>
  </si>
  <si>
    <t>uguale a N3n</t>
  </si>
  <si>
    <t>N6r</t>
  </si>
  <si>
    <t>mmolS/m^3</t>
  </si>
  <si>
    <t>B1c</t>
  </si>
  <si>
    <t>mgC/m^3</t>
  </si>
  <si>
    <t>uso valore diverso da ZERO ma piccolo</t>
  </si>
  <si>
    <t>mmol/m3</t>
  </si>
  <si>
    <t>B1n</t>
  </si>
  <si>
    <t>usando p_qnc = 0.017 mmolN/mgC</t>
  </si>
  <si>
    <t>C:N:P=21:09:01</t>
  </si>
  <si>
    <t>B1p</t>
  </si>
  <si>
    <t>usando p_qpc = 0.0019 mmolP/mgC</t>
  </si>
  <si>
    <t>P1c</t>
  </si>
  <si>
    <t>P1n</t>
  </si>
  <si>
    <t>uso redfield</t>
  </si>
  <si>
    <t>P1p</t>
  </si>
  <si>
    <t>mgChl/m^3</t>
  </si>
  <si>
    <t>usando p_qchlc = 0.02</t>
  </si>
  <si>
    <t>C:N:P=106:16:1</t>
  </si>
  <si>
    <t>P1s</t>
  </si>
  <si>
    <t>stessa quota di N</t>
  </si>
  <si>
    <t>P2c</t>
  </si>
  <si>
    <t>P2n</t>
  </si>
  <si>
    <t>P2p</t>
  </si>
  <si>
    <t>P3c</t>
  </si>
  <si>
    <t>P3n</t>
  </si>
  <si>
    <t xml:space="preserve">mmolN/m^3 </t>
  </si>
  <si>
    <t>P3p</t>
  </si>
  <si>
    <t>P4c</t>
  </si>
  <si>
    <t>P4n</t>
  </si>
  <si>
    <t>P4p</t>
  </si>
  <si>
    <t>Z3c</t>
  </si>
  <si>
    <t>MESOZOO CARNI C:N:P = 50:9:1</t>
  </si>
  <si>
    <t>Z3n</t>
  </si>
  <si>
    <t>usando p_qnc = 0.015 mmolN/mgC</t>
  </si>
  <si>
    <t>Z3p</t>
  </si>
  <si>
    <t>usando p_qnc = 0.00167 mmolP/mgC</t>
  </si>
  <si>
    <t>Z4c</t>
  </si>
  <si>
    <t>MESOZOO OMNI</t>
  </si>
  <si>
    <t>Z4n</t>
  </si>
  <si>
    <t>Z4p</t>
  </si>
  <si>
    <t>Z5c</t>
  </si>
  <si>
    <t>microzooplankton uso C:N:P = 45:9:1</t>
  </si>
  <si>
    <t>Z5n</t>
  </si>
  <si>
    <t>usando p_qn_mz = 0.0167</t>
  </si>
  <si>
    <t>Z5p</t>
  </si>
  <si>
    <t>usando p_qp_mz = 0.00185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</si>
  <si>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</si>
  <si>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</si>
  <si>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</si>
  <si>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</si>
  <si>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</si>
  <si>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</si>
  <si>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</si>
  <si>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</si>
  <si>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</si>
  <si>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</si>
  <si>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</si>
  <si>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</si>
  <si>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</si>
  <si>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</si>
  <si>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 xml:space="preserve">mgC/m^3 </t>
  </si>
  <si>
    <t xml:space="preserve">pari a </t>
  </si>
  <si>
    <t>umol/kg</t>
  </si>
  <si>
    <t>valore usato in MEDSEA</t>
  </si>
  <si>
    <t>O3h</t>
  </si>
  <si>
    <t>mmol/m^3</t>
  </si>
  <si>
    <t>valore intermedio tra MEDSEA e VECTOR</t>
  </si>
  <si>
    <t>P1l</t>
  </si>
  <si>
    <t>P2l</t>
  </si>
  <si>
    <t>P3l</t>
  </si>
  <si>
    <t>P4l</t>
  </si>
  <si>
    <t>vertical cells</t>
  </si>
  <si>
    <t>horizontal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</si>
</sst>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66FF"/>
      <name val="Calibri"/>
      <scheme val="minor"/>
    </font>
    <font>
      <sz val="12"/>
      <color rgb="FFFF0000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/>
    <xf numFmtId="46" fontId="6" fillId="0" borderId="0" xfId="0" applyNumberFormat="1" applyFon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5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ADRI_OP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scharge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DRI_OPER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25"/>
  <sheetViews>
    <sheetView tabSelected="1" workbookViewId="0">
      <selection activeCell="I40" sqref="I40"/>
    </sheetView>
  </sheetViews>
  <sheetFormatPr baseColWidth="10" defaultRowHeight="15" x14ac:dyDescent="0"/>
  <cols>
    <col min="1" max="1" width="5" customWidth="1"/>
    <col min="2" max="2" width="5.33203125" customWidth="1"/>
    <col min="3" max="3" width="24" customWidth="1"/>
    <col min="4" max="4" width="18.83203125" customWidth="1"/>
    <col min="5" max="6" width="14.1640625" customWidth="1"/>
    <col min="7" max="9" width="14.1640625" style="26" customWidth="1"/>
    <col min="10" max="14" width="14.1640625" customWidth="1"/>
  </cols>
  <sheetData>
    <row r="1" spans="2:61" ht="16" thickBot="1"/>
    <row r="2" spans="2:61">
      <c r="B2" s="1" t="s">
        <v>28</v>
      </c>
      <c r="C2" s="2" t="s">
        <v>8</v>
      </c>
      <c r="D2" s="2" t="s">
        <v>9</v>
      </c>
      <c r="E2" s="2" t="s">
        <v>24</v>
      </c>
      <c r="F2" s="2" t="s">
        <v>25</v>
      </c>
      <c r="G2" s="2" t="s">
        <v>26</v>
      </c>
      <c r="H2" s="2" t="s">
        <v>122</v>
      </c>
      <c r="I2" s="2" t="s">
        <v>123</v>
      </c>
      <c r="J2" s="2" t="s">
        <v>23</v>
      </c>
      <c r="K2" s="31" t="s">
        <v>36</v>
      </c>
      <c r="L2" s="32" t="s">
        <v>39</v>
      </c>
      <c r="M2" s="32" t="s">
        <v>43</v>
      </c>
      <c r="N2" s="32" t="s">
        <v>45</v>
      </c>
      <c r="O2" s="32" t="s">
        <v>47</v>
      </c>
      <c r="P2" s="32" t="s">
        <v>48</v>
      </c>
      <c r="Q2" s="32" t="s">
        <v>51</v>
      </c>
      <c r="R2" s="32" t="s">
        <v>53</v>
      </c>
      <c r="S2" s="32" t="s">
        <v>57</v>
      </c>
      <c r="T2" s="32" t="s">
        <v>60</v>
      </c>
      <c r="U2" s="32" t="s">
        <v>62</v>
      </c>
      <c r="V2" s="32" t="s">
        <v>63</v>
      </c>
      <c r="W2" s="32" t="s">
        <v>65</v>
      </c>
      <c r="X2" s="32" t="s">
        <v>118</v>
      </c>
      <c r="Y2" s="32" t="s">
        <v>69</v>
      </c>
      <c r="Z2" s="32" t="s">
        <v>71</v>
      </c>
      <c r="AA2" s="32" t="s">
        <v>72</v>
      </c>
      <c r="AB2" s="32" t="s">
        <v>73</v>
      </c>
      <c r="AC2" s="32" t="s">
        <v>119</v>
      </c>
      <c r="AD2" s="32" t="s">
        <v>74</v>
      </c>
      <c r="AE2" s="32" t="s">
        <v>75</v>
      </c>
      <c r="AF2" s="32" t="s">
        <v>77</v>
      </c>
      <c r="AG2" s="32" t="s">
        <v>120</v>
      </c>
      <c r="AH2" s="32" t="s">
        <v>78</v>
      </c>
      <c r="AI2" s="32" t="s">
        <v>79</v>
      </c>
      <c r="AJ2" s="32" t="s">
        <v>80</v>
      </c>
      <c r="AK2" s="32" t="s">
        <v>121</v>
      </c>
      <c r="AL2" s="32" t="s">
        <v>81</v>
      </c>
      <c r="AM2" s="32" t="s">
        <v>83</v>
      </c>
      <c r="AN2" s="32" t="s">
        <v>85</v>
      </c>
      <c r="AO2" s="32" t="s">
        <v>87</v>
      </c>
      <c r="AP2" s="32" t="s">
        <v>89</v>
      </c>
      <c r="AQ2" s="32" t="s">
        <v>90</v>
      </c>
      <c r="AR2" s="32" t="s">
        <v>91</v>
      </c>
      <c r="AS2" s="32" t="s">
        <v>93</v>
      </c>
      <c r="AT2" s="32" t="s">
        <v>95</v>
      </c>
      <c r="AU2" s="32" t="s">
        <v>97</v>
      </c>
      <c r="AV2" s="32" t="s">
        <v>98</v>
      </c>
      <c r="AW2" s="32" t="s">
        <v>99</v>
      </c>
      <c r="AX2" s="32" t="s">
        <v>100</v>
      </c>
      <c r="AY2" s="32" t="s">
        <v>101</v>
      </c>
      <c r="AZ2" s="32" t="s">
        <v>102</v>
      </c>
      <c r="BA2" s="32" t="s">
        <v>103</v>
      </c>
      <c r="BB2" s="32" t="s">
        <v>104</v>
      </c>
      <c r="BC2" s="32" t="s">
        <v>105</v>
      </c>
      <c r="BD2" s="32" t="s">
        <v>106</v>
      </c>
      <c r="BE2" s="32" t="s">
        <v>107</v>
      </c>
      <c r="BF2" s="32" t="s">
        <v>108</v>
      </c>
      <c r="BG2" s="32" t="s">
        <v>109</v>
      </c>
      <c r="BH2" s="32" t="s">
        <v>110</v>
      </c>
      <c r="BI2" s="33" t="s">
        <v>115</v>
      </c>
    </row>
    <row r="3" spans="2:61" ht="16" thickBot="1">
      <c r="B3" s="3"/>
      <c r="C3" s="4"/>
      <c r="D3" s="4"/>
      <c r="E3" s="4"/>
      <c r="F3" s="17"/>
      <c r="G3" s="17"/>
      <c r="H3" s="17"/>
      <c r="I3" s="17"/>
      <c r="J3" s="4" t="s">
        <v>0</v>
      </c>
      <c r="K3" s="34" t="s">
        <v>37</v>
      </c>
      <c r="L3" s="35" t="s">
        <v>40</v>
      </c>
      <c r="M3" s="35" t="s">
        <v>44</v>
      </c>
      <c r="N3" s="35" t="s">
        <v>44</v>
      </c>
      <c r="O3" s="35" t="s">
        <v>44</v>
      </c>
      <c r="P3" s="35" t="s">
        <v>49</v>
      </c>
      <c r="Q3" s="35" t="s">
        <v>52</v>
      </c>
      <c r="R3" s="35" t="s">
        <v>54</v>
      </c>
      <c r="S3" s="35" t="s">
        <v>44</v>
      </c>
      <c r="T3" s="35" t="s">
        <v>40</v>
      </c>
      <c r="U3" s="35" t="s">
        <v>54</v>
      </c>
      <c r="V3" s="35" t="s">
        <v>44</v>
      </c>
      <c r="W3" s="35" t="s">
        <v>40</v>
      </c>
      <c r="X3" s="35" t="s">
        <v>66</v>
      </c>
      <c r="Y3" s="35" t="s">
        <v>49</v>
      </c>
      <c r="Z3" s="35" t="s">
        <v>54</v>
      </c>
      <c r="AA3" s="35" t="s">
        <v>44</v>
      </c>
      <c r="AB3" s="35" t="s">
        <v>40</v>
      </c>
      <c r="AC3" s="35" t="s">
        <v>66</v>
      </c>
      <c r="AD3" s="35" t="s">
        <v>54</v>
      </c>
      <c r="AE3" s="35" t="s">
        <v>76</v>
      </c>
      <c r="AF3" s="35" t="s">
        <v>40</v>
      </c>
      <c r="AG3" s="35" t="s">
        <v>66</v>
      </c>
      <c r="AH3" s="35" t="s">
        <v>54</v>
      </c>
      <c r="AI3" s="35" t="s">
        <v>44</v>
      </c>
      <c r="AJ3" s="35" t="s">
        <v>40</v>
      </c>
      <c r="AK3" s="35" t="s">
        <v>66</v>
      </c>
      <c r="AL3" s="35" t="s">
        <v>54</v>
      </c>
      <c r="AM3" s="35" t="s">
        <v>44</v>
      </c>
      <c r="AN3" s="35" t="s">
        <v>40</v>
      </c>
      <c r="AO3" s="35" t="s">
        <v>54</v>
      </c>
      <c r="AP3" s="35" t="s">
        <v>44</v>
      </c>
      <c r="AQ3" s="35" t="s">
        <v>40</v>
      </c>
      <c r="AR3" s="35" t="s">
        <v>54</v>
      </c>
      <c r="AS3" s="35" t="s">
        <v>44</v>
      </c>
      <c r="AT3" s="35" t="s">
        <v>40</v>
      </c>
      <c r="AU3" s="35" t="s">
        <v>54</v>
      </c>
      <c r="AV3" s="35" t="s">
        <v>44</v>
      </c>
      <c r="AW3" s="35" t="s">
        <v>40</v>
      </c>
      <c r="AX3" s="35" t="s">
        <v>54</v>
      </c>
      <c r="AY3" s="35" t="s">
        <v>44</v>
      </c>
      <c r="AZ3" s="35" t="s">
        <v>40</v>
      </c>
      <c r="BA3" s="35" t="s">
        <v>49</v>
      </c>
      <c r="BB3" s="35" t="s">
        <v>54</v>
      </c>
      <c r="BC3" s="35" t="s">
        <v>54</v>
      </c>
      <c r="BD3" s="35" t="s">
        <v>44</v>
      </c>
      <c r="BE3" s="35" t="s">
        <v>40</v>
      </c>
      <c r="BF3" s="35" t="s">
        <v>49</v>
      </c>
      <c r="BG3" s="35" t="s">
        <v>54</v>
      </c>
      <c r="BH3" s="35" t="s">
        <v>111</v>
      </c>
      <c r="BI3" s="36" t="s">
        <v>116</v>
      </c>
    </row>
    <row r="4" spans="2:61">
      <c r="B4" s="5">
        <v>1</v>
      </c>
      <c r="C4" s="13" t="s">
        <v>5</v>
      </c>
      <c r="D4" s="14" t="s">
        <v>1</v>
      </c>
      <c r="E4" s="15">
        <v>465</v>
      </c>
      <c r="F4" s="26">
        <v>38</v>
      </c>
      <c r="G4" s="15" t="s">
        <v>28</v>
      </c>
      <c r="H4" s="15">
        <v>2</v>
      </c>
      <c r="I4" s="15">
        <v>1</v>
      </c>
      <c r="J4" s="16">
        <v>39</v>
      </c>
      <c r="K4" s="37">
        <v>250</v>
      </c>
      <c r="L4" s="38">
        <v>2.5720000000000001</v>
      </c>
      <c r="M4" s="38">
        <v>150</v>
      </c>
      <c r="N4" s="38">
        <v>34.121000000000009</v>
      </c>
      <c r="O4" s="38">
        <v>0</v>
      </c>
      <c r="P4" s="38">
        <v>150</v>
      </c>
      <c r="Q4" s="38">
        <v>0</v>
      </c>
      <c r="R4" s="38">
        <v>1</v>
      </c>
      <c r="S4" s="38">
        <v>1.7000000000000001E-2</v>
      </c>
      <c r="T4" s="38">
        <v>1.9E-3</v>
      </c>
      <c r="U4" s="38">
        <v>1</v>
      </c>
      <c r="V4" s="38">
        <v>1.2578616352201257E-2</v>
      </c>
      <c r="W4" s="38">
        <v>7.8616352201257855E-4</v>
      </c>
      <c r="X4" s="38">
        <v>0.02</v>
      </c>
      <c r="Y4" s="38">
        <v>1.2578616352201257E-2</v>
      </c>
      <c r="Z4" s="38">
        <v>0.5</v>
      </c>
      <c r="AA4" s="38">
        <v>6.2893081761006284E-3</v>
      </c>
      <c r="AB4" s="38">
        <v>3.9308176100628928E-4</v>
      </c>
      <c r="AC4" s="38">
        <v>0.01</v>
      </c>
      <c r="AD4" s="38">
        <v>0.5</v>
      </c>
      <c r="AE4" s="38">
        <v>6.2893081761006284E-3</v>
      </c>
      <c r="AF4" s="38">
        <v>3.9308176100628928E-4</v>
      </c>
      <c r="AG4" s="38">
        <v>0.01</v>
      </c>
      <c r="AH4" s="38">
        <v>0.5</v>
      </c>
      <c r="AI4" s="38">
        <v>6.2893081761006284E-3</v>
      </c>
      <c r="AJ4" s="38">
        <v>3.9308176100628928E-4</v>
      </c>
      <c r="AK4" s="38">
        <v>0.01</v>
      </c>
      <c r="AL4" s="38">
        <v>0.1</v>
      </c>
      <c r="AM4" s="38">
        <v>1.5E-3</v>
      </c>
      <c r="AN4" s="38">
        <v>1.6700000000000002E-4</v>
      </c>
      <c r="AO4" s="38">
        <v>0.1</v>
      </c>
      <c r="AP4" s="38">
        <v>1.5E-3</v>
      </c>
      <c r="AQ4" s="38">
        <v>1.6700000000000002E-4</v>
      </c>
      <c r="AR4" s="38">
        <v>0.1</v>
      </c>
      <c r="AS4" s="38">
        <v>1.67E-3</v>
      </c>
      <c r="AT4" s="38">
        <v>1.8500000000000002E-4</v>
      </c>
      <c r="AU4" s="38">
        <v>0.1</v>
      </c>
      <c r="AV4" s="38">
        <v>1.67E-3</v>
      </c>
      <c r="AW4" s="38">
        <v>1.8500000000000002E-4</v>
      </c>
      <c r="AX4" s="38">
        <v>0</v>
      </c>
      <c r="AY4" s="38">
        <v>0</v>
      </c>
      <c r="AZ4" s="38">
        <v>0</v>
      </c>
      <c r="BA4" s="38">
        <v>0</v>
      </c>
      <c r="BB4" s="38">
        <v>0</v>
      </c>
      <c r="BC4" s="38">
        <v>0</v>
      </c>
      <c r="BD4" s="38">
        <v>0</v>
      </c>
      <c r="BE4" s="38">
        <v>0</v>
      </c>
      <c r="BF4" s="38">
        <v>0</v>
      </c>
      <c r="BG4" s="38">
        <v>0</v>
      </c>
      <c r="BH4" s="38">
        <v>33225</v>
      </c>
      <c r="BI4" s="39">
        <v>2800</v>
      </c>
    </row>
    <row r="5" spans="2:61">
      <c r="B5" s="18">
        <v>2</v>
      </c>
      <c r="C5" s="9" t="s">
        <v>6</v>
      </c>
      <c r="D5" s="6" t="s">
        <v>1</v>
      </c>
      <c r="E5" s="10">
        <v>420</v>
      </c>
      <c r="F5" s="27">
        <v>103</v>
      </c>
      <c r="G5" s="10" t="s">
        <v>27</v>
      </c>
      <c r="H5" s="15">
        <v>2</v>
      </c>
      <c r="I5" s="15">
        <v>1</v>
      </c>
      <c r="J5" s="11">
        <v>30</v>
      </c>
      <c r="K5" s="37">
        <v>250</v>
      </c>
      <c r="L5" s="38">
        <v>2.5720000000000001</v>
      </c>
      <c r="M5" s="38">
        <v>150</v>
      </c>
      <c r="N5" s="38">
        <v>34.121000000000009</v>
      </c>
      <c r="O5" s="38">
        <v>0</v>
      </c>
      <c r="P5" s="38">
        <v>150</v>
      </c>
      <c r="Q5" s="38">
        <v>0</v>
      </c>
      <c r="R5" s="38">
        <v>1</v>
      </c>
      <c r="S5" s="38">
        <v>1.7000000000000001E-2</v>
      </c>
      <c r="T5" s="38">
        <v>1.9E-3</v>
      </c>
      <c r="U5" s="38">
        <v>1</v>
      </c>
      <c r="V5" s="38">
        <v>1.2578616352201257E-2</v>
      </c>
      <c r="W5" s="38">
        <v>7.8616352201257855E-4</v>
      </c>
      <c r="X5" s="38">
        <v>0.02</v>
      </c>
      <c r="Y5" s="38">
        <v>1.2578616352201257E-2</v>
      </c>
      <c r="Z5" s="38">
        <v>0.5</v>
      </c>
      <c r="AA5" s="38">
        <v>6.2893081761006284E-3</v>
      </c>
      <c r="AB5" s="38">
        <v>3.9308176100628928E-4</v>
      </c>
      <c r="AC5" s="38">
        <v>0.01</v>
      </c>
      <c r="AD5" s="38">
        <v>0.5</v>
      </c>
      <c r="AE5" s="38">
        <v>6.2893081761006284E-3</v>
      </c>
      <c r="AF5" s="38">
        <v>3.9308176100628928E-4</v>
      </c>
      <c r="AG5" s="38">
        <v>0.01</v>
      </c>
      <c r="AH5" s="38">
        <v>0.5</v>
      </c>
      <c r="AI5" s="38">
        <v>6.2893081761006284E-3</v>
      </c>
      <c r="AJ5" s="38">
        <v>3.9308176100628928E-4</v>
      </c>
      <c r="AK5" s="38">
        <v>0.01</v>
      </c>
      <c r="AL5" s="38">
        <v>0.1</v>
      </c>
      <c r="AM5" s="38">
        <v>1.5E-3</v>
      </c>
      <c r="AN5" s="38">
        <v>1.6700000000000002E-4</v>
      </c>
      <c r="AO5" s="38">
        <v>0.1</v>
      </c>
      <c r="AP5" s="38">
        <v>1.5E-3</v>
      </c>
      <c r="AQ5" s="38">
        <v>1.6700000000000002E-4</v>
      </c>
      <c r="AR5" s="38">
        <v>0.1</v>
      </c>
      <c r="AS5" s="38">
        <v>1.67E-3</v>
      </c>
      <c r="AT5" s="38">
        <v>1.8500000000000002E-4</v>
      </c>
      <c r="AU5" s="38">
        <v>0.1</v>
      </c>
      <c r="AV5" s="38">
        <v>1.67E-3</v>
      </c>
      <c r="AW5" s="38">
        <v>1.8500000000000002E-4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33225</v>
      </c>
      <c r="BI5" s="39">
        <v>2800</v>
      </c>
    </row>
    <row r="6" spans="2:61">
      <c r="B6" s="18">
        <v>3</v>
      </c>
      <c r="C6" s="9" t="s">
        <v>7</v>
      </c>
      <c r="D6" s="6" t="s">
        <v>1</v>
      </c>
      <c r="E6" s="10">
        <v>325</v>
      </c>
      <c r="F6" s="27">
        <v>217</v>
      </c>
      <c r="G6" s="10" t="s">
        <v>27</v>
      </c>
      <c r="H6" s="15">
        <v>2</v>
      </c>
      <c r="I6" s="15">
        <v>1</v>
      </c>
      <c r="J6" s="11">
        <v>64</v>
      </c>
      <c r="K6" s="37">
        <v>250</v>
      </c>
      <c r="L6" s="38">
        <v>2.5720000000000001</v>
      </c>
      <c r="M6" s="38">
        <v>150</v>
      </c>
      <c r="N6" s="38">
        <v>34.121000000000009</v>
      </c>
      <c r="O6" s="38">
        <v>0</v>
      </c>
      <c r="P6" s="38">
        <v>150</v>
      </c>
      <c r="Q6" s="38">
        <v>0</v>
      </c>
      <c r="R6" s="38">
        <v>1</v>
      </c>
      <c r="S6" s="38">
        <v>1.7000000000000001E-2</v>
      </c>
      <c r="T6" s="38">
        <v>1.9E-3</v>
      </c>
      <c r="U6" s="38">
        <v>1</v>
      </c>
      <c r="V6" s="38">
        <v>1.2578616352201257E-2</v>
      </c>
      <c r="W6" s="38">
        <v>7.8616352201257855E-4</v>
      </c>
      <c r="X6" s="38">
        <v>0.02</v>
      </c>
      <c r="Y6" s="38">
        <v>1.2578616352201257E-2</v>
      </c>
      <c r="Z6" s="38">
        <v>0.5</v>
      </c>
      <c r="AA6" s="38">
        <v>6.2893081761006284E-3</v>
      </c>
      <c r="AB6" s="38">
        <v>3.9308176100628928E-4</v>
      </c>
      <c r="AC6" s="38">
        <v>0.01</v>
      </c>
      <c r="AD6" s="38">
        <v>0.5</v>
      </c>
      <c r="AE6" s="38">
        <v>6.2893081761006284E-3</v>
      </c>
      <c r="AF6" s="38">
        <v>3.9308176100628928E-4</v>
      </c>
      <c r="AG6" s="38">
        <v>0.01</v>
      </c>
      <c r="AH6" s="38">
        <v>0.5</v>
      </c>
      <c r="AI6" s="38">
        <v>6.2893081761006284E-3</v>
      </c>
      <c r="AJ6" s="38">
        <v>3.9308176100628928E-4</v>
      </c>
      <c r="AK6" s="38">
        <v>0.01</v>
      </c>
      <c r="AL6" s="38">
        <v>0.1</v>
      </c>
      <c r="AM6" s="38">
        <v>1.5E-3</v>
      </c>
      <c r="AN6" s="38">
        <v>1.6700000000000002E-4</v>
      </c>
      <c r="AO6" s="38">
        <v>0.1</v>
      </c>
      <c r="AP6" s="38">
        <v>1.5E-3</v>
      </c>
      <c r="AQ6" s="38">
        <v>1.6700000000000002E-4</v>
      </c>
      <c r="AR6" s="38">
        <v>0.1</v>
      </c>
      <c r="AS6" s="38">
        <v>1.67E-3</v>
      </c>
      <c r="AT6" s="38">
        <v>1.8500000000000002E-4</v>
      </c>
      <c r="AU6" s="38">
        <v>0.1</v>
      </c>
      <c r="AV6" s="38">
        <v>1.67E-3</v>
      </c>
      <c r="AW6" s="38">
        <v>1.8500000000000002E-4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38">
        <v>0</v>
      </c>
      <c r="BH6" s="38">
        <v>33225</v>
      </c>
      <c r="BI6" s="39">
        <v>2800</v>
      </c>
    </row>
    <row r="7" spans="2:61">
      <c r="B7" s="18">
        <v>4</v>
      </c>
      <c r="C7" s="9" t="s">
        <v>10</v>
      </c>
      <c r="D7" s="6" t="s">
        <v>1</v>
      </c>
      <c r="E7" s="10">
        <v>287</v>
      </c>
      <c r="F7" s="27">
        <v>243</v>
      </c>
      <c r="G7" s="10" t="s">
        <v>28</v>
      </c>
      <c r="H7" s="15">
        <v>2</v>
      </c>
      <c r="I7" s="15">
        <v>1</v>
      </c>
      <c r="J7" s="11">
        <v>13</v>
      </c>
      <c r="K7" s="37">
        <v>250</v>
      </c>
      <c r="L7" s="38">
        <v>2.5720000000000001</v>
      </c>
      <c r="M7" s="38">
        <v>150</v>
      </c>
      <c r="N7" s="38">
        <v>34.121000000000009</v>
      </c>
      <c r="O7" s="38">
        <v>0</v>
      </c>
      <c r="P7" s="38">
        <v>150</v>
      </c>
      <c r="Q7" s="38">
        <v>0</v>
      </c>
      <c r="R7" s="38">
        <v>1</v>
      </c>
      <c r="S7" s="38">
        <v>1.7000000000000001E-2</v>
      </c>
      <c r="T7" s="38">
        <v>1.9E-3</v>
      </c>
      <c r="U7" s="38">
        <v>1</v>
      </c>
      <c r="V7" s="38">
        <v>1.2578616352201257E-2</v>
      </c>
      <c r="W7" s="38">
        <v>7.8616352201257855E-4</v>
      </c>
      <c r="X7" s="38">
        <v>0.02</v>
      </c>
      <c r="Y7" s="38">
        <v>1.2578616352201257E-2</v>
      </c>
      <c r="Z7" s="38">
        <v>0.5</v>
      </c>
      <c r="AA7" s="38">
        <v>6.2893081761006284E-3</v>
      </c>
      <c r="AB7" s="38">
        <v>3.9308176100628928E-4</v>
      </c>
      <c r="AC7" s="38">
        <v>0.01</v>
      </c>
      <c r="AD7" s="38">
        <v>0.5</v>
      </c>
      <c r="AE7" s="38">
        <v>6.2893081761006284E-3</v>
      </c>
      <c r="AF7" s="38">
        <v>3.9308176100628928E-4</v>
      </c>
      <c r="AG7" s="38">
        <v>0.01</v>
      </c>
      <c r="AH7" s="38">
        <v>0.5</v>
      </c>
      <c r="AI7" s="38">
        <v>6.2893081761006284E-3</v>
      </c>
      <c r="AJ7" s="38">
        <v>3.9308176100628928E-4</v>
      </c>
      <c r="AK7" s="38">
        <v>0.01</v>
      </c>
      <c r="AL7" s="38">
        <v>0.1</v>
      </c>
      <c r="AM7" s="38">
        <v>1.5E-3</v>
      </c>
      <c r="AN7" s="38">
        <v>1.6700000000000002E-4</v>
      </c>
      <c r="AO7" s="38">
        <v>0.1</v>
      </c>
      <c r="AP7" s="38">
        <v>1.5E-3</v>
      </c>
      <c r="AQ7" s="38">
        <v>1.6700000000000002E-4</v>
      </c>
      <c r="AR7" s="38">
        <v>0.1</v>
      </c>
      <c r="AS7" s="38">
        <v>1.67E-3</v>
      </c>
      <c r="AT7" s="38">
        <v>1.8500000000000002E-4</v>
      </c>
      <c r="AU7" s="38">
        <v>0.1</v>
      </c>
      <c r="AV7" s="38">
        <v>1.67E-3</v>
      </c>
      <c r="AW7" s="38">
        <v>1.8500000000000002E-4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0</v>
      </c>
      <c r="BH7" s="38">
        <v>33225</v>
      </c>
      <c r="BI7" s="39">
        <v>2800</v>
      </c>
    </row>
    <row r="8" spans="2:61">
      <c r="B8" s="18">
        <v>5</v>
      </c>
      <c r="C8" s="9" t="s">
        <v>11</v>
      </c>
      <c r="D8" s="6" t="s">
        <v>1</v>
      </c>
      <c r="E8" s="10">
        <v>237</v>
      </c>
      <c r="F8" s="27">
        <v>197</v>
      </c>
      <c r="G8" s="10" t="s">
        <v>28</v>
      </c>
      <c r="H8" s="15">
        <v>2</v>
      </c>
      <c r="I8" s="15">
        <v>1</v>
      </c>
      <c r="J8" s="11">
        <v>5</v>
      </c>
      <c r="K8" s="37">
        <v>250</v>
      </c>
      <c r="L8" s="38">
        <v>2.5720000000000001</v>
      </c>
      <c r="M8" s="38">
        <v>150</v>
      </c>
      <c r="N8" s="38">
        <v>34.121000000000002</v>
      </c>
      <c r="O8" s="38">
        <v>0</v>
      </c>
      <c r="P8" s="38">
        <v>150</v>
      </c>
      <c r="Q8" s="38">
        <v>0</v>
      </c>
      <c r="R8" s="38">
        <v>1</v>
      </c>
      <c r="S8" s="38">
        <v>1.7000000000000001E-2</v>
      </c>
      <c r="T8" s="38">
        <v>1.9E-3</v>
      </c>
      <c r="U8" s="38">
        <v>1</v>
      </c>
      <c r="V8" s="38">
        <v>1.25786163522013E-2</v>
      </c>
      <c r="W8" s="38">
        <v>7.8616352201257898E-4</v>
      </c>
      <c r="X8" s="38">
        <v>0.02</v>
      </c>
      <c r="Y8" s="38">
        <v>1.25786163522013E-2</v>
      </c>
      <c r="Z8" s="38">
        <v>0.5</v>
      </c>
      <c r="AA8" s="38">
        <v>6.2893081761006301E-3</v>
      </c>
      <c r="AB8" s="38">
        <v>3.93081761006289E-4</v>
      </c>
      <c r="AC8" s="38">
        <v>0.01</v>
      </c>
      <c r="AD8" s="38">
        <v>0.5</v>
      </c>
      <c r="AE8" s="38">
        <v>6.2893081761006301E-3</v>
      </c>
      <c r="AF8" s="38">
        <v>3.93081761006289E-4</v>
      </c>
      <c r="AG8" s="38">
        <v>0.01</v>
      </c>
      <c r="AH8" s="38">
        <v>0.5</v>
      </c>
      <c r="AI8" s="38">
        <v>6.2893081761006301E-3</v>
      </c>
      <c r="AJ8" s="38">
        <v>3.93081761006289E-4</v>
      </c>
      <c r="AK8" s="38">
        <v>0.01</v>
      </c>
      <c r="AL8" s="38">
        <v>0.1</v>
      </c>
      <c r="AM8" s="38">
        <v>1.5E-3</v>
      </c>
      <c r="AN8" s="38">
        <v>1.6699999999999999E-4</v>
      </c>
      <c r="AO8" s="38">
        <v>0.1</v>
      </c>
      <c r="AP8" s="38">
        <v>1.5E-3</v>
      </c>
      <c r="AQ8" s="38">
        <v>1.6699999999999999E-4</v>
      </c>
      <c r="AR8" s="38">
        <v>0.1</v>
      </c>
      <c r="AS8" s="38">
        <v>1.67E-3</v>
      </c>
      <c r="AT8" s="38">
        <v>1.85E-4</v>
      </c>
      <c r="AU8" s="38">
        <v>0.1</v>
      </c>
      <c r="AV8" s="38">
        <v>1.67E-3</v>
      </c>
      <c r="AW8" s="38">
        <v>1.85E-4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0</v>
      </c>
      <c r="BG8" s="38">
        <v>0</v>
      </c>
      <c r="BH8" s="38">
        <v>33225</v>
      </c>
      <c r="BI8" s="39">
        <v>2800</v>
      </c>
    </row>
    <row r="9" spans="2:61">
      <c r="B9" s="18">
        <v>6</v>
      </c>
      <c r="C9" s="9" t="s">
        <v>12</v>
      </c>
      <c r="D9" s="6" t="s">
        <v>1</v>
      </c>
      <c r="E9" s="10">
        <v>182</v>
      </c>
      <c r="F9" s="27">
        <v>237</v>
      </c>
      <c r="G9" s="10" t="s">
        <v>27</v>
      </c>
      <c r="H9" s="15">
        <v>2</v>
      </c>
      <c r="I9" s="15">
        <v>1</v>
      </c>
      <c r="J9" s="11">
        <v>9</v>
      </c>
      <c r="K9" s="37">
        <v>250</v>
      </c>
      <c r="L9" s="38">
        <v>2.5720000000000001</v>
      </c>
      <c r="M9" s="38">
        <v>150</v>
      </c>
      <c r="N9" s="38">
        <v>34.121000000000002</v>
      </c>
      <c r="O9" s="38">
        <v>0</v>
      </c>
      <c r="P9" s="38">
        <v>150</v>
      </c>
      <c r="Q9" s="38">
        <v>0</v>
      </c>
      <c r="R9" s="38">
        <v>1</v>
      </c>
      <c r="S9" s="38">
        <v>1.7000000000000001E-2</v>
      </c>
      <c r="T9" s="38">
        <v>1.9E-3</v>
      </c>
      <c r="U9" s="38">
        <v>1</v>
      </c>
      <c r="V9" s="38">
        <v>1.25786163522013E-2</v>
      </c>
      <c r="W9" s="38">
        <v>7.8616352201257898E-4</v>
      </c>
      <c r="X9" s="38">
        <v>0.02</v>
      </c>
      <c r="Y9" s="38">
        <v>1.25786163522013E-2</v>
      </c>
      <c r="Z9" s="38">
        <v>0.5</v>
      </c>
      <c r="AA9" s="38">
        <v>6.2893081761006301E-3</v>
      </c>
      <c r="AB9" s="38">
        <v>3.93081761006289E-4</v>
      </c>
      <c r="AC9" s="38">
        <v>0.01</v>
      </c>
      <c r="AD9" s="38">
        <v>0.5</v>
      </c>
      <c r="AE9" s="38">
        <v>6.2893081761006301E-3</v>
      </c>
      <c r="AF9" s="38">
        <v>3.93081761006289E-4</v>
      </c>
      <c r="AG9" s="38">
        <v>0.01</v>
      </c>
      <c r="AH9" s="38">
        <v>0.5</v>
      </c>
      <c r="AI9" s="38">
        <v>6.2893081761006301E-3</v>
      </c>
      <c r="AJ9" s="38">
        <v>3.93081761006289E-4</v>
      </c>
      <c r="AK9" s="38">
        <v>0.01</v>
      </c>
      <c r="AL9" s="38">
        <v>0.1</v>
      </c>
      <c r="AM9" s="38">
        <v>1.5E-3</v>
      </c>
      <c r="AN9" s="38">
        <v>1.6699999999999999E-4</v>
      </c>
      <c r="AO9" s="38">
        <v>0.1</v>
      </c>
      <c r="AP9" s="38">
        <v>1.5E-3</v>
      </c>
      <c r="AQ9" s="38">
        <v>1.6699999999999999E-4</v>
      </c>
      <c r="AR9" s="38">
        <v>0.1</v>
      </c>
      <c r="AS9" s="38">
        <v>1.67E-3</v>
      </c>
      <c r="AT9" s="38">
        <v>1.85E-4</v>
      </c>
      <c r="AU9" s="38">
        <v>0.1</v>
      </c>
      <c r="AV9" s="38">
        <v>1.67E-3</v>
      </c>
      <c r="AW9" s="38">
        <v>1.85E-4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33225</v>
      </c>
      <c r="BI9" s="39">
        <v>2800</v>
      </c>
    </row>
    <row r="10" spans="2:61">
      <c r="B10" s="18">
        <v>7</v>
      </c>
      <c r="C10" s="9" t="s">
        <v>30</v>
      </c>
      <c r="D10" s="6" t="s">
        <v>1</v>
      </c>
      <c r="E10" s="10">
        <v>182</v>
      </c>
      <c r="F10" s="27">
        <v>258</v>
      </c>
      <c r="G10" s="10" t="s">
        <v>27</v>
      </c>
      <c r="H10" s="15">
        <v>2</v>
      </c>
      <c r="I10" s="15">
        <v>1</v>
      </c>
      <c r="J10" s="11">
        <v>8</v>
      </c>
      <c r="K10" s="37">
        <v>250</v>
      </c>
      <c r="L10" s="38">
        <v>2.5720000000000001</v>
      </c>
      <c r="M10" s="38">
        <v>150</v>
      </c>
      <c r="N10" s="38">
        <v>34.121000000000002</v>
      </c>
      <c r="O10" s="38">
        <v>0</v>
      </c>
      <c r="P10" s="38">
        <v>150</v>
      </c>
      <c r="Q10" s="38">
        <v>0</v>
      </c>
      <c r="R10" s="38">
        <v>1</v>
      </c>
      <c r="S10" s="38">
        <v>1.7000000000000001E-2</v>
      </c>
      <c r="T10" s="38">
        <v>1.9E-3</v>
      </c>
      <c r="U10" s="38">
        <v>1</v>
      </c>
      <c r="V10" s="38">
        <v>1.25786163522013E-2</v>
      </c>
      <c r="W10" s="38">
        <v>7.8616352201257898E-4</v>
      </c>
      <c r="X10" s="38">
        <v>0.02</v>
      </c>
      <c r="Y10" s="38">
        <v>1.25786163522013E-2</v>
      </c>
      <c r="Z10" s="38">
        <v>0.5</v>
      </c>
      <c r="AA10" s="38">
        <v>6.2893081761006301E-3</v>
      </c>
      <c r="AB10" s="38">
        <v>3.93081761006289E-4</v>
      </c>
      <c r="AC10" s="38">
        <v>0.01</v>
      </c>
      <c r="AD10" s="38">
        <v>0.5</v>
      </c>
      <c r="AE10" s="38">
        <v>6.2893081761006301E-3</v>
      </c>
      <c r="AF10" s="38">
        <v>3.93081761006289E-4</v>
      </c>
      <c r="AG10" s="38">
        <v>0.01</v>
      </c>
      <c r="AH10" s="38">
        <v>0.5</v>
      </c>
      <c r="AI10" s="38">
        <v>6.2893081761006301E-3</v>
      </c>
      <c r="AJ10" s="38">
        <v>3.93081761006289E-4</v>
      </c>
      <c r="AK10" s="38">
        <v>0.01</v>
      </c>
      <c r="AL10" s="38">
        <v>0.1</v>
      </c>
      <c r="AM10" s="38">
        <v>1.5E-3</v>
      </c>
      <c r="AN10" s="38">
        <v>1.6699999999999999E-4</v>
      </c>
      <c r="AO10" s="38">
        <v>0.1</v>
      </c>
      <c r="AP10" s="38">
        <v>1.5E-3</v>
      </c>
      <c r="AQ10" s="38">
        <v>1.6699999999999999E-4</v>
      </c>
      <c r="AR10" s="38">
        <v>0.1</v>
      </c>
      <c r="AS10" s="38">
        <v>1.67E-3</v>
      </c>
      <c r="AT10" s="38">
        <v>1.85E-4</v>
      </c>
      <c r="AU10" s="38">
        <v>0.1</v>
      </c>
      <c r="AV10" s="38">
        <v>1.67E-3</v>
      </c>
      <c r="AW10" s="38">
        <v>1.85E-4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33225</v>
      </c>
      <c r="BI10" s="39">
        <v>2800</v>
      </c>
    </row>
    <row r="11" spans="2:61">
      <c r="B11" s="5">
        <v>8</v>
      </c>
      <c r="C11" s="9" t="s">
        <v>31</v>
      </c>
      <c r="D11" s="6" t="s">
        <v>1</v>
      </c>
      <c r="E11" s="10">
        <v>200</v>
      </c>
      <c r="F11" s="27">
        <v>268</v>
      </c>
      <c r="G11" s="10" t="s">
        <v>27</v>
      </c>
      <c r="H11" s="15">
        <v>2</v>
      </c>
      <c r="I11" s="15">
        <v>1</v>
      </c>
      <c r="J11" s="11">
        <v>4</v>
      </c>
      <c r="K11" s="37">
        <v>250</v>
      </c>
      <c r="L11" s="38">
        <v>2.5720000000000001</v>
      </c>
      <c r="M11" s="38">
        <v>150</v>
      </c>
      <c r="N11" s="38">
        <v>34.121000000000002</v>
      </c>
      <c r="O11" s="38">
        <v>0</v>
      </c>
      <c r="P11" s="38">
        <v>150</v>
      </c>
      <c r="Q11" s="38">
        <v>0</v>
      </c>
      <c r="R11" s="38">
        <v>1</v>
      </c>
      <c r="S11" s="38">
        <v>1.7000000000000001E-2</v>
      </c>
      <c r="T11" s="38">
        <v>1.9E-3</v>
      </c>
      <c r="U11" s="38">
        <v>1</v>
      </c>
      <c r="V11" s="38">
        <v>1.25786163522013E-2</v>
      </c>
      <c r="W11" s="38">
        <v>7.8616352201257898E-4</v>
      </c>
      <c r="X11" s="38">
        <v>0.02</v>
      </c>
      <c r="Y11" s="38">
        <v>1.25786163522013E-2</v>
      </c>
      <c r="Z11" s="38">
        <v>0.5</v>
      </c>
      <c r="AA11" s="38">
        <v>6.2893081761006301E-3</v>
      </c>
      <c r="AB11" s="38">
        <v>3.93081761006289E-4</v>
      </c>
      <c r="AC11" s="38">
        <v>0.01</v>
      </c>
      <c r="AD11" s="38">
        <v>0.5</v>
      </c>
      <c r="AE11" s="38">
        <v>6.2893081761006301E-3</v>
      </c>
      <c r="AF11" s="38">
        <v>3.93081761006289E-4</v>
      </c>
      <c r="AG11" s="38">
        <v>0.01</v>
      </c>
      <c r="AH11" s="38">
        <v>0.5</v>
      </c>
      <c r="AI11" s="38">
        <v>6.2893081761006301E-3</v>
      </c>
      <c r="AJ11" s="38">
        <v>3.93081761006289E-4</v>
      </c>
      <c r="AK11" s="38">
        <v>0.01</v>
      </c>
      <c r="AL11" s="38">
        <v>0.1</v>
      </c>
      <c r="AM11" s="38">
        <v>1.5E-3</v>
      </c>
      <c r="AN11" s="38">
        <v>1.6699999999999999E-4</v>
      </c>
      <c r="AO11" s="38">
        <v>0.1</v>
      </c>
      <c r="AP11" s="38">
        <v>1.5E-3</v>
      </c>
      <c r="AQ11" s="38">
        <v>1.6699999999999999E-4</v>
      </c>
      <c r="AR11" s="38">
        <v>0.1</v>
      </c>
      <c r="AS11" s="38">
        <v>1.67E-3</v>
      </c>
      <c r="AT11" s="38">
        <v>1.85E-4</v>
      </c>
      <c r="AU11" s="38">
        <v>0.1</v>
      </c>
      <c r="AV11" s="38">
        <v>1.67E-3</v>
      </c>
      <c r="AW11" s="38">
        <v>1.85E-4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33225</v>
      </c>
      <c r="BI11" s="39">
        <v>2800</v>
      </c>
    </row>
    <row r="12" spans="2:61">
      <c r="B12" s="18">
        <v>9</v>
      </c>
      <c r="C12" s="9" t="s">
        <v>2</v>
      </c>
      <c r="D12" s="8" t="s">
        <v>3</v>
      </c>
      <c r="E12" s="10">
        <v>184</v>
      </c>
      <c r="F12" s="27">
        <v>296</v>
      </c>
      <c r="G12" s="10" t="s">
        <v>27</v>
      </c>
      <c r="H12" s="15">
        <v>2</v>
      </c>
      <c r="I12" s="15">
        <v>1</v>
      </c>
      <c r="J12" s="12">
        <v>32</v>
      </c>
      <c r="K12" s="37">
        <v>250</v>
      </c>
      <c r="L12" s="38">
        <v>2.5720000000000001</v>
      </c>
      <c r="M12" s="38">
        <v>150</v>
      </c>
      <c r="N12" s="38">
        <v>34.121000000000002</v>
      </c>
      <c r="O12" s="38">
        <v>0</v>
      </c>
      <c r="P12" s="38">
        <v>150</v>
      </c>
      <c r="Q12" s="38">
        <v>0</v>
      </c>
      <c r="R12" s="38">
        <v>1</v>
      </c>
      <c r="S12" s="38">
        <v>1.7000000000000001E-2</v>
      </c>
      <c r="T12" s="38">
        <v>1.9E-3</v>
      </c>
      <c r="U12" s="38">
        <v>1</v>
      </c>
      <c r="V12" s="38">
        <v>1.25786163522013E-2</v>
      </c>
      <c r="W12" s="38">
        <v>7.8616352201257898E-4</v>
      </c>
      <c r="X12" s="38">
        <v>0.02</v>
      </c>
      <c r="Y12" s="38">
        <v>1.25786163522013E-2</v>
      </c>
      <c r="Z12" s="38">
        <v>0.5</v>
      </c>
      <c r="AA12" s="38">
        <v>6.2893081761006301E-3</v>
      </c>
      <c r="AB12" s="38">
        <v>3.93081761006289E-4</v>
      </c>
      <c r="AC12" s="38">
        <v>0.01</v>
      </c>
      <c r="AD12" s="38">
        <v>0.5</v>
      </c>
      <c r="AE12" s="38">
        <v>6.2893081761006301E-3</v>
      </c>
      <c r="AF12" s="38">
        <v>3.93081761006289E-4</v>
      </c>
      <c r="AG12" s="38">
        <v>0.01</v>
      </c>
      <c r="AH12" s="38">
        <v>0.5</v>
      </c>
      <c r="AI12" s="38">
        <v>6.2893081761006301E-3</v>
      </c>
      <c r="AJ12" s="38">
        <v>3.93081761006289E-4</v>
      </c>
      <c r="AK12" s="38">
        <v>0.01</v>
      </c>
      <c r="AL12" s="38">
        <v>0.1</v>
      </c>
      <c r="AM12" s="38">
        <v>1.5E-3</v>
      </c>
      <c r="AN12" s="38">
        <v>1.6699999999999999E-4</v>
      </c>
      <c r="AO12" s="38">
        <v>0.1</v>
      </c>
      <c r="AP12" s="38">
        <v>1.5E-3</v>
      </c>
      <c r="AQ12" s="38">
        <v>1.6699999999999999E-4</v>
      </c>
      <c r="AR12" s="38">
        <v>0.1</v>
      </c>
      <c r="AS12" s="38">
        <v>1.67E-3</v>
      </c>
      <c r="AT12" s="38">
        <v>1.85E-4</v>
      </c>
      <c r="AU12" s="38">
        <v>0.1</v>
      </c>
      <c r="AV12" s="38">
        <v>1.67E-3</v>
      </c>
      <c r="AW12" s="38">
        <v>1.85E-4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38">
        <v>0</v>
      </c>
      <c r="BH12" s="38">
        <v>33225</v>
      </c>
      <c r="BI12" s="39">
        <v>2800</v>
      </c>
    </row>
    <row r="13" spans="2:61">
      <c r="B13" s="18">
        <v>10</v>
      </c>
      <c r="C13" s="9" t="s">
        <v>15</v>
      </c>
      <c r="D13" s="8" t="s">
        <v>3</v>
      </c>
      <c r="E13" s="10">
        <v>166</v>
      </c>
      <c r="F13" s="27">
        <v>294</v>
      </c>
      <c r="G13" s="10" t="s">
        <v>28</v>
      </c>
      <c r="H13" s="15">
        <v>2</v>
      </c>
      <c r="I13" s="15">
        <v>1</v>
      </c>
      <c r="J13" s="12">
        <v>102</v>
      </c>
      <c r="K13" s="37">
        <v>250</v>
      </c>
      <c r="L13" s="38">
        <v>2.5720000000000001</v>
      </c>
      <c r="M13" s="38">
        <v>150</v>
      </c>
      <c r="N13" s="38">
        <v>34.121000000000002</v>
      </c>
      <c r="O13" s="38">
        <v>0</v>
      </c>
      <c r="P13" s="38">
        <v>150</v>
      </c>
      <c r="Q13" s="38">
        <v>0</v>
      </c>
      <c r="R13" s="38">
        <v>1</v>
      </c>
      <c r="S13" s="38">
        <v>1.7000000000000001E-2</v>
      </c>
      <c r="T13" s="38">
        <v>1.9E-3</v>
      </c>
      <c r="U13" s="38">
        <v>1</v>
      </c>
      <c r="V13" s="38">
        <v>1.25786163522013E-2</v>
      </c>
      <c r="W13" s="38">
        <v>7.8616352201257898E-4</v>
      </c>
      <c r="X13" s="38">
        <v>0.02</v>
      </c>
      <c r="Y13" s="38">
        <v>1.25786163522013E-2</v>
      </c>
      <c r="Z13" s="38">
        <v>0.5</v>
      </c>
      <c r="AA13" s="38">
        <v>6.2893081761006301E-3</v>
      </c>
      <c r="AB13" s="38">
        <v>3.93081761006289E-4</v>
      </c>
      <c r="AC13" s="38">
        <v>0.01</v>
      </c>
      <c r="AD13" s="38">
        <v>0.5</v>
      </c>
      <c r="AE13" s="38">
        <v>6.2893081761006301E-3</v>
      </c>
      <c r="AF13" s="38">
        <v>3.93081761006289E-4</v>
      </c>
      <c r="AG13" s="38">
        <v>0.01</v>
      </c>
      <c r="AH13" s="38">
        <v>0.5</v>
      </c>
      <c r="AI13" s="38">
        <v>6.2893081761006301E-3</v>
      </c>
      <c r="AJ13" s="38">
        <v>3.93081761006289E-4</v>
      </c>
      <c r="AK13" s="38">
        <v>0.01</v>
      </c>
      <c r="AL13" s="38">
        <v>0.1</v>
      </c>
      <c r="AM13" s="38">
        <v>1.5E-3</v>
      </c>
      <c r="AN13" s="38">
        <v>1.6699999999999999E-4</v>
      </c>
      <c r="AO13" s="38">
        <v>0.1</v>
      </c>
      <c r="AP13" s="38">
        <v>1.5E-3</v>
      </c>
      <c r="AQ13" s="38">
        <v>1.6699999999999999E-4</v>
      </c>
      <c r="AR13" s="38">
        <v>0.1</v>
      </c>
      <c r="AS13" s="38">
        <v>1.67E-3</v>
      </c>
      <c r="AT13" s="38">
        <v>1.85E-4</v>
      </c>
      <c r="AU13" s="38">
        <v>0.1</v>
      </c>
      <c r="AV13" s="38">
        <v>1.67E-3</v>
      </c>
      <c r="AW13" s="38">
        <v>1.85E-4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38">
        <v>0</v>
      </c>
      <c r="BH13" s="38">
        <v>33225</v>
      </c>
      <c r="BI13" s="39">
        <v>2800</v>
      </c>
    </row>
    <row r="14" spans="2:61">
      <c r="B14" s="18">
        <v>11</v>
      </c>
      <c r="C14" s="9" t="s">
        <v>16</v>
      </c>
      <c r="D14" s="6" t="s">
        <v>1</v>
      </c>
      <c r="E14" s="10">
        <v>113</v>
      </c>
      <c r="F14" s="27">
        <v>283</v>
      </c>
      <c r="G14" s="10" t="s">
        <v>28</v>
      </c>
      <c r="H14" s="15">
        <v>2</v>
      </c>
      <c r="I14" s="15">
        <v>1</v>
      </c>
      <c r="J14" s="11">
        <v>55</v>
      </c>
      <c r="K14" s="37">
        <v>250</v>
      </c>
      <c r="L14" s="38">
        <v>2.5720000000000001</v>
      </c>
      <c r="M14" s="38">
        <v>150</v>
      </c>
      <c r="N14" s="38">
        <v>34.121000000000002</v>
      </c>
      <c r="O14" s="38">
        <v>0</v>
      </c>
      <c r="P14" s="38">
        <v>150</v>
      </c>
      <c r="Q14" s="38">
        <v>0</v>
      </c>
      <c r="R14" s="38">
        <v>1</v>
      </c>
      <c r="S14" s="38">
        <v>1.7000000000000001E-2</v>
      </c>
      <c r="T14" s="38">
        <v>1.9E-3</v>
      </c>
      <c r="U14" s="38">
        <v>1</v>
      </c>
      <c r="V14" s="38">
        <v>1.25786163522013E-2</v>
      </c>
      <c r="W14" s="38">
        <v>7.8616352201257898E-4</v>
      </c>
      <c r="X14" s="38">
        <v>0.02</v>
      </c>
      <c r="Y14" s="38">
        <v>1.25786163522013E-2</v>
      </c>
      <c r="Z14" s="38">
        <v>0.5</v>
      </c>
      <c r="AA14" s="38">
        <v>6.2893081761006301E-3</v>
      </c>
      <c r="AB14" s="38">
        <v>3.93081761006289E-4</v>
      </c>
      <c r="AC14" s="38">
        <v>0.01</v>
      </c>
      <c r="AD14" s="38">
        <v>0.5</v>
      </c>
      <c r="AE14" s="38">
        <v>6.2893081761006301E-3</v>
      </c>
      <c r="AF14" s="38">
        <v>3.93081761006289E-4</v>
      </c>
      <c r="AG14" s="38">
        <v>0.01</v>
      </c>
      <c r="AH14" s="38">
        <v>0.5</v>
      </c>
      <c r="AI14" s="38">
        <v>6.2893081761006301E-3</v>
      </c>
      <c r="AJ14" s="38">
        <v>3.93081761006289E-4</v>
      </c>
      <c r="AK14" s="38">
        <v>0.01</v>
      </c>
      <c r="AL14" s="38">
        <v>0.1</v>
      </c>
      <c r="AM14" s="38">
        <v>1.5E-3</v>
      </c>
      <c r="AN14" s="38">
        <v>1.6699999999999999E-4</v>
      </c>
      <c r="AO14" s="38">
        <v>0.1</v>
      </c>
      <c r="AP14" s="38">
        <v>1.5E-3</v>
      </c>
      <c r="AQ14" s="38">
        <v>1.6699999999999999E-4</v>
      </c>
      <c r="AR14" s="38">
        <v>0.1</v>
      </c>
      <c r="AS14" s="38">
        <v>1.67E-3</v>
      </c>
      <c r="AT14" s="38">
        <v>1.85E-4</v>
      </c>
      <c r="AU14" s="38">
        <v>0.1</v>
      </c>
      <c r="AV14" s="38">
        <v>1.67E-3</v>
      </c>
      <c r="AW14" s="38">
        <v>1.85E-4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33225</v>
      </c>
      <c r="BI14" s="39">
        <v>2800</v>
      </c>
    </row>
    <row r="15" spans="2:61">
      <c r="B15" s="18">
        <v>12</v>
      </c>
      <c r="C15" s="9" t="s">
        <v>17</v>
      </c>
      <c r="D15" s="6" t="s">
        <v>1</v>
      </c>
      <c r="E15" s="10">
        <v>83</v>
      </c>
      <c r="F15" s="27">
        <v>277</v>
      </c>
      <c r="G15" s="10" t="s">
        <v>28</v>
      </c>
      <c r="H15" s="15">
        <v>2</v>
      </c>
      <c r="I15" s="15">
        <v>1</v>
      </c>
      <c r="J15" s="11">
        <v>94</v>
      </c>
      <c r="K15" s="37">
        <v>250</v>
      </c>
      <c r="L15" s="38">
        <v>2.5720000000000001</v>
      </c>
      <c r="M15" s="38">
        <v>150</v>
      </c>
      <c r="N15" s="38">
        <v>34.121000000000002</v>
      </c>
      <c r="O15" s="38">
        <v>0</v>
      </c>
      <c r="P15" s="38">
        <v>150</v>
      </c>
      <c r="Q15" s="38">
        <v>0</v>
      </c>
      <c r="R15" s="38">
        <v>1</v>
      </c>
      <c r="S15" s="38">
        <v>1.7000000000000001E-2</v>
      </c>
      <c r="T15" s="38">
        <v>1.9E-3</v>
      </c>
      <c r="U15" s="38">
        <v>1</v>
      </c>
      <c r="V15" s="38">
        <v>1.25786163522013E-2</v>
      </c>
      <c r="W15" s="38">
        <v>7.8616352201257898E-4</v>
      </c>
      <c r="X15" s="38">
        <v>0.02</v>
      </c>
      <c r="Y15" s="38">
        <v>1.25786163522013E-2</v>
      </c>
      <c r="Z15" s="38">
        <v>0.5</v>
      </c>
      <c r="AA15" s="38">
        <v>6.2893081761006301E-3</v>
      </c>
      <c r="AB15" s="38">
        <v>3.93081761006289E-4</v>
      </c>
      <c r="AC15" s="38">
        <v>0.01</v>
      </c>
      <c r="AD15" s="38">
        <v>0.5</v>
      </c>
      <c r="AE15" s="38">
        <v>6.2893081761006301E-3</v>
      </c>
      <c r="AF15" s="38">
        <v>3.93081761006289E-4</v>
      </c>
      <c r="AG15" s="38">
        <v>0.01</v>
      </c>
      <c r="AH15" s="38">
        <v>0.5</v>
      </c>
      <c r="AI15" s="38">
        <v>6.2893081761006301E-3</v>
      </c>
      <c r="AJ15" s="38">
        <v>3.93081761006289E-4</v>
      </c>
      <c r="AK15" s="38">
        <v>0.01</v>
      </c>
      <c r="AL15" s="38">
        <v>0.1</v>
      </c>
      <c r="AM15" s="38">
        <v>1.5E-3</v>
      </c>
      <c r="AN15" s="38">
        <v>1.6699999999999999E-4</v>
      </c>
      <c r="AO15" s="38">
        <v>0.1</v>
      </c>
      <c r="AP15" s="38">
        <v>1.5E-3</v>
      </c>
      <c r="AQ15" s="38">
        <v>1.6699999999999999E-4</v>
      </c>
      <c r="AR15" s="38">
        <v>0.1</v>
      </c>
      <c r="AS15" s="38">
        <v>1.67E-3</v>
      </c>
      <c r="AT15" s="38">
        <v>1.85E-4</v>
      </c>
      <c r="AU15" s="38">
        <v>0.1</v>
      </c>
      <c r="AV15" s="38">
        <v>1.67E-3</v>
      </c>
      <c r="AW15" s="38">
        <v>1.85E-4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0</v>
      </c>
      <c r="BH15" s="38">
        <v>33225</v>
      </c>
      <c r="BI15" s="39">
        <v>2800</v>
      </c>
    </row>
    <row r="16" spans="2:61">
      <c r="B16" s="18">
        <v>13</v>
      </c>
      <c r="C16" s="9" t="s">
        <v>18</v>
      </c>
      <c r="D16" s="6" t="s">
        <v>1</v>
      </c>
      <c r="E16" s="10">
        <v>65</v>
      </c>
      <c r="F16" s="27">
        <v>269</v>
      </c>
      <c r="G16" s="10" t="s">
        <v>28</v>
      </c>
      <c r="H16" s="15">
        <v>2</v>
      </c>
      <c r="I16" s="15">
        <v>1</v>
      </c>
      <c r="J16" s="11">
        <v>39</v>
      </c>
      <c r="K16" s="37">
        <v>250</v>
      </c>
      <c r="L16" s="38">
        <v>2.5720000000000001</v>
      </c>
      <c r="M16" s="38">
        <v>150</v>
      </c>
      <c r="N16" s="38">
        <v>34.121000000000002</v>
      </c>
      <c r="O16" s="38">
        <v>0</v>
      </c>
      <c r="P16" s="38">
        <v>150</v>
      </c>
      <c r="Q16" s="38">
        <v>0</v>
      </c>
      <c r="R16" s="38">
        <v>1</v>
      </c>
      <c r="S16" s="38">
        <v>1.7000000000000001E-2</v>
      </c>
      <c r="T16" s="38">
        <v>1.9E-3</v>
      </c>
      <c r="U16" s="38">
        <v>1</v>
      </c>
      <c r="V16" s="38">
        <v>1.25786163522013E-2</v>
      </c>
      <c r="W16" s="38">
        <v>7.8616352201257898E-4</v>
      </c>
      <c r="X16" s="38">
        <v>0.02</v>
      </c>
      <c r="Y16" s="38">
        <v>1.25786163522013E-2</v>
      </c>
      <c r="Z16" s="38">
        <v>0.5</v>
      </c>
      <c r="AA16" s="38">
        <v>6.2893081761006301E-3</v>
      </c>
      <c r="AB16" s="38">
        <v>3.93081761006289E-4</v>
      </c>
      <c r="AC16" s="38">
        <v>0.01</v>
      </c>
      <c r="AD16" s="38">
        <v>0.5</v>
      </c>
      <c r="AE16" s="38">
        <v>6.2893081761006301E-3</v>
      </c>
      <c r="AF16" s="38">
        <v>3.93081761006289E-4</v>
      </c>
      <c r="AG16" s="38">
        <v>0.01</v>
      </c>
      <c r="AH16" s="38">
        <v>0.5</v>
      </c>
      <c r="AI16" s="38">
        <v>6.2893081761006301E-3</v>
      </c>
      <c r="AJ16" s="38">
        <v>3.93081761006289E-4</v>
      </c>
      <c r="AK16" s="38">
        <v>0.01</v>
      </c>
      <c r="AL16" s="38">
        <v>0.1</v>
      </c>
      <c r="AM16" s="38">
        <v>1.5E-3</v>
      </c>
      <c r="AN16" s="38">
        <v>1.6699999999999999E-4</v>
      </c>
      <c r="AO16" s="38">
        <v>0.1</v>
      </c>
      <c r="AP16" s="38">
        <v>1.5E-3</v>
      </c>
      <c r="AQ16" s="38">
        <v>1.6699999999999999E-4</v>
      </c>
      <c r="AR16" s="38">
        <v>0.1</v>
      </c>
      <c r="AS16" s="38">
        <v>1.67E-3</v>
      </c>
      <c r="AT16" s="38">
        <v>1.85E-4</v>
      </c>
      <c r="AU16" s="38">
        <v>0.1</v>
      </c>
      <c r="AV16" s="38">
        <v>1.67E-3</v>
      </c>
      <c r="AW16" s="38">
        <v>1.85E-4</v>
      </c>
      <c r="AX16" s="38">
        <v>0</v>
      </c>
      <c r="AY16" s="38">
        <v>0</v>
      </c>
      <c r="AZ16" s="38">
        <v>0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38">
        <v>0</v>
      </c>
      <c r="BH16" s="38">
        <v>33225</v>
      </c>
      <c r="BI16" s="39">
        <v>2800</v>
      </c>
    </row>
    <row r="17" spans="2:61">
      <c r="B17" s="18">
        <v>14</v>
      </c>
      <c r="C17" s="9" t="s">
        <v>19</v>
      </c>
      <c r="D17" s="6" t="s">
        <v>1</v>
      </c>
      <c r="E17" s="10">
        <v>46</v>
      </c>
      <c r="F17" s="27">
        <v>263</v>
      </c>
      <c r="G17" s="10" t="s">
        <v>28</v>
      </c>
      <c r="H17" s="15">
        <v>2</v>
      </c>
      <c r="I17" s="15">
        <v>1</v>
      </c>
      <c r="J17" s="11">
        <v>40</v>
      </c>
      <c r="K17" s="37">
        <v>250</v>
      </c>
      <c r="L17" s="38">
        <v>2.5720000000000001</v>
      </c>
      <c r="M17" s="38">
        <v>150</v>
      </c>
      <c r="N17" s="38">
        <v>34.121000000000002</v>
      </c>
      <c r="O17" s="38">
        <v>0</v>
      </c>
      <c r="P17" s="38">
        <v>150</v>
      </c>
      <c r="Q17" s="38">
        <v>0</v>
      </c>
      <c r="R17" s="38">
        <v>1</v>
      </c>
      <c r="S17" s="38">
        <v>1.7000000000000001E-2</v>
      </c>
      <c r="T17" s="38">
        <v>1.9E-3</v>
      </c>
      <c r="U17" s="38">
        <v>1</v>
      </c>
      <c r="V17" s="38">
        <v>1.25786163522013E-2</v>
      </c>
      <c r="W17" s="38">
        <v>7.8616352201257898E-4</v>
      </c>
      <c r="X17" s="38">
        <v>0.02</v>
      </c>
      <c r="Y17" s="38">
        <v>1.25786163522013E-2</v>
      </c>
      <c r="Z17" s="38">
        <v>0.5</v>
      </c>
      <c r="AA17" s="38">
        <v>6.2893081761006301E-3</v>
      </c>
      <c r="AB17" s="38">
        <v>3.93081761006289E-4</v>
      </c>
      <c r="AC17" s="38">
        <v>0.01</v>
      </c>
      <c r="AD17" s="38">
        <v>0.5</v>
      </c>
      <c r="AE17" s="38">
        <v>6.2893081761006301E-3</v>
      </c>
      <c r="AF17" s="38">
        <v>3.93081761006289E-4</v>
      </c>
      <c r="AG17" s="38">
        <v>0.01</v>
      </c>
      <c r="AH17" s="38">
        <v>0.5</v>
      </c>
      <c r="AI17" s="38">
        <v>6.2893081761006301E-3</v>
      </c>
      <c r="AJ17" s="38">
        <v>3.93081761006289E-4</v>
      </c>
      <c r="AK17" s="38">
        <v>0.01</v>
      </c>
      <c r="AL17" s="38">
        <v>0.1</v>
      </c>
      <c r="AM17" s="38">
        <v>1.5E-3</v>
      </c>
      <c r="AN17" s="38">
        <v>1.6699999999999999E-4</v>
      </c>
      <c r="AO17" s="38">
        <v>0.1</v>
      </c>
      <c r="AP17" s="38">
        <v>1.5E-3</v>
      </c>
      <c r="AQ17" s="38">
        <v>1.6699999999999999E-4</v>
      </c>
      <c r="AR17" s="38">
        <v>0.1</v>
      </c>
      <c r="AS17" s="38">
        <v>1.67E-3</v>
      </c>
      <c r="AT17" s="38">
        <v>1.85E-4</v>
      </c>
      <c r="AU17" s="38">
        <v>0.1</v>
      </c>
      <c r="AV17" s="38">
        <v>1.67E-3</v>
      </c>
      <c r="AW17" s="38">
        <v>1.85E-4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0</v>
      </c>
      <c r="BE17" s="38">
        <v>0</v>
      </c>
      <c r="BF17" s="38">
        <v>0</v>
      </c>
      <c r="BG17" s="38">
        <v>0</v>
      </c>
      <c r="BH17" s="38">
        <v>33225</v>
      </c>
      <c r="BI17" s="39">
        <v>2800</v>
      </c>
    </row>
    <row r="18" spans="2:61">
      <c r="B18" s="5">
        <v>15</v>
      </c>
      <c r="C18" s="9" t="s">
        <v>20</v>
      </c>
      <c r="D18" s="6" t="s">
        <v>1</v>
      </c>
      <c r="E18" s="10">
        <v>8</v>
      </c>
      <c r="F18" s="27">
        <v>220</v>
      </c>
      <c r="G18" s="10" t="s">
        <v>29</v>
      </c>
      <c r="H18" s="15">
        <v>2</v>
      </c>
      <c r="I18" s="15">
        <v>1</v>
      </c>
      <c r="J18" s="11">
        <v>115</v>
      </c>
      <c r="K18" s="37">
        <v>250</v>
      </c>
      <c r="L18" s="38">
        <v>2.5720000000000001</v>
      </c>
      <c r="M18" s="38">
        <v>150</v>
      </c>
      <c r="N18" s="38">
        <v>34.121000000000002</v>
      </c>
      <c r="O18" s="38">
        <v>0</v>
      </c>
      <c r="P18" s="38">
        <v>150</v>
      </c>
      <c r="Q18" s="38">
        <v>0</v>
      </c>
      <c r="R18" s="38">
        <v>1</v>
      </c>
      <c r="S18" s="38">
        <v>1.7000000000000001E-2</v>
      </c>
      <c r="T18" s="38">
        <v>1.9E-3</v>
      </c>
      <c r="U18" s="38">
        <v>1</v>
      </c>
      <c r="V18" s="38">
        <v>1.25786163522013E-2</v>
      </c>
      <c r="W18" s="38">
        <v>7.8616352201257898E-4</v>
      </c>
      <c r="X18" s="38">
        <v>0.02</v>
      </c>
      <c r="Y18" s="38">
        <v>1.25786163522013E-2</v>
      </c>
      <c r="Z18" s="38">
        <v>0.5</v>
      </c>
      <c r="AA18" s="38">
        <v>6.2893081761006301E-3</v>
      </c>
      <c r="AB18" s="38">
        <v>3.93081761006289E-4</v>
      </c>
      <c r="AC18" s="38">
        <v>0.01</v>
      </c>
      <c r="AD18" s="38">
        <v>0.5</v>
      </c>
      <c r="AE18" s="38">
        <v>6.2893081761006301E-3</v>
      </c>
      <c r="AF18" s="38">
        <v>3.93081761006289E-4</v>
      </c>
      <c r="AG18" s="38">
        <v>0.01</v>
      </c>
      <c r="AH18" s="38">
        <v>0.5</v>
      </c>
      <c r="AI18" s="38">
        <v>6.2893081761006301E-3</v>
      </c>
      <c r="AJ18" s="38">
        <v>3.93081761006289E-4</v>
      </c>
      <c r="AK18" s="38">
        <v>0.01</v>
      </c>
      <c r="AL18" s="38">
        <v>0.1</v>
      </c>
      <c r="AM18" s="38">
        <v>1.5E-3</v>
      </c>
      <c r="AN18" s="38">
        <v>1.6699999999999999E-4</v>
      </c>
      <c r="AO18" s="38">
        <v>0.1</v>
      </c>
      <c r="AP18" s="38">
        <v>1.5E-3</v>
      </c>
      <c r="AQ18" s="38">
        <v>1.6699999999999999E-4</v>
      </c>
      <c r="AR18" s="38">
        <v>0.1</v>
      </c>
      <c r="AS18" s="38">
        <v>1.67E-3</v>
      </c>
      <c r="AT18" s="38">
        <v>1.85E-4</v>
      </c>
      <c r="AU18" s="38">
        <v>0.1</v>
      </c>
      <c r="AV18" s="38">
        <v>1.67E-3</v>
      </c>
      <c r="AW18" s="38">
        <v>1.85E-4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38">
        <v>0</v>
      </c>
      <c r="BH18" s="38">
        <v>33225</v>
      </c>
      <c r="BI18" s="39">
        <v>2800</v>
      </c>
    </row>
    <row r="19" spans="2:61">
      <c r="B19" s="18">
        <v>16</v>
      </c>
      <c r="C19" s="9" t="s">
        <v>21</v>
      </c>
      <c r="D19" s="6" t="s">
        <v>1</v>
      </c>
      <c r="E19" s="10">
        <v>10</v>
      </c>
      <c r="F19" s="27">
        <v>216</v>
      </c>
      <c r="G19" s="10" t="s">
        <v>29</v>
      </c>
      <c r="H19" s="15">
        <v>2</v>
      </c>
      <c r="I19" s="15">
        <v>1</v>
      </c>
      <c r="J19" s="11">
        <v>162</v>
      </c>
      <c r="K19" s="37">
        <v>250</v>
      </c>
      <c r="L19" s="38">
        <v>2.5720000000000001</v>
      </c>
      <c r="M19" s="38">
        <v>150</v>
      </c>
      <c r="N19" s="38">
        <v>34.121000000000002</v>
      </c>
      <c r="O19" s="38">
        <v>0</v>
      </c>
      <c r="P19" s="38">
        <v>150</v>
      </c>
      <c r="Q19" s="38">
        <v>0</v>
      </c>
      <c r="R19" s="38">
        <v>1</v>
      </c>
      <c r="S19" s="38">
        <v>1.7000000000000001E-2</v>
      </c>
      <c r="T19" s="38">
        <v>1.9E-3</v>
      </c>
      <c r="U19" s="38">
        <v>1</v>
      </c>
      <c r="V19" s="38">
        <v>1.25786163522013E-2</v>
      </c>
      <c r="W19" s="38">
        <v>7.8616352201257898E-4</v>
      </c>
      <c r="X19" s="38">
        <v>0.02</v>
      </c>
      <c r="Y19" s="38">
        <v>1.25786163522013E-2</v>
      </c>
      <c r="Z19" s="38">
        <v>0.5</v>
      </c>
      <c r="AA19" s="38">
        <v>6.2893081761006301E-3</v>
      </c>
      <c r="AB19" s="38">
        <v>3.93081761006289E-4</v>
      </c>
      <c r="AC19" s="38">
        <v>0.01</v>
      </c>
      <c r="AD19" s="38">
        <v>0.5</v>
      </c>
      <c r="AE19" s="38">
        <v>6.2893081761006301E-3</v>
      </c>
      <c r="AF19" s="38">
        <v>3.93081761006289E-4</v>
      </c>
      <c r="AG19" s="38">
        <v>0.01</v>
      </c>
      <c r="AH19" s="38">
        <v>0.5</v>
      </c>
      <c r="AI19" s="38">
        <v>6.2893081761006301E-3</v>
      </c>
      <c r="AJ19" s="38">
        <v>3.93081761006289E-4</v>
      </c>
      <c r="AK19" s="38">
        <v>0.01</v>
      </c>
      <c r="AL19" s="38">
        <v>0.1</v>
      </c>
      <c r="AM19" s="38">
        <v>1.5E-3</v>
      </c>
      <c r="AN19" s="38">
        <v>1.6699999999999999E-4</v>
      </c>
      <c r="AO19" s="38">
        <v>0.1</v>
      </c>
      <c r="AP19" s="38">
        <v>1.5E-3</v>
      </c>
      <c r="AQ19" s="38">
        <v>1.6699999999999999E-4</v>
      </c>
      <c r="AR19" s="38">
        <v>0.1</v>
      </c>
      <c r="AS19" s="38">
        <v>1.67E-3</v>
      </c>
      <c r="AT19" s="38">
        <v>1.85E-4</v>
      </c>
      <c r="AU19" s="38">
        <v>0.1</v>
      </c>
      <c r="AV19" s="38">
        <v>1.67E-3</v>
      </c>
      <c r="AW19" s="38">
        <v>1.85E-4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0</v>
      </c>
      <c r="BH19" s="38">
        <v>33225</v>
      </c>
      <c r="BI19" s="39">
        <v>2800</v>
      </c>
    </row>
    <row r="20" spans="2:61">
      <c r="B20" s="18">
        <v>17</v>
      </c>
      <c r="C20" s="9" t="s">
        <v>22</v>
      </c>
      <c r="D20" s="8" t="s">
        <v>3</v>
      </c>
      <c r="E20" s="10">
        <v>4</v>
      </c>
      <c r="F20" s="28">
        <v>190</v>
      </c>
      <c r="G20" s="10" t="s">
        <v>29</v>
      </c>
      <c r="H20" s="40">
        <v>3</v>
      </c>
      <c r="I20" s="40">
        <v>2</v>
      </c>
      <c r="J20" s="12">
        <v>1414</v>
      </c>
      <c r="K20" s="37">
        <v>250</v>
      </c>
      <c r="L20" s="38">
        <v>2.5720000000000001</v>
      </c>
      <c r="M20" s="38">
        <v>150</v>
      </c>
      <c r="N20" s="38">
        <v>34.121000000000002</v>
      </c>
      <c r="O20" s="38">
        <v>0</v>
      </c>
      <c r="P20" s="38">
        <v>150</v>
      </c>
      <c r="Q20" s="38">
        <v>0</v>
      </c>
      <c r="R20" s="38">
        <v>1</v>
      </c>
      <c r="S20" s="38">
        <v>1.7000000000000001E-2</v>
      </c>
      <c r="T20" s="38">
        <v>1.9E-3</v>
      </c>
      <c r="U20" s="38">
        <v>1</v>
      </c>
      <c r="V20" s="38">
        <v>1.25786163522013E-2</v>
      </c>
      <c r="W20" s="38">
        <v>7.8616352201257898E-4</v>
      </c>
      <c r="X20" s="38">
        <v>0.02</v>
      </c>
      <c r="Y20" s="38">
        <v>1.25786163522013E-2</v>
      </c>
      <c r="Z20" s="38">
        <v>0.5</v>
      </c>
      <c r="AA20" s="38">
        <v>6.2893081761006301E-3</v>
      </c>
      <c r="AB20" s="38">
        <v>3.93081761006289E-4</v>
      </c>
      <c r="AC20" s="38">
        <v>0.01</v>
      </c>
      <c r="AD20" s="38">
        <v>0.5</v>
      </c>
      <c r="AE20" s="38">
        <v>6.2893081761006301E-3</v>
      </c>
      <c r="AF20" s="38">
        <v>3.93081761006289E-4</v>
      </c>
      <c r="AG20" s="38">
        <v>0.01</v>
      </c>
      <c r="AH20" s="38">
        <v>0.5</v>
      </c>
      <c r="AI20" s="38">
        <v>6.2893081761006301E-3</v>
      </c>
      <c r="AJ20" s="38">
        <v>3.93081761006289E-4</v>
      </c>
      <c r="AK20" s="38">
        <v>0.01</v>
      </c>
      <c r="AL20" s="38">
        <v>0.1</v>
      </c>
      <c r="AM20" s="38">
        <v>1.5E-3</v>
      </c>
      <c r="AN20" s="38">
        <v>1.6699999999999999E-4</v>
      </c>
      <c r="AO20" s="38">
        <v>0.1</v>
      </c>
      <c r="AP20" s="38">
        <v>1.5E-3</v>
      </c>
      <c r="AQ20" s="38">
        <v>1.6699999999999999E-4</v>
      </c>
      <c r="AR20" s="38">
        <v>0.1</v>
      </c>
      <c r="AS20" s="38">
        <v>1.67E-3</v>
      </c>
      <c r="AT20" s="38">
        <v>1.85E-4</v>
      </c>
      <c r="AU20" s="38">
        <v>0.1</v>
      </c>
      <c r="AV20" s="38">
        <v>1.67E-3</v>
      </c>
      <c r="AW20" s="38">
        <v>1.85E-4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38">
        <v>0</v>
      </c>
      <c r="BH20" s="38">
        <v>33225</v>
      </c>
      <c r="BI20" s="39">
        <v>2800</v>
      </c>
    </row>
    <row r="21" spans="2:61">
      <c r="B21" s="18">
        <v>18</v>
      </c>
      <c r="C21" s="9" t="s">
        <v>22</v>
      </c>
      <c r="D21" s="8" t="s">
        <v>3</v>
      </c>
      <c r="E21" s="10">
        <v>4</v>
      </c>
      <c r="F21" s="28">
        <v>191</v>
      </c>
      <c r="G21" s="10" t="s">
        <v>29</v>
      </c>
      <c r="H21" s="40">
        <v>3</v>
      </c>
      <c r="I21" s="40">
        <v>2</v>
      </c>
      <c r="J21" s="12">
        <v>1414</v>
      </c>
      <c r="K21" s="37">
        <v>250</v>
      </c>
      <c r="L21" s="38">
        <v>2.5720000000000001</v>
      </c>
      <c r="M21" s="38">
        <v>150</v>
      </c>
      <c r="N21" s="38">
        <v>34.121000000000002</v>
      </c>
      <c r="O21" s="38">
        <v>0</v>
      </c>
      <c r="P21" s="38">
        <v>150</v>
      </c>
      <c r="Q21" s="38">
        <v>0</v>
      </c>
      <c r="R21" s="38">
        <v>1</v>
      </c>
      <c r="S21" s="38">
        <v>1.7000000000000001E-2</v>
      </c>
      <c r="T21" s="38">
        <v>1.9E-3</v>
      </c>
      <c r="U21" s="38">
        <v>1</v>
      </c>
      <c r="V21" s="38">
        <v>1.25786163522013E-2</v>
      </c>
      <c r="W21" s="38">
        <v>7.8616352201257898E-4</v>
      </c>
      <c r="X21" s="38">
        <v>0.02</v>
      </c>
      <c r="Y21" s="38">
        <v>1.25786163522013E-2</v>
      </c>
      <c r="Z21" s="38">
        <v>0.5</v>
      </c>
      <c r="AA21" s="38">
        <v>6.2893081761006301E-3</v>
      </c>
      <c r="AB21" s="38">
        <v>3.93081761006289E-4</v>
      </c>
      <c r="AC21" s="38">
        <v>0.01</v>
      </c>
      <c r="AD21" s="38">
        <v>0.5</v>
      </c>
      <c r="AE21" s="38">
        <v>6.2893081761006301E-3</v>
      </c>
      <c r="AF21" s="38">
        <v>3.93081761006289E-4</v>
      </c>
      <c r="AG21" s="38">
        <v>0.01</v>
      </c>
      <c r="AH21" s="38">
        <v>0.5</v>
      </c>
      <c r="AI21" s="38">
        <v>6.2893081761006301E-3</v>
      </c>
      <c r="AJ21" s="38">
        <v>3.93081761006289E-4</v>
      </c>
      <c r="AK21" s="38">
        <v>0.01</v>
      </c>
      <c r="AL21" s="38">
        <v>0.1</v>
      </c>
      <c r="AM21" s="38">
        <v>1.5E-3</v>
      </c>
      <c r="AN21" s="38">
        <v>1.6699999999999999E-4</v>
      </c>
      <c r="AO21" s="38">
        <v>0.1</v>
      </c>
      <c r="AP21" s="38">
        <v>1.5E-3</v>
      </c>
      <c r="AQ21" s="38">
        <v>1.6699999999999999E-4</v>
      </c>
      <c r="AR21" s="38">
        <v>0.1</v>
      </c>
      <c r="AS21" s="38">
        <v>1.67E-3</v>
      </c>
      <c r="AT21" s="38">
        <v>1.85E-4</v>
      </c>
      <c r="AU21" s="38">
        <v>0.1</v>
      </c>
      <c r="AV21" s="38">
        <v>1.67E-3</v>
      </c>
      <c r="AW21" s="38">
        <v>1.85E-4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33225</v>
      </c>
      <c r="BI21" s="39">
        <v>2800</v>
      </c>
    </row>
    <row r="22" spans="2:61">
      <c r="B22" s="18">
        <v>19</v>
      </c>
      <c r="C22" s="9" t="s">
        <v>14</v>
      </c>
      <c r="D22" s="6" t="s">
        <v>1</v>
      </c>
      <c r="E22" s="10">
        <v>3</v>
      </c>
      <c r="F22" s="27">
        <v>143</v>
      </c>
      <c r="G22" s="10" t="s">
        <v>29</v>
      </c>
      <c r="H22" s="15">
        <v>2</v>
      </c>
      <c r="I22" s="15">
        <v>1</v>
      </c>
      <c r="J22" s="11">
        <v>67</v>
      </c>
      <c r="K22" s="37">
        <v>250</v>
      </c>
      <c r="L22" s="38">
        <v>2.5720000000000001</v>
      </c>
      <c r="M22" s="38">
        <v>150</v>
      </c>
      <c r="N22" s="38">
        <v>34.121000000000002</v>
      </c>
      <c r="O22" s="38">
        <v>0</v>
      </c>
      <c r="P22" s="38">
        <v>150</v>
      </c>
      <c r="Q22" s="38">
        <v>0</v>
      </c>
      <c r="R22" s="38">
        <v>1</v>
      </c>
      <c r="S22" s="38">
        <v>1.7000000000000001E-2</v>
      </c>
      <c r="T22" s="38">
        <v>1.9E-3</v>
      </c>
      <c r="U22" s="38">
        <v>1</v>
      </c>
      <c r="V22" s="38">
        <v>1.25786163522013E-2</v>
      </c>
      <c r="W22" s="38">
        <v>7.8616352201257898E-4</v>
      </c>
      <c r="X22" s="38">
        <v>0.02</v>
      </c>
      <c r="Y22" s="38">
        <v>1.25786163522013E-2</v>
      </c>
      <c r="Z22" s="38">
        <v>0.5</v>
      </c>
      <c r="AA22" s="38">
        <v>6.2893081761006301E-3</v>
      </c>
      <c r="AB22" s="38">
        <v>3.93081761006289E-4</v>
      </c>
      <c r="AC22" s="38">
        <v>0.01</v>
      </c>
      <c r="AD22" s="38">
        <v>0.5</v>
      </c>
      <c r="AE22" s="38">
        <v>6.2893081761006301E-3</v>
      </c>
      <c r="AF22" s="38">
        <v>3.93081761006289E-4</v>
      </c>
      <c r="AG22" s="38">
        <v>0.01</v>
      </c>
      <c r="AH22" s="38">
        <v>0.5</v>
      </c>
      <c r="AI22" s="38">
        <v>6.2893081761006301E-3</v>
      </c>
      <c r="AJ22" s="38">
        <v>3.93081761006289E-4</v>
      </c>
      <c r="AK22" s="38">
        <v>0.01</v>
      </c>
      <c r="AL22" s="38">
        <v>0.1</v>
      </c>
      <c r="AM22" s="38">
        <v>1.5E-3</v>
      </c>
      <c r="AN22" s="38">
        <v>1.6699999999999999E-4</v>
      </c>
      <c r="AO22" s="38">
        <v>0.1</v>
      </c>
      <c r="AP22" s="38">
        <v>1.5E-3</v>
      </c>
      <c r="AQ22" s="38">
        <v>1.6699999999999999E-4</v>
      </c>
      <c r="AR22" s="38">
        <v>0.1</v>
      </c>
      <c r="AS22" s="38">
        <v>1.67E-3</v>
      </c>
      <c r="AT22" s="38">
        <v>1.85E-4</v>
      </c>
      <c r="AU22" s="38">
        <v>0.1</v>
      </c>
      <c r="AV22" s="38">
        <v>1.67E-3</v>
      </c>
      <c r="AW22" s="38">
        <v>1.85E-4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38">
        <v>0</v>
      </c>
      <c r="BH22" s="38">
        <v>33225</v>
      </c>
      <c r="BI22" s="39">
        <v>2800</v>
      </c>
    </row>
    <row r="23" spans="2:61" ht="16" thickBot="1">
      <c r="B23" s="18">
        <v>20</v>
      </c>
      <c r="C23" s="19" t="s">
        <v>13</v>
      </c>
      <c r="D23" s="20" t="s">
        <v>1</v>
      </c>
      <c r="E23" s="21">
        <v>82</v>
      </c>
      <c r="F23" s="26">
        <v>58</v>
      </c>
      <c r="G23" s="21" t="s">
        <v>29</v>
      </c>
      <c r="H23" s="15">
        <v>2</v>
      </c>
      <c r="I23" s="15">
        <v>1</v>
      </c>
      <c r="J23" s="22">
        <v>20</v>
      </c>
      <c r="K23" s="37">
        <v>250</v>
      </c>
      <c r="L23" s="38">
        <v>2.5720000000000001</v>
      </c>
      <c r="M23" s="38">
        <v>150</v>
      </c>
      <c r="N23" s="38">
        <v>34.121000000000002</v>
      </c>
      <c r="O23" s="38">
        <v>0</v>
      </c>
      <c r="P23" s="38">
        <v>150</v>
      </c>
      <c r="Q23" s="38">
        <v>0</v>
      </c>
      <c r="R23" s="38">
        <v>1</v>
      </c>
      <c r="S23" s="38">
        <v>1.7000000000000001E-2</v>
      </c>
      <c r="T23" s="38">
        <v>1.9E-3</v>
      </c>
      <c r="U23" s="38">
        <v>1</v>
      </c>
      <c r="V23" s="38">
        <v>1.25786163522013E-2</v>
      </c>
      <c r="W23" s="38">
        <v>7.8616352201257898E-4</v>
      </c>
      <c r="X23" s="38">
        <v>0.02</v>
      </c>
      <c r="Y23" s="38">
        <v>1.25786163522013E-2</v>
      </c>
      <c r="Z23" s="38">
        <v>0.5</v>
      </c>
      <c r="AA23" s="38">
        <v>6.2893081761006301E-3</v>
      </c>
      <c r="AB23" s="38">
        <v>3.93081761006289E-4</v>
      </c>
      <c r="AC23" s="38">
        <v>0.01</v>
      </c>
      <c r="AD23" s="38">
        <v>0.5</v>
      </c>
      <c r="AE23" s="38">
        <v>6.2893081761006301E-3</v>
      </c>
      <c r="AF23" s="38">
        <v>3.93081761006289E-4</v>
      </c>
      <c r="AG23" s="38">
        <v>0.01</v>
      </c>
      <c r="AH23" s="38">
        <v>0.5</v>
      </c>
      <c r="AI23" s="38">
        <v>6.2893081761006301E-3</v>
      </c>
      <c r="AJ23" s="38">
        <v>3.93081761006289E-4</v>
      </c>
      <c r="AK23" s="38">
        <v>0.01</v>
      </c>
      <c r="AL23" s="38">
        <v>0.1</v>
      </c>
      <c r="AM23" s="38">
        <v>1.5E-3</v>
      </c>
      <c r="AN23" s="38">
        <v>1.6699999999999999E-4</v>
      </c>
      <c r="AO23" s="38">
        <v>0.1</v>
      </c>
      <c r="AP23" s="38">
        <v>1.5E-3</v>
      </c>
      <c r="AQ23" s="38">
        <v>1.6699999999999999E-4</v>
      </c>
      <c r="AR23" s="38">
        <v>0.1</v>
      </c>
      <c r="AS23" s="38">
        <v>1.67E-3</v>
      </c>
      <c r="AT23" s="38">
        <v>1.85E-4</v>
      </c>
      <c r="AU23" s="38">
        <v>0.1</v>
      </c>
      <c r="AV23" s="38">
        <v>1.67E-3</v>
      </c>
      <c r="AW23" s="38">
        <v>1.85E-4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38">
        <v>0</v>
      </c>
      <c r="BH23" s="38">
        <v>33225</v>
      </c>
      <c r="BI23" s="39">
        <v>2800</v>
      </c>
    </row>
    <row r="24" spans="2:61" ht="16" thickBot="1">
      <c r="B24" s="7"/>
      <c r="C24" s="23" t="s">
        <v>4</v>
      </c>
      <c r="D24" s="23"/>
      <c r="E24" s="24"/>
      <c r="F24" s="24"/>
      <c r="G24" s="24"/>
      <c r="H24" s="24"/>
      <c r="I24" s="24"/>
      <c r="J24" s="24">
        <f>SUM(J4:J23)</f>
        <v>3726</v>
      </c>
      <c r="K24" s="24"/>
      <c r="L24" s="24"/>
      <c r="M24" s="24"/>
      <c r="N24" s="25"/>
    </row>
    <row r="25" spans="2:61">
      <c r="G25"/>
      <c r="H25"/>
      <c r="I2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29" sqref="B29"/>
    </sheetView>
  </sheetViews>
  <sheetFormatPr baseColWidth="10" defaultRowHeight="15" x14ac:dyDescent="0"/>
  <sheetData>
    <row r="1" spans="1:11">
      <c r="A1" s="29" t="s">
        <v>32</v>
      </c>
      <c r="B1" s="29" t="s">
        <v>33</v>
      </c>
      <c r="C1" s="29" t="s">
        <v>34</v>
      </c>
      <c r="D1" t="s">
        <v>35</v>
      </c>
    </row>
    <row r="2" spans="1:11">
      <c r="A2" s="29">
        <v>1</v>
      </c>
      <c r="B2" s="29" t="s">
        <v>36</v>
      </c>
      <c r="C2" s="29" t="s">
        <v>37</v>
      </c>
      <c r="D2">
        <v>250</v>
      </c>
      <c r="F2" t="s">
        <v>38</v>
      </c>
    </row>
    <row r="3" spans="1:11">
      <c r="A3" s="29">
        <v>2</v>
      </c>
      <c r="B3" s="29" t="s">
        <v>39</v>
      </c>
      <c r="C3" s="29" t="s">
        <v>40</v>
      </c>
      <c r="D3">
        <v>2.5720000000000001</v>
      </c>
      <c r="F3" t="s">
        <v>41</v>
      </c>
      <c r="K3" t="s">
        <v>42</v>
      </c>
    </row>
    <row r="4" spans="1:11">
      <c r="A4" s="29">
        <v>3</v>
      </c>
      <c r="B4" s="29" t="s">
        <v>43</v>
      </c>
      <c r="C4" s="29" t="s">
        <v>44</v>
      </c>
      <c r="D4">
        <f>150</f>
        <v>150</v>
      </c>
      <c r="E4">
        <v>184.12100000000001</v>
      </c>
      <c r="F4" t="s">
        <v>41</v>
      </c>
    </row>
    <row r="5" spans="1:11">
      <c r="A5" s="29">
        <v>4</v>
      </c>
      <c r="B5" s="29" t="s">
        <v>45</v>
      </c>
      <c r="C5" s="29" t="s">
        <v>44</v>
      </c>
      <c r="D5">
        <f>E4-D4</f>
        <v>34.121000000000009</v>
      </c>
      <c r="F5" t="s">
        <v>46</v>
      </c>
    </row>
    <row r="6" spans="1:11">
      <c r="A6" s="29">
        <v>5</v>
      </c>
      <c r="B6" s="29" t="s">
        <v>47</v>
      </c>
      <c r="C6" s="29" t="s">
        <v>44</v>
      </c>
      <c r="D6">
        <v>0</v>
      </c>
    </row>
    <row r="7" spans="1:11">
      <c r="A7" s="29">
        <v>6</v>
      </c>
      <c r="B7" s="29" t="s">
        <v>48</v>
      </c>
      <c r="C7" s="29" t="s">
        <v>49</v>
      </c>
      <c r="D7">
        <f>D4</f>
        <v>150</v>
      </c>
      <c r="F7" t="s">
        <v>50</v>
      </c>
    </row>
    <row r="8" spans="1:11">
      <c r="A8" s="29">
        <v>7</v>
      </c>
      <c r="B8" s="29" t="s">
        <v>51</v>
      </c>
      <c r="C8" s="29" t="s">
        <v>52</v>
      </c>
      <c r="D8">
        <v>0</v>
      </c>
    </row>
    <row r="9" spans="1:11">
      <c r="A9" s="29">
        <v>8</v>
      </c>
      <c r="B9" s="29" t="s">
        <v>53</v>
      </c>
      <c r="C9" s="29" t="s">
        <v>54</v>
      </c>
      <c r="D9">
        <v>1</v>
      </c>
      <c r="F9" t="s">
        <v>55</v>
      </c>
      <c r="J9">
        <f>D9/12</f>
        <v>8.3333333333333329E-2</v>
      </c>
      <c r="K9" t="s">
        <v>56</v>
      </c>
    </row>
    <row r="10" spans="1:11">
      <c r="A10" s="29">
        <v>9</v>
      </c>
      <c r="B10" s="29" t="s">
        <v>57</v>
      </c>
      <c r="C10" s="29" t="s">
        <v>44</v>
      </c>
      <c r="D10">
        <f>D9*0.017</f>
        <v>1.7000000000000001E-2</v>
      </c>
      <c r="F10" t="s">
        <v>58</v>
      </c>
      <c r="J10" s="30" t="s">
        <v>59</v>
      </c>
    </row>
    <row r="11" spans="1:11">
      <c r="A11" s="29">
        <v>10</v>
      </c>
      <c r="B11" s="29" t="s">
        <v>60</v>
      </c>
      <c r="C11" s="29" t="s">
        <v>40</v>
      </c>
      <c r="D11">
        <f>D9*0.0019</f>
        <v>1.9E-3</v>
      </c>
      <c r="F11" t="s">
        <v>61</v>
      </c>
    </row>
    <row r="12" spans="1:11">
      <c r="A12" s="29">
        <v>11</v>
      </c>
      <c r="B12" s="29" t="s">
        <v>62</v>
      </c>
      <c r="C12" s="29" t="s">
        <v>54</v>
      </c>
      <c r="D12">
        <v>1</v>
      </c>
    </row>
    <row r="13" spans="1:11">
      <c r="A13" s="29">
        <v>12</v>
      </c>
      <c r="B13" s="29" t="s">
        <v>63</v>
      </c>
      <c r="C13" s="29" t="s">
        <v>44</v>
      </c>
      <c r="D13">
        <f>16/106*D12/12</f>
        <v>1.2578616352201257E-2</v>
      </c>
      <c r="F13" t="s">
        <v>64</v>
      </c>
    </row>
    <row r="14" spans="1:11">
      <c r="A14" s="29">
        <v>13</v>
      </c>
      <c r="B14" s="29" t="s">
        <v>65</v>
      </c>
      <c r="C14" s="29" t="s">
        <v>40</v>
      </c>
      <c r="D14">
        <f>1/106*D12/12</f>
        <v>7.8616352201257855E-4</v>
      </c>
      <c r="F14" t="s">
        <v>64</v>
      </c>
    </row>
    <row r="15" spans="1:11">
      <c r="A15" s="29">
        <v>14</v>
      </c>
      <c r="B15" s="29" t="s">
        <v>118</v>
      </c>
      <c r="C15" s="29" t="s">
        <v>66</v>
      </c>
      <c r="D15">
        <f>D12*0.02</f>
        <v>0.02</v>
      </c>
      <c r="F15" t="s">
        <v>67</v>
      </c>
      <c r="J15" t="s">
        <v>68</v>
      </c>
    </row>
    <row r="16" spans="1:11">
      <c r="A16" s="29">
        <v>15</v>
      </c>
      <c r="B16" s="29" t="s">
        <v>69</v>
      </c>
      <c r="C16" s="29" t="s">
        <v>49</v>
      </c>
      <c r="D16">
        <f>D13</f>
        <v>1.2578616352201257E-2</v>
      </c>
      <c r="F16" t="s">
        <v>70</v>
      </c>
    </row>
    <row r="17" spans="1:6">
      <c r="A17" s="29">
        <v>16</v>
      </c>
      <c r="B17" s="29" t="s">
        <v>71</v>
      </c>
      <c r="C17" s="29" t="s">
        <v>54</v>
      </c>
      <c r="D17">
        <v>0.5</v>
      </c>
    </row>
    <row r="18" spans="1:6">
      <c r="A18" s="29">
        <v>17</v>
      </c>
      <c r="B18" s="29" t="s">
        <v>72</v>
      </c>
      <c r="C18" s="29" t="s">
        <v>44</v>
      </c>
      <c r="D18">
        <f>16/106*D17/12</f>
        <v>6.2893081761006284E-3</v>
      </c>
    </row>
    <row r="19" spans="1:6">
      <c r="A19" s="29">
        <v>18</v>
      </c>
      <c r="B19" s="29" t="s">
        <v>73</v>
      </c>
      <c r="C19" s="29" t="s">
        <v>40</v>
      </c>
      <c r="D19">
        <f>1/106*D17/12</f>
        <v>3.9308176100628928E-4</v>
      </c>
    </row>
    <row r="20" spans="1:6">
      <c r="A20" s="29">
        <v>19</v>
      </c>
      <c r="B20" s="29" t="s">
        <v>119</v>
      </c>
      <c r="C20" s="29" t="s">
        <v>66</v>
      </c>
      <c r="D20">
        <f>D17*0.02</f>
        <v>0.01</v>
      </c>
    </row>
    <row r="21" spans="1:6">
      <c r="A21" s="29">
        <v>20</v>
      </c>
      <c r="B21" s="29" t="s">
        <v>74</v>
      </c>
      <c r="C21" s="29" t="s">
        <v>54</v>
      </c>
      <c r="D21">
        <v>0.5</v>
      </c>
    </row>
    <row r="22" spans="1:6">
      <c r="A22" s="29">
        <v>21</v>
      </c>
      <c r="B22" s="29" t="s">
        <v>75</v>
      </c>
      <c r="C22" s="29" t="s">
        <v>76</v>
      </c>
      <c r="D22">
        <f>16/106*D21/12</f>
        <v>6.2893081761006284E-3</v>
      </c>
    </row>
    <row r="23" spans="1:6">
      <c r="A23" s="29">
        <v>22</v>
      </c>
      <c r="B23" s="29" t="s">
        <v>77</v>
      </c>
      <c r="C23" s="29" t="s">
        <v>40</v>
      </c>
      <c r="D23">
        <f>1/106*D21/12</f>
        <v>3.9308176100628928E-4</v>
      </c>
    </row>
    <row r="24" spans="1:6">
      <c r="A24" s="29">
        <v>23</v>
      </c>
      <c r="B24" s="29" t="s">
        <v>120</v>
      </c>
      <c r="C24" s="29" t="s">
        <v>66</v>
      </c>
      <c r="D24">
        <f>D21*0.02</f>
        <v>0.01</v>
      </c>
    </row>
    <row r="25" spans="1:6">
      <c r="A25" s="29">
        <v>24</v>
      </c>
      <c r="B25" s="29" t="s">
        <v>78</v>
      </c>
      <c r="C25" s="29" t="s">
        <v>54</v>
      </c>
      <c r="D25">
        <v>0.5</v>
      </c>
    </row>
    <row r="26" spans="1:6">
      <c r="A26" s="29">
        <v>25</v>
      </c>
      <c r="B26" s="29" t="s">
        <v>79</v>
      </c>
      <c r="C26" s="29" t="s">
        <v>44</v>
      </c>
      <c r="D26">
        <f>16/106*D25/12</f>
        <v>6.2893081761006284E-3</v>
      </c>
    </row>
    <row r="27" spans="1:6">
      <c r="A27" s="29">
        <v>26</v>
      </c>
      <c r="B27" s="29" t="s">
        <v>80</v>
      </c>
      <c r="C27" s="29" t="s">
        <v>40</v>
      </c>
      <c r="D27">
        <f>1/106*D25/12</f>
        <v>3.9308176100628928E-4</v>
      </c>
    </row>
    <row r="28" spans="1:6">
      <c r="A28" s="29">
        <v>27</v>
      </c>
      <c r="B28" s="29" t="s">
        <v>121</v>
      </c>
      <c r="C28" s="29" t="s">
        <v>66</v>
      </c>
      <c r="D28">
        <f>D25*0.02</f>
        <v>0.01</v>
      </c>
    </row>
    <row r="29" spans="1:6">
      <c r="A29" s="29">
        <v>28</v>
      </c>
      <c r="B29" s="29" t="s">
        <v>81</v>
      </c>
      <c r="C29" s="29" t="s">
        <v>54</v>
      </c>
      <c r="D29">
        <v>0.1</v>
      </c>
      <c r="F29" t="s">
        <v>82</v>
      </c>
    </row>
    <row r="30" spans="1:6">
      <c r="A30" s="29">
        <v>29</v>
      </c>
      <c r="B30" s="29" t="s">
        <v>83</v>
      </c>
      <c r="C30" s="29" t="s">
        <v>44</v>
      </c>
      <c r="D30">
        <f>D29*0.015</f>
        <v>1.5E-3</v>
      </c>
      <c r="F30" t="s">
        <v>84</v>
      </c>
    </row>
    <row r="31" spans="1:6">
      <c r="A31" s="29">
        <v>30</v>
      </c>
      <c r="B31" s="29" t="s">
        <v>85</v>
      </c>
      <c r="C31" s="29" t="s">
        <v>40</v>
      </c>
      <c r="D31">
        <f>D29*0.00167</f>
        <v>1.6700000000000002E-4</v>
      </c>
      <c r="F31" t="s">
        <v>86</v>
      </c>
    </row>
    <row r="32" spans="1:6">
      <c r="A32" s="29">
        <v>31</v>
      </c>
      <c r="B32" s="29" t="s">
        <v>87</v>
      </c>
      <c r="C32" s="29" t="s">
        <v>54</v>
      </c>
      <c r="D32">
        <v>0.1</v>
      </c>
      <c r="F32" t="s">
        <v>88</v>
      </c>
    </row>
    <row r="33" spans="1:6">
      <c r="A33" s="29">
        <v>32</v>
      </c>
      <c r="B33" s="29" t="s">
        <v>89</v>
      </c>
      <c r="C33" s="29" t="s">
        <v>44</v>
      </c>
      <c r="D33">
        <f>D32*0.015</f>
        <v>1.5E-3</v>
      </c>
    </row>
    <row r="34" spans="1:6">
      <c r="A34" s="29">
        <v>33</v>
      </c>
      <c r="B34" s="29" t="s">
        <v>90</v>
      </c>
      <c r="C34" s="29" t="s">
        <v>40</v>
      </c>
      <c r="D34">
        <f>D32*0.00167</f>
        <v>1.6700000000000002E-4</v>
      </c>
    </row>
    <row r="35" spans="1:6">
      <c r="A35" s="29">
        <v>34</v>
      </c>
      <c r="B35" s="29" t="s">
        <v>91</v>
      </c>
      <c r="C35" s="29" t="s">
        <v>54</v>
      </c>
      <c r="D35">
        <v>0.1</v>
      </c>
      <c r="F35" t="s">
        <v>92</v>
      </c>
    </row>
    <row r="36" spans="1:6">
      <c r="A36" s="29">
        <v>35</v>
      </c>
      <c r="B36" s="29" t="s">
        <v>93</v>
      </c>
      <c r="C36" s="29" t="s">
        <v>44</v>
      </c>
      <c r="D36">
        <f>D35*0.0167</f>
        <v>1.67E-3</v>
      </c>
      <c r="F36" t="s">
        <v>94</v>
      </c>
    </row>
    <row r="37" spans="1:6">
      <c r="A37" s="29">
        <v>36</v>
      </c>
      <c r="B37" s="29" t="s">
        <v>95</v>
      </c>
      <c r="C37" s="29" t="s">
        <v>40</v>
      </c>
      <c r="D37">
        <f>D35*0.00185</f>
        <v>1.8500000000000002E-4</v>
      </c>
      <c r="F37" t="s">
        <v>96</v>
      </c>
    </row>
    <row r="38" spans="1:6">
      <c r="A38" s="29">
        <v>37</v>
      </c>
      <c r="B38" s="29" t="s">
        <v>97</v>
      </c>
      <c r="C38" s="29" t="s">
        <v>54</v>
      </c>
      <c r="D38">
        <v>0.1</v>
      </c>
    </row>
    <row r="39" spans="1:6">
      <c r="A39" s="29">
        <v>38</v>
      </c>
      <c r="B39" s="29" t="s">
        <v>98</v>
      </c>
      <c r="C39" s="29" t="s">
        <v>44</v>
      </c>
      <c r="D39">
        <f>D38*0.0167</f>
        <v>1.67E-3</v>
      </c>
      <c r="F39" t="s">
        <v>94</v>
      </c>
    </row>
    <row r="40" spans="1:6">
      <c r="A40" s="29">
        <v>39</v>
      </c>
      <c r="B40" s="29" t="s">
        <v>99</v>
      </c>
      <c r="C40" s="29" t="s">
        <v>40</v>
      </c>
      <c r="D40">
        <f>D38*0.00185</f>
        <v>1.8500000000000002E-4</v>
      </c>
      <c r="F40" t="s">
        <v>96</v>
      </c>
    </row>
    <row r="41" spans="1:6">
      <c r="A41" s="29">
        <v>40</v>
      </c>
      <c r="B41" s="29" t="s">
        <v>100</v>
      </c>
      <c r="C41" s="29" t="s">
        <v>54</v>
      </c>
      <c r="D41">
        <v>0</v>
      </c>
    </row>
    <row r="42" spans="1:6">
      <c r="A42" s="29">
        <v>41</v>
      </c>
      <c r="B42" s="29" t="s">
        <v>101</v>
      </c>
      <c r="C42" s="29" t="s">
        <v>44</v>
      </c>
      <c r="D42">
        <v>0</v>
      </c>
    </row>
    <row r="43" spans="1:6">
      <c r="A43" s="29">
        <v>42</v>
      </c>
      <c r="B43" s="29" t="s">
        <v>102</v>
      </c>
      <c r="C43" s="29" t="s">
        <v>40</v>
      </c>
      <c r="D43">
        <v>0</v>
      </c>
    </row>
    <row r="44" spans="1:6">
      <c r="A44" s="29">
        <v>43</v>
      </c>
      <c r="B44" s="29" t="s">
        <v>103</v>
      </c>
      <c r="C44" s="29" t="s">
        <v>49</v>
      </c>
      <c r="D44">
        <v>0</v>
      </c>
    </row>
    <row r="45" spans="1:6">
      <c r="A45" s="29">
        <v>44</v>
      </c>
      <c r="B45" s="29" t="s">
        <v>104</v>
      </c>
      <c r="C45" s="29" t="s">
        <v>54</v>
      </c>
      <c r="D45">
        <v>0</v>
      </c>
    </row>
    <row r="46" spans="1:6">
      <c r="A46" s="29">
        <v>45</v>
      </c>
      <c r="B46" s="29" t="s">
        <v>105</v>
      </c>
      <c r="C46" s="29" t="s">
        <v>54</v>
      </c>
      <c r="D46">
        <v>0</v>
      </c>
    </row>
    <row r="47" spans="1:6">
      <c r="A47" s="29">
        <v>46</v>
      </c>
      <c r="B47" s="29" t="s">
        <v>106</v>
      </c>
      <c r="C47" s="29" t="s">
        <v>44</v>
      </c>
      <c r="D47">
        <v>0</v>
      </c>
    </row>
    <row r="48" spans="1:6">
      <c r="A48" s="29">
        <v>47</v>
      </c>
      <c r="B48" s="29" t="s">
        <v>107</v>
      </c>
      <c r="C48" s="29" t="s">
        <v>40</v>
      </c>
      <c r="D48">
        <v>0</v>
      </c>
    </row>
    <row r="49" spans="1:9">
      <c r="A49" s="29">
        <v>48</v>
      </c>
      <c r="B49" s="29" t="s">
        <v>108</v>
      </c>
      <c r="C49" s="29" t="s">
        <v>49</v>
      </c>
      <c r="D49">
        <v>0</v>
      </c>
    </row>
    <row r="50" spans="1:9">
      <c r="A50" s="29">
        <v>49</v>
      </c>
      <c r="B50" s="29" t="s">
        <v>109</v>
      </c>
      <c r="C50" s="29" t="s">
        <v>54</v>
      </c>
      <c r="D50">
        <v>0</v>
      </c>
    </row>
    <row r="51" spans="1:9">
      <c r="A51" s="29">
        <v>50</v>
      </c>
      <c r="B51" s="29" t="s">
        <v>110</v>
      </c>
      <c r="C51" s="29" t="s">
        <v>111</v>
      </c>
      <c r="D51">
        <v>33225</v>
      </c>
      <c r="F51" t="s">
        <v>112</v>
      </c>
      <c r="G51">
        <f>D51/14/1.024</f>
        <v>2317.5920758928573</v>
      </c>
      <c r="H51" t="s">
        <v>113</v>
      </c>
      <c r="I51" t="s">
        <v>114</v>
      </c>
    </row>
    <row r="52" spans="1:9">
      <c r="A52" s="29">
        <v>51</v>
      </c>
      <c r="B52" s="29" t="s">
        <v>115</v>
      </c>
      <c r="C52" s="29" t="s">
        <v>116</v>
      </c>
      <c r="D52">
        <v>2800</v>
      </c>
      <c r="F52" t="s">
        <v>112</v>
      </c>
      <c r="G52">
        <f>D52/1.024</f>
        <v>2734.375</v>
      </c>
      <c r="H52" t="s">
        <v>113</v>
      </c>
      <c r="I52" t="s">
        <v>117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river_locations</vt:lpstr>
      <vt:lpstr>biogeochemical_variable</vt:lpstr>
    </vt:vector>
  </TitlesOfParts>
  <Company>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2017-09-19T14:38:14Z</dcterms:modified>
</cp:coreProperties>
</file>