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ver_locations" sheetId="1" state="visible" r:id="rId2"/>
    <sheet name="biogeochemical_variable" sheetId="2" state="visible" r:id="rId3"/>
    <sheet name="SONEDE Waste" sheetId="3" state="visible" r:id="rId4"/>
    <sheet name="ICF Waste" sheetId="4" state="visible" r:id="rId5"/>
    <sheet name="Industrial Waste_Phosphogypse" sheetId="5" state="visible" r:id="rId6"/>
  </sheets>
  <definedNames>
    <definedName function="false" hidden="false" localSheetId="0" name="discharges" vbProcedure="false">river_locations!$C$2:$L$3</definedName>
    <definedName function="false" hidden="false" localSheetId="0" name="NADRI_OPER" vbProcedure="false">river_locations!#ref!</definedName>
    <definedName function="false" hidden="false" localSheetId="0" name="NADRI_OPER_1" vbProcedure="false">river_locations!#ref!</definedName>
    <definedName function="false" hidden="false" localSheetId="0" name="NADRI_OPER_2" vbProcedure="false">river_locations!#ref!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<sst xmlns="http://schemas.openxmlformats.org/spreadsheetml/2006/main" count="454" uniqueCount="243">
  <si>
    <t>N</t>
  </si>
  <si>
    <t>freshwater source</t>
  </si>
  <si>
    <t>type of average</t>
  </si>
  <si>
    <t>x (lon)</t>
  </si>
  <si>
    <t>y (lat)</t>
  </si>
  <si>
    <t>side</t>
  </si>
  <si>
    <t>vertical cells</t>
  </si>
  <si>
    <t>horizontal cells</t>
  </si>
  <si>
    <t>discharge</t>
  </si>
  <si>
    <t>O2o</t>
  </si>
  <si>
    <t>N1p</t>
  </si>
  <si>
    <t>N3n</t>
  </si>
  <si>
    <t>N4n</t>
  </si>
  <si>
    <t>O4n</t>
  </si>
  <si>
    <t>N5s</t>
  </si>
  <si>
    <t>N6r</t>
  </si>
  <si>
    <t>B1c</t>
  </si>
  <si>
    <t>B1n</t>
  </si>
  <si>
    <t>B1p</t>
  </si>
  <si>
    <t>P1c</t>
  </si>
  <si>
    <t>P1n</t>
  </si>
  <si>
    <t>P1p</t>
  </si>
  <si>
    <t>P1l</t>
  </si>
  <si>
    <t>P1s</t>
  </si>
  <si>
    <t>P2c</t>
  </si>
  <si>
    <t>P2n</t>
  </si>
  <si>
    <t>P2p</t>
  </si>
  <si>
    <t>P2l</t>
  </si>
  <si>
    <t>P3c</t>
  </si>
  <si>
    <t>P3n</t>
  </si>
  <si>
    <t>P3p</t>
  </si>
  <si>
    <t>P3l</t>
  </si>
  <si>
    <t>P4c</t>
  </si>
  <si>
    <t>P4n</t>
  </si>
  <si>
    <t>P4p</t>
  </si>
  <si>
    <t>P4l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</si>
  <si>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</si>
  <si>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</si>
  <si>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</si>
  <si>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</si>
  <si>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</si>
  <si>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</si>
  <si>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</si>
  <si>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</si>
  <si>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</si>
  <si>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</si>
  <si>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</si>
  <si>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</si>
  <si>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</si>
  <si>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</si>
  <si>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</si>
  <si>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</si>
  <si>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</si>
  <si>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</si>
  <si>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</si>
  <si>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</si>
  <si>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</si>
  <si>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</si>
  <si>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</si>
  <si>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>O3h</t>
  </si>
  <si>
    <t>[m3/s]</t>
  </si>
  <si>
    <t>mmolO2/m^3</t>
  </si>
  <si>
    <t>mmolP/m^3</t>
  </si>
  <si>
    <t>mmolN/m^3</t>
  </si>
  <si>
    <t>mmolSi/m^3</t>
  </si>
  <si>
    <t>mmolS/m^3</t>
  </si>
  <si>
    <t>mgC/m^3</t>
  </si>
  <si>
    <t>mgChl/m^3</t>
  </si>
  <si>
    <t>mmol/m^3</t>
  </si>
  <si>
    <t>1</t>
  </si>
  <si>
    <t>Wate_ICF</t>
  </si>
  <si>
    <t>yearly clim.</t>
  </si>
  <si>
    <t>W</t>
  </si>
  <si>
    <t>2</t>
  </si>
  <si>
    <t>Waste_GC</t>
  </si>
  <si>
    <t>TOTALE</t>
  </si>
  <si>
    <t>#id</t>
  </si>
  <si>
    <t>nome</t>
  </si>
  <si>
    <t>unita</t>
  </si>
  <si>
    <t>Concentrazione Fiumi</t>
  </si>
  <si>
    <t>saturazione a 20*C e pressione atm in acqua dolce e'  9,1 mg/L pari a 284 mmol/m3</t>
  </si>
  <si>
    <t>vedi file confronto_carichi_ludwig_querin.xls</t>
  </si>
  <si>
    <t>in vector era 1.9678</t>
  </si>
  <si>
    <t>ripartisco N in NO3 e NH4 in proporzione 1 a 5</t>
  </si>
  <si>
    <t>uguale a N3n</t>
  </si>
  <si>
    <t>uso valore diverso da ZERO ma piccolo</t>
  </si>
  <si>
    <t>mmol/m3</t>
  </si>
  <si>
    <t>usando p_qnc = 0.017 mmolN/mgC</t>
  </si>
  <si>
    <t>C:N:P=21:09:01</t>
  </si>
  <si>
    <t>usando p_qpc = 0.0019 mmolP/mgC</t>
  </si>
  <si>
    <t>uso redfield</t>
  </si>
  <si>
    <t>usando p_qchlc = 0.02</t>
  </si>
  <si>
    <t>C:N:P=106:16:1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</si>
  <si>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</si>
  <si>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</si>
  <si>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</si>
  <si>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</si>
  <si>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</si>
  <si>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</si>
  <si>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</si>
  <si>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</si>
  <si>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>pari a</t>
  </si>
  <si>
    <t>umol/kg</t>
  </si>
  <si>
    <t>valore usato in MEDSEA</t>
  </si>
  <si>
    <t>valore intermedio tra MEDSEA e VECTOR</t>
  </si>
  <si>
    <t>rivières</t>
  </si>
  <si>
    <t>elmaleh</t>
  </si>
  <si>
    <t>ghannouch</t>
  </si>
  <si>
    <t>kriaa </t>
  </si>
  <si>
    <t>oued de gabes</t>
  </si>
  <si>
    <t>mareth</t>
  </si>
  <si>
    <t>zigzaou</t>
  </si>
  <si>
    <t>smar</t>
  </si>
  <si>
    <t>bou ahmed</t>
  </si>
  <si>
    <t>lon</t>
  </si>
  <si>
    <t>34°00'32.4"N</t>
  </si>
  <si>
    <t>33°56'12.7"N</t>
  </si>
  <si>
    <t>33°53'00.5"N</t>
  </si>
  <si>
    <t>33°53'43.8"N</t>
  </si>
  <si>
    <t>33°46'13.7"N</t>
  </si>
  <si>
    <t>33°40'18.5"N</t>
  </si>
  <si>
    <t>33°29'06.1"N</t>
  </si>
  <si>
    <t>33°28'01.6"N</t>
  </si>
  <si>
    <t>lat</t>
  </si>
  <si>
    <t>10°02'44.7"E</t>
  </si>
  <si>
    <t>10°04'58.8"E</t>
  </si>
  <si>
    <t>10°07'21.4"E</t>
  </si>
  <si>
    <t>10°06'48.2"E</t>
  </si>
  <si>
    <t>10°15'17.9"E</t>
  </si>
  <si>
    <t>10°25'14.1"E</t>
  </si>
  <si>
    <t>10°44'08.5"E</t>
  </si>
  <si>
    <t>10°45'41.0"E</t>
  </si>
  <si>
    <t>saumures de la SONEDE</t>
  </si>
  <si>
    <t>Paramètres</t>
  </si>
  <si>
    <t>Debit(m3/h)</t>
  </si>
  <si>
    <t>Temp</t>
  </si>
  <si>
    <t>Sal(mg/l)</t>
  </si>
  <si>
    <t>Turbidité(NTU)</t>
  </si>
  <si>
    <t>pH</t>
  </si>
  <si>
    <t>Conductivité</t>
  </si>
  <si>
    <t>SiO2</t>
  </si>
  <si>
    <t>HCO3-</t>
  </si>
  <si>
    <t>Cl-</t>
  </si>
  <si>
    <t>SO42-</t>
  </si>
  <si>
    <t>Fer total</t>
  </si>
  <si>
    <t>Mg2+</t>
  </si>
  <si>
    <t>Ca2+</t>
  </si>
  <si>
    <t>Jan</t>
  </si>
  <si>
    <t>123-126</t>
  </si>
  <si>
    <t>Fev</t>
  </si>
  <si>
    <t>Mar</t>
  </si>
  <si>
    <t>Avr</t>
  </si>
  <si>
    <t>Mai</t>
  </si>
  <si>
    <t>Jui</t>
  </si>
  <si>
    <t>Juil</t>
  </si>
  <si>
    <t>Aou</t>
  </si>
  <si>
    <t>Sep</t>
  </si>
  <si>
    <t>Oct</t>
  </si>
  <si>
    <t>Nov</t>
  </si>
  <si>
    <t>Dec</t>
  </si>
  <si>
    <r>
      <t xml:space="preserve">33°56'08.5"N 10°04'56.2"E</t>
    </r>
    <r>
      <rPr>
        <sz val="11"/>
        <color rgb="FF2F5496"/>
        <rFont val="Arial"/>
        <family val="2"/>
        <charset val="1"/>
      </rPr>
      <t xml:space="preserve"> </t>
    </r>
  </si>
  <si>
    <r>
      <t xml:space="preserve">1 μg SiO</t>
    </r>
    <r>
      <rPr>
        <sz val="8"/>
        <color rgb="FF383838"/>
        <rFont val="Calibri"/>
        <family val="2"/>
        <charset val="1"/>
      </rPr>
      <t xml:space="preserve">3</t>
    </r>
    <r>
      <rPr>
        <sz val="11"/>
        <color rgb="FF383838"/>
        <rFont val="Calibri"/>
        <family val="2"/>
        <charset val="1"/>
      </rPr>
      <t xml:space="preserve">/l = 1/ MW SiO</t>
    </r>
    <r>
      <rPr>
        <sz val="8"/>
        <color rgb="FF383838"/>
        <rFont val="Calibri"/>
        <family val="2"/>
        <charset val="1"/>
      </rPr>
      <t xml:space="preserve">3</t>
    </r>
    <r>
      <rPr>
        <sz val="11"/>
        <color rgb="FF383838"/>
        <rFont val="Calibri"/>
        <family val="2"/>
        <charset val="1"/>
      </rPr>
      <t xml:space="preserve"> = 0.013143 μmol SiO</t>
    </r>
    <r>
      <rPr>
        <sz val="8"/>
        <color rgb="FF383838"/>
        <rFont val="Calibri"/>
        <family val="2"/>
        <charset val="1"/>
      </rPr>
      <t xml:space="preserve">3</t>
    </r>
    <r>
      <rPr>
        <sz val="11"/>
        <color rgb="FF383838"/>
        <rFont val="Calibri"/>
        <family val="2"/>
        <charset val="1"/>
      </rPr>
      <t xml:space="preserve">/l</t>
    </r>
  </si>
  <si>
    <t>caractérisation de rejet industriel</t>
  </si>
  <si>
    <t>Paramètre</t>
  </si>
  <si>
    <t>unité</t>
  </si>
  <si>
    <t>min</t>
  </si>
  <si>
    <t>max</t>
  </si>
  <si>
    <t>moyenne</t>
  </si>
  <si>
    <t>flux (kg/j)</t>
  </si>
  <si>
    <r>
      <t xml:space="preserve">conductivité à 25</t>
    </r>
    <r>
      <rPr>
        <sz val="11"/>
        <color rgb="FF000000"/>
        <rFont val="Calibri"/>
        <family val="2"/>
        <charset val="1"/>
      </rPr>
      <t xml:space="preserve">±1°C</t>
    </r>
  </si>
  <si>
    <t>mS/cm</t>
  </si>
  <si>
    <t>Ph</t>
  </si>
  <si>
    <t>Indice de colmatage</t>
  </si>
  <si>
    <t>SDI</t>
  </si>
  <si>
    <t>mL/g</t>
  </si>
  <si>
    <t>Turbidité</t>
  </si>
  <si>
    <t>NTU</t>
  </si>
  <si>
    <t>Matières en suspensions</t>
  </si>
  <si>
    <t>(MES)</t>
  </si>
  <si>
    <t>mg/L</t>
  </si>
  <si>
    <t>Carbone organique total</t>
  </si>
  <si>
    <t>(COT)</t>
  </si>
  <si>
    <t>Demande biologique d'oxygène</t>
  </si>
  <si>
    <t>(DBO5)</t>
  </si>
  <si>
    <t>Demande chimique d'oxygène</t>
  </si>
  <si>
    <t>(DCO)</t>
  </si>
  <si>
    <t>Azote kjeldahl total</t>
  </si>
  <si>
    <t>(AKT)</t>
  </si>
  <si>
    <t>­</t>
  </si>
  <si>
    <t>MPO4</t>
  </si>
  <si>
    <t>Phosphate total exprimé en P</t>
  </si>
  <si>
    <t>(TP)</t>
  </si>
  <si>
    <t>Huiles et graisses</t>
  </si>
  <si>
    <t>&lt;0,5</t>
  </si>
  <si>
    <t>Cations</t>
  </si>
  <si>
    <r>
      <t xml:space="preserve">Ca</t>
    </r>
    <r>
      <rPr>
        <vertAlign val="superscript"/>
        <sz val="11"/>
        <color rgb="FF000000"/>
        <rFont val="Calibri"/>
        <family val="2"/>
        <charset val="1"/>
      </rPr>
      <t xml:space="preserve">2+</t>
    </r>
  </si>
  <si>
    <r>
      <t xml:space="preserve">Al</t>
    </r>
    <r>
      <rPr>
        <vertAlign val="superscript"/>
        <sz val="11"/>
        <color rgb="FF000000"/>
        <rFont val="Calibri"/>
        <family val="2"/>
        <charset val="1"/>
      </rPr>
      <t xml:space="preserve">3+</t>
    </r>
  </si>
  <si>
    <r>
      <t xml:space="preserve">Na</t>
    </r>
    <r>
      <rPr>
        <vertAlign val="superscript"/>
        <sz val="11"/>
        <color rgb="FF000000"/>
        <rFont val="Calibri"/>
        <family val="2"/>
        <charset val="1"/>
      </rPr>
      <t xml:space="preserve">+</t>
    </r>
  </si>
  <si>
    <r>
      <t xml:space="preserve">Mg</t>
    </r>
    <r>
      <rPr>
        <vertAlign val="superscript"/>
        <sz val="11"/>
        <color rgb="FF000000"/>
        <rFont val="Calibri"/>
        <family val="2"/>
        <charset val="1"/>
      </rPr>
      <t xml:space="preserve">2+</t>
    </r>
  </si>
  <si>
    <r>
      <t xml:space="preserve">K</t>
    </r>
    <r>
      <rPr>
        <vertAlign val="superscript"/>
        <sz val="11"/>
        <color rgb="FF000000"/>
        <rFont val="Calibri"/>
        <family val="2"/>
        <charset val="1"/>
      </rPr>
      <t xml:space="preserve">+</t>
    </r>
  </si>
  <si>
    <r>
      <t xml:space="preserve">Sr</t>
    </r>
    <r>
      <rPr>
        <vertAlign val="superscript"/>
        <sz val="11"/>
        <color rgb="FF000000"/>
        <rFont val="Calibri"/>
        <family val="2"/>
        <charset val="1"/>
      </rPr>
      <t xml:space="preserve">2-</t>
    </r>
  </si>
  <si>
    <r>
      <t xml:space="preserve">Ba</t>
    </r>
    <r>
      <rPr>
        <vertAlign val="superscript"/>
        <sz val="11"/>
        <color rgb="FF000000"/>
        <rFont val="Calibri"/>
        <family val="2"/>
        <charset val="1"/>
      </rPr>
      <t xml:space="preserve">2+</t>
    </r>
  </si>
  <si>
    <r>
      <t xml:space="preserve">Fe</t>
    </r>
    <r>
      <rPr>
        <vertAlign val="superscript"/>
        <sz val="11"/>
        <color rgb="FF000000"/>
        <rFont val="Calibri"/>
        <family val="2"/>
        <charset val="1"/>
      </rPr>
      <t xml:space="preserve">3+</t>
    </r>
  </si>
  <si>
    <r>
      <t xml:space="preserve">Mn</t>
    </r>
    <r>
      <rPr>
        <vertAlign val="superscript"/>
        <sz val="11"/>
        <color rgb="FF000000"/>
        <rFont val="Calibri"/>
        <family val="2"/>
        <charset val="1"/>
      </rPr>
      <t xml:space="preserve">2+</t>
    </r>
  </si>
  <si>
    <t>&lt;0,05</t>
  </si>
  <si>
    <t>Anions</t>
  </si>
  <si>
    <r>
      <t xml:space="preserve">HCO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</si>
  <si>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t>&lt;1</t>
  </si>
  <si>
    <r>
      <t xml:space="preserve">NO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</si>
  <si>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t>Cl</t>
  </si>
  <si>
    <r>
      <t xml:space="preserve">SO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</si>
  <si>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t>F</t>
  </si>
  <si>
    <t>Autres</t>
  </si>
  <si>
    <r>
      <t xml:space="preserve">SiO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</si>
  <si>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t>Chlore libre</t>
  </si>
  <si>
    <r>
      <t xml:space="preserve">CaCO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</si>
  <si>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t>Debit de rejets 10 m3 /h</t>
  </si>
  <si>
    <t>M_SiO2</t>
  </si>
  <si>
    <t>0,02</t>
  </si>
  <si>
    <t>SiO2/L</t>
  </si>
  <si>
    <t>egal</t>
  </si>
  <si>
    <t>ICF</t>
  </si>
  <si>
    <t>33°55'45.5"N 10°05'24.6"E </t>
  </si>
  <si>
    <t>Lon</t>
  </si>
  <si>
    <t>Lat</t>
  </si>
  <si>
    <t>Rqs :</t>
  </si>
  <si>
    <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2"/>
        <color rgb="FF000000"/>
        <rFont val="Times New Roman"/>
        <family val="1"/>
        <charset val="1"/>
      </rPr>
      <t xml:space="preserve">Phosphogypse 30-40% H</t>
    </r>
    <r>
      <rPr>
        <vertAlign val="subscript"/>
        <sz val="12"/>
        <color rgb="FF000000"/>
        <rFont val="Times New Roman"/>
        <family val="1"/>
        <charset val="1"/>
      </rPr>
      <t xml:space="preserve">2</t>
    </r>
    <r>
      <rPr>
        <sz val="12"/>
        <color rgb="FF000000"/>
        <rFont val="Times New Roman"/>
        <family val="1"/>
        <charset val="1"/>
      </rPr>
      <t xml:space="preserve">O sortie filtre, et les analyses présentées ci-dessus phosphogypse sec.</t>
    </r>
  </si>
  <si>
    <r>
      <t xml:space="preserve">·</t>
    </r>
    <r>
      <rPr>
        <sz val="7"/>
        <color rgb="FF000000"/>
        <rFont val="Times New Roman"/>
        <family val="1"/>
        <charset val="1"/>
      </rPr>
      <t xml:space="preserve">         </t>
    </r>
    <r>
      <rPr>
        <sz val="12"/>
        <color rgb="FF000000"/>
        <rFont val="Times New Roman"/>
        <family val="1"/>
        <charset val="1"/>
      </rPr>
      <t xml:space="preserve">Débit environ 5 million de tonne par an avant 2010. (actuellement taux d’activité égal 40%) </t>
    </r>
  </si>
  <si>
    <t>DEA BECHIR</t>
  </si>
  <si>
    <t>débit Q0 de l'ordre de 13m3/s.</t>
  </si>
  <si>
    <t>- Si la marée est basse, la largeur du canal est de l'ordre de 50m et sa profondeur est de</t>
  </si>
  <si>
    <t>l'ordre de 0,3m,</t>
  </si>
  <si>
    <t>- Si la marée est haute, la largeur est de l'ordre de 70m et la profondeur est de l'ordre</t>
  </si>
  <si>
    <t>de 2,3m.</t>
  </si>
  <si>
    <t>- Les dimensions du canal de décharge b0xh0 : 15mx1m et 17mx0,9m ;</t>
  </si>
  <si>
    <t>BECHIR</t>
  </si>
  <si>
    <t>Longitude</t>
  </si>
  <si>
    <t>10°6'</t>
  </si>
  <si>
    <t>Latitude</t>
  </si>
  <si>
    <t>35°55'</t>
  </si>
  <si>
    <t>FATMA</t>
  </si>
  <si>
    <t>33°54'47.6"N 10°05'53.8"E </t>
  </si>
  <si>
    <t>LA COORDONNEES PAR FATMA EST PLUS PRECISE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</si>
</sst>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"/>
    <numFmt numFmtId="167" formatCode="0.00000000"/>
    <numFmt numFmtId="168" formatCode="[H]:MM:SS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B05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0"/>
      <name val="Arial Unicode MS"/>
      <family val="2"/>
      <charset val="1"/>
    </font>
    <font>
      <sz val="11"/>
      <color rgb="FF222222"/>
      <name val="Arial"/>
      <family val="2"/>
      <charset val="1"/>
    </font>
    <font>
      <sz val="11"/>
      <color rgb="FF2F5496"/>
      <name val="Arial"/>
      <family val="2"/>
      <charset val="1"/>
    </font>
    <font>
      <sz val="11"/>
      <color rgb="FF383838"/>
      <name val="Calibri"/>
      <family val="2"/>
      <charset val="1"/>
    </font>
    <font>
      <sz val="8"/>
      <color rgb="FF383838"/>
      <name val="Calibri"/>
      <family val="2"/>
      <charset val="1"/>
    </font>
    <font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9"/>
      <color rgb="FF4B4F56"/>
      <name val="Arial"/>
      <family val="2"/>
      <charset val="1"/>
    </font>
    <font>
      <u val="single"/>
      <sz val="12"/>
      <color rgb="FF0000FF"/>
      <name val="Calibri"/>
      <family val="2"/>
      <charset val="1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vertAlign val="subscript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B4F56"/>
      <rgbColor rgb="FF969696"/>
      <rgbColor rgb="FF003366"/>
      <rgbColor rgb="FF00B050"/>
      <rgbColor rgb="FF003300"/>
      <rgbColor rgb="FF222222"/>
      <rgbColor rgb="FF993300"/>
      <rgbColor rgb="FF993366"/>
      <rgbColor rgb="FF2F5496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</xdr:row>
      <xdr:rowOff>173160</xdr:rowOff>
    </xdr:from>
    <xdr:to>
      <xdr:col>4</xdr:col>
      <xdr:colOff>423000</xdr:colOff>
      <xdr:row>26</xdr:row>
      <xdr:rowOff>76680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104480" y="372960"/>
          <a:ext cx="3412800" cy="4904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81000</xdr:colOff>
      <xdr:row>27</xdr:row>
      <xdr:rowOff>173160</xdr:rowOff>
    </xdr:from>
    <xdr:to>
      <xdr:col>4</xdr:col>
      <xdr:colOff>441720</xdr:colOff>
      <xdr:row>32</xdr:row>
      <xdr:rowOff>114840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1104480" y="5573520"/>
          <a:ext cx="3431520" cy="9417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maps.google.com/?q=N+10&#176;05&amp;entry=gmail&amp;source=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maps.google.com/?q=N+10&#176;05&amp;entry=gmail&amp;source=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RowHeight="15.75"/>
  <cols>
    <col collapsed="false" hidden="false" max="1" min="1" style="0" width="4.9962962962963"/>
    <col collapsed="false" hidden="false" max="2" min="2" style="0" width="5.37777777777778"/>
    <col collapsed="false" hidden="false" max="3" min="3" style="0" width="24.0037037037037"/>
    <col collapsed="false" hidden="false" max="4" min="4" style="0" width="18.8740740740741"/>
    <col collapsed="false" hidden="false" max="7" min="5" style="0" width="14.1259259259259"/>
    <col collapsed="false" hidden="false" max="8" min="8" style="0" width="11.4962962962963"/>
    <col collapsed="false" hidden="false" max="9" min="9" style="0" width="13.8777777777778"/>
    <col collapsed="false" hidden="false" max="10" min="10" style="1" width="14.1259259259259"/>
    <col collapsed="false" hidden="false" max="14" min="11" style="0" width="14.1259259259259"/>
    <col collapsed="false" hidden="false" max="1025" min="15" style="0" width="10.5296296296296"/>
  </cols>
  <sheetData>
    <row r="1" customFormat="false" ht="16.5" hidden="false" customHeight="false" outlineLevel="0" collapsed="false">
      <c r="J1" s="0"/>
      <c r="K1" s="2" t="n">
        <v>1</v>
      </c>
      <c r="L1" s="2" t="n">
        <v>2</v>
      </c>
      <c r="M1" s="2" t="n">
        <v>3</v>
      </c>
      <c r="N1" s="2" t="n">
        <v>4</v>
      </c>
      <c r="O1" s="2" t="n">
        <v>5</v>
      </c>
      <c r="P1" s="2" t="n">
        <v>6</v>
      </c>
      <c r="Q1" s="2" t="n">
        <v>7</v>
      </c>
      <c r="R1" s="2" t="n">
        <v>8</v>
      </c>
      <c r="S1" s="2" t="n">
        <v>9</v>
      </c>
      <c r="T1" s="2" t="n">
        <v>10</v>
      </c>
      <c r="U1" s="2" t="n">
        <v>11</v>
      </c>
      <c r="V1" s="2" t="n">
        <v>12</v>
      </c>
      <c r="W1" s="2" t="n">
        <v>13</v>
      </c>
      <c r="X1" s="2" t="n">
        <v>14</v>
      </c>
      <c r="Y1" s="2" t="n">
        <v>15</v>
      </c>
      <c r="Z1" s="2" t="n">
        <v>16</v>
      </c>
      <c r="AA1" s="2" t="n">
        <v>17</v>
      </c>
      <c r="AB1" s="2" t="n">
        <v>18</v>
      </c>
      <c r="AC1" s="2" t="n">
        <v>19</v>
      </c>
      <c r="AD1" s="2" t="n">
        <v>20</v>
      </c>
      <c r="AE1" s="2" t="n">
        <v>21</v>
      </c>
      <c r="AF1" s="2" t="n">
        <v>22</v>
      </c>
      <c r="AG1" s="2" t="n">
        <v>23</v>
      </c>
      <c r="AH1" s="2" t="n">
        <v>24</v>
      </c>
      <c r="AI1" s="2" t="n">
        <v>25</v>
      </c>
      <c r="AJ1" s="2" t="n">
        <v>26</v>
      </c>
      <c r="AK1" s="2" t="n">
        <v>27</v>
      </c>
      <c r="AL1" s="2" t="n">
        <v>28</v>
      </c>
      <c r="AM1" s="2" t="n">
        <v>29</v>
      </c>
      <c r="AN1" s="2" t="n">
        <v>30</v>
      </c>
      <c r="AO1" s="2" t="n">
        <v>31</v>
      </c>
      <c r="AP1" s="2" t="n">
        <v>32</v>
      </c>
      <c r="AQ1" s="2" t="n">
        <v>33</v>
      </c>
      <c r="AR1" s="2" t="n">
        <v>34</v>
      </c>
      <c r="AS1" s="2" t="n">
        <v>35</v>
      </c>
      <c r="AT1" s="2" t="n">
        <v>36</v>
      </c>
      <c r="AU1" s="2" t="n">
        <v>37</v>
      </c>
      <c r="AV1" s="2" t="n">
        <v>38</v>
      </c>
      <c r="AW1" s="2" t="n">
        <v>39</v>
      </c>
      <c r="AX1" s="2" t="n">
        <v>40</v>
      </c>
      <c r="AY1" s="2" t="n">
        <v>41</v>
      </c>
      <c r="AZ1" s="2" t="n">
        <v>42</v>
      </c>
      <c r="BA1" s="2" t="n">
        <v>43</v>
      </c>
      <c r="BB1" s="2" t="n">
        <v>44</v>
      </c>
      <c r="BC1" s="2" t="n">
        <v>45</v>
      </c>
      <c r="BD1" s="2" t="n">
        <v>46</v>
      </c>
      <c r="BE1" s="2" t="n">
        <v>47</v>
      </c>
      <c r="BF1" s="2" t="n">
        <v>48</v>
      </c>
      <c r="BG1" s="2" t="n">
        <v>49</v>
      </c>
      <c r="BH1" s="2" t="n">
        <v>50</v>
      </c>
      <c r="BI1" s="2" t="n">
        <v>51</v>
      </c>
    </row>
    <row r="2" customFormat="false" ht="16.5" hidden="false" customHeight="fals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7" t="s">
        <v>40</v>
      </c>
      <c r="AQ2" s="7" t="s">
        <v>41</v>
      </c>
      <c r="AR2" s="7" t="s">
        <v>42</v>
      </c>
      <c r="AS2" s="7" t="s">
        <v>43</v>
      </c>
      <c r="AT2" s="7" t="s">
        <v>44</v>
      </c>
      <c r="AU2" s="7" t="s">
        <v>45</v>
      </c>
      <c r="AV2" s="7" t="s">
        <v>46</v>
      </c>
      <c r="AW2" s="7" t="s">
        <v>47</v>
      </c>
      <c r="AX2" s="7" t="s">
        <v>48</v>
      </c>
      <c r="AY2" s="7" t="s">
        <v>49</v>
      </c>
      <c r="AZ2" s="7" t="s">
        <v>50</v>
      </c>
      <c r="BA2" s="7" t="s">
        <v>51</v>
      </c>
      <c r="BB2" s="7" t="s">
        <v>52</v>
      </c>
      <c r="BC2" s="7" t="s">
        <v>53</v>
      </c>
      <c r="BD2" s="7" t="s">
        <v>54</v>
      </c>
      <c r="BE2" s="7" t="s">
        <v>55</v>
      </c>
      <c r="BF2" s="7" t="s">
        <v>56</v>
      </c>
      <c r="BG2" s="7" t="s">
        <v>57</v>
      </c>
      <c r="BH2" s="7" t="s">
        <v>58</v>
      </c>
      <c r="BI2" s="8" t="s">
        <v>59</v>
      </c>
    </row>
    <row r="3" customFormat="false" ht="15.75" hidden="false" customHeight="false" outlineLevel="0" collapsed="false">
      <c r="B3" s="9"/>
      <c r="C3" s="10"/>
      <c r="D3" s="10"/>
      <c r="E3" s="11"/>
      <c r="F3" s="12"/>
      <c r="G3" s="12"/>
      <c r="H3" s="13"/>
      <c r="I3" s="13"/>
      <c r="J3" s="10" t="s">
        <v>60</v>
      </c>
      <c r="K3" s="14" t="s">
        <v>61</v>
      </c>
      <c r="L3" s="14" t="s">
        <v>62</v>
      </c>
      <c r="M3" s="14" t="s">
        <v>63</v>
      </c>
      <c r="N3" s="14" t="s">
        <v>63</v>
      </c>
      <c r="O3" s="14" t="s">
        <v>63</v>
      </c>
      <c r="P3" s="14" t="s">
        <v>64</v>
      </c>
      <c r="Q3" s="14" t="s">
        <v>65</v>
      </c>
      <c r="R3" s="14" t="s">
        <v>66</v>
      </c>
      <c r="S3" s="14" t="s">
        <v>63</v>
      </c>
      <c r="T3" s="14" t="s">
        <v>62</v>
      </c>
      <c r="U3" s="14" t="s">
        <v>66</v>
      </c>
      <c r="V3" s="14" t="s">
        <v>63</v>
      </c>
      <c r="W3" s="14" t="s">
        <v>62</v>
      </c>
      <c r="X3" s="14" t="s">
        <v>67</v>
      </c>
      <c r="Y3" s="14" t="s">
        <v>64</v>
      </c>
      <c r="Z3" s="14" t="s">
        <v>66</v>
      </c>
      <c r="AA3" s="14" t="s">
        <v>63</v>
      </c>
      <c r="AB3" s="14" t="s">
        <v>62</v>
      </c>
      <c r="AC3" s="14" t="s">
        <v>67</v>
      </c>
      <c r="AD3" s="14" t="s">
        <v>66</v>
      </c>
      <c r="AE3" s="14" t="s">
        <v>63</v>
      </c>
      <c r="AF3" s="14" t="s">
        <v>62</v>
      </c>
      <c r="AG3" s="14" t="s">
        <v>67</v>
      </c>
      <c r="AH3" s="14" t="s">
        <v>66</v>
      </c>
      <c r="AI3" s="14" t="s">
        <v>63</v>
      </c>
      <c r="AJ3" s="14" t="s">
        <v>62</v>
      </c>
      <c r="AK3" s="14" t="s">
        <v>67</v>
      </c>
      <c r="AL3" s="14" t="s">
        <v>66</v>
      </c>
      <c r="AM3" s="14" t="s">
        <v>63</v>
      </c>
      <c r="AN3" s="14" t="s">
        <v>62</v>
      </c>
      <c r="AO3" s="14" t="s">
        <v>66</v>
      </c>
      <c r="AP3" s="14" t="s">
        <v>63</v>
      </c>
      <c r="AQ3" s="14" t="s">
        <v>62</v>
      </c>
      <c r="AR3" s="14" t="s">
        <v>66</v>
      </c>
      <c r="AS3" s="14" t="s">
        <v>63</v>
      </c>
      <c r="AT3" s="14" t="s">
        <v>62</v>
      </c>
      <c r="AU3" s="14" t="s">
        <v>66</v>
      </c>
      <c r="AV3" s="14" t="s">
        <v>63</v>
      </c>
      <c r="AW3" s="14" t="s">
        <v>62</v>
      </c>
      <c r="AX3" s="14" t="s">
        <v>66</v>
      </c>
      <c r="AY3" s="14" t="s">
        <v>63</v>
      </c>
      <c r="AZ3" s="14" t="s">
        <v>62</v>
      </c>
      <c r="BA3" s="14" t="s">
        <v>64</v>
      </c>
      <c r="BB3" s="14" t="s">
        <v>66</v>
      </c>
      <c r="BC3" s="14" t="s">
        <v>66</v>
      </c>
      <c r="BD3" s="14" t="s">
        <v>63</v>
      </c>
      <c r="BE3" s="14" t="s">
        <v>62</v>
      </c>
      <c r="BF3" s="14" t="s">
        <v>64</v>
      </c>
      <c r="BG3" s="14" t="s">
        <v>66</v>
      </c>
      <c r="BH3" s="14" t="s">
        <v>66</v>
      </c>
      <c r="BI3" s="15" t="s">
        <v>68</v>
      </c>
    </row>
    <row r="4" customFormat="false" ht="16.5" hidden="false" customHeight="false" outlineLevel="0" collapsed="false">
      <c r="B4" s="16" t="s">
        <v>69</v>
      </c>
      <c r="C4" s="17" t="s">
        <v>70</v>
      </c>
      <c r="D4" s="18" t="s">
        <v>71</v>
      </c>
      <c r="E4" s="19" t="n">
        <v>6</v>
      </c>
      <c r="F4" s="19" t="n">
        <v>81</v>
      </c>
      <c r="G4" s="19" t="s">
        <v>72</v>
      </c>
      <c r="H4" s="20" t="n">
        <v>2</v>
      </c>
      <c r="I4" s="20" t="n">
        <v>1</v>
      </c>
      <c r="J4" s="21" t="n">
        <v>0.00277777777777778</v>
      </c>
      <c r="K4" s="22" t="n">
        <v>0</v>
      </c>
      <c r="L4" s="23" t="n">
        <v>4.73684210526316E-005</v>
      </c>
      <c r="M4" s="22" t="n">
        <v>0</v>
      </c>
      <c r="N4" s="22" t="n">
        <v>0</v>
      </c>
      <c r="O4" s="22" t="n">
        <v>0</v>
      </c>
      <c r="P4" s="24" t="n">
        <v>0.0249750415973378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  <c r="X4" s="22" t="n">
        <v>0</v>
      </c>
      <c r="Y4" s="22" t="n">
        <v>0</v>
      </c>
      <c r="Z4" s="22" t="n">
        <v>0</v>
      </c>
      <c r="AA4" s="22" t="n">
        <v>0</v>
      </c>
      <c r="AB4" s="22" t="n">
        <v>0</v>
      </c>
      <c r="AC4" s="22" t="n">
        <v>0</v>
      </c>
      <c r="AD4" s="22" t="n">
        <v>0</v>
      </c>
      <c r="AE4" s="22" t="n">
        <v>0</v>
      </c>
      <c r="AF4" s="22" t="n">
        <v>0</v>
      </c>
      <c r="AG4" s="22" t="n">
        <v>0</v>
      </c>
      <c r="AH4" s="22" t="n">
        <v>0</v>
      </c>
      <c r="AI4" s="22" t="n">
        <v>0</v>
      </c>
      <c r="AJ4" s="22" t="n">
        <v>0</v>
      </c>
      <c r="AK4" s="22" t="n">
        <v>0</v>
      </c>
      <c r="AL4" s="22" t="n">
        <v>0</v>
      </c>
      <c r="AM4" s="22" t="n">
        <v>0</v>
      </c>
      <c r="AN4" s="22" t="n">
        <v>0</v>
      </c>
      <c r="AO4" s="22" t="n">
        <v>0</v>
      </c>
      <c r="AP4" s="22" t="n">
        <v>0</v>
      </c>
      <c r="AQ4" s="22" t="n">
        <v>0</v>
      </c>
      <c r="AR4" s="22" t="n">
        <v>0</v>
      </c>
      <c r="AS4" s="22" t="n">
        <v>0</v>
      </c>
      <c r="AT4" s="22" t="n">
        <v>0</v>
      </c>
      <c r="AU4" s="22" t="n">
        <v>0</v>
      </c>
      <c r="AV4" s="22" t="n">
        <v>0</v>
      </c>
      <c r="AW4" s="22" t="n">
        <v>0</v>
      </c>
      <c r="AX4" s="22" t="n">
        <v>0</v>
      </c>
      <c r="AY4" s="22" t="n">
        <v>0</v>
      </c>
      <c r="AZ4" s="22" t="n">
        <v>0</v>
      </c>
      <c r="BA4" s="22" t="n">
        <v>0</v>
      </c>
      <c r="BB4" s="22" t="n">
        <v>0</v>
      </c>
      <c r="BC4" s="22" t="n">
        <v>0</v>
      </c>
      <c r="BD4" s="22" t="n">
        <v>0</v>
      </c>
      <c r="BE4" s="22" t="n">
        <v>0</v>
      </c>
      <c r="BF4" s="22" t="n">
        <v>0</v>
      </c>
      <c r="BG4" s="22" t="n">
        <v>0</v>
      </c>
      <c r="BH4" s="22" t="n">
        <v>0</v>
      </c>
      <c r="BI4" s="22" t="n">
        <v>0</v>
      </c>
    </row>
    <row r="5" customFormat="false" ht="15.75" hidden="false" customHeight="false" outlineLevel="0" collapsed="false">
      <c r="B5" s="16" t="s">
        <v>73</v>
      </c>
      <c r="C5" s="25" t="s">
        <v>74</v>
      </c>
      <c r="D5" s="26" t="s">
        <v>71</v>
      </c>
      <c r="E5" s="27" t="n">
        <v>6</v>
      </c>
      <c r="F5" s="27" t="n">
        <v>80</v>
      </c>
      <c r="G5" s="27" t="s">
        <v>72</v>
      </c>
      <c r="H5" s="28" t="n">
        <v>2</v>
      </c>
      <c r="I5" s="28" t="n">
        <v>1</v>
      </c>
      <c r="J5" s="29" t="n">
        <v>13</v>
      </c>
      <c r="K5" s="22" t="n">
        <v>0</v>
      </c>
      <c r="L5" s="30" t="n">
        <v>30</v>
      </c>
      <c r="M5" s="22" t="n">
        <v>0</v>
      </c>
      <c r="N5" s="22" t="n">
        <v>0</v>
      </c>
      <c r="O5" s="22" t="n">
        <v>0</v>
      </c>
      <c r="P5" s="31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  <c r="X5" s="22" t="n">
        <v>0</v>
      </c>
      <c r="Y5" s="22" t="n">
        <v>0</v>
      </c>
      <c r="Z5" s="22" t="n">
        <v>0</v>
      </c>
      <c r="AA5" s="22" t="n">
        <v>0</v>
      </c>
      <c r="AB5" s="22" t="n">
        <v>0</v>
      </c>
      <c r="AC5" s="22" t="n">
        <v>0</v>
      </c>
      <c r="AD5" s="22" t="n">
        <v>0</v>
      </c>
      <c r="AE5" s="22" t="n">
        <v>0</v>
      </c>
      <c r="AF5" s="22" t="n">
        <v>0</v>
      </c>
      <c r="AG5" s="22" t="n">
        <v>0</v>
      </c>
      <c r="AH5" s="22" t="n">
        <v>0</v>
      </c>
      <c r="AI5" s="22" t="n">
        <v>0</v>
      </c>
      <c r="AJ5" s="22" t="n">
        <v>0</v>
      </c>
      <c r="AK5" s="22" t="n">
        <v>0</v>
      </c>
      <c r="AL5" s="22" t="n">
        <v>0</v>
      </c>
      <c r="AM5" s="22" t="n">
        <v>0</v>
      </c>
      <c r="AN5" s="22" t="n">
        <v>0</v>
      </c>
      <c r="AO5" s="22" t="n">
        <v>0</v>
      </c>
      <c r="AP5" s="22" t="n">
        <v>0</v>
      </c>
      <c r="AQ5" s="22" t="n">
        <v>0</v>
      </c>
      <c r="AR5" s="22" t="n">
        <v>0</v>
      </c>
      <c r="AS5" s="22" t="n">
        <v>0</v>
      </c>
      <c r="AT5" s="22" t="n">
        <v>0</v>
      </c>
      <c r="AU5" s="22" t="n">
        <v>0</v>
      </c>
      <c r="AV5" s="22" t="n">
        <v>0</v>
      </c>
      <c r="AW5" s="22" t="n">
        <v>0</v>
      </c>
      <c r="AX5" s="22" t="n">
        <v>0</v>
      </c>
      <c r="AY5" s="22" t="n">
        <v>0</v>
      </c>
      <c r="AZ5" s="22" t="n">
        <v>0</v>
      </c>
      <c r="BA5" s="22" t="n">
        <v>0</v>
      </c>
      <c r="BB5" s="22" t="n">
        <v>0</v>
      </c>
      <c r="BC5" s="22" t="n">
        <v>0</v>
      </c>
      <c r="BD5" s="22" t="n">
        <v>0</v>
      </c>
      <c r="BE5" s="22" t="n">
        <v>0</v>
      </c>
      <c r="BF5" s="22" t="n">
        <v>0</v>
      </c>
      <c r="BG5" s="22" t="n">
        <v>0</v>
      </c>
      <c r="BH5" s="22" t="n">
        <v>0</v>
      </c>
      <c r="BI5" s="22" t="n">
        <v>0</v>
      </c>
    </row>
    <row r="6" customFormat="false" ht="16.5" hidden="false" customHeight="false" outlineLevel="0" collapsed="false">
      <c r="G6" s="32" t="s">
        <v>75</v>
      </c>
      <c r="H6" s="33"/>
      <c r="I6" s="33"/>
      <c r="J6" s="34" t="n">
        <f aca="false">SUM(J4:J4)</f>
        <v>0.00277777777777778</v>
      </c>
      <c r="K6" s="35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5.75"/>
  <cols>
    <col collapsed="false" hidden="false" max="3" min="1" style="0" width="10.5296296296296"/>
    <col collapsed="false" hidden="false" max="4" min="4" style="0" width="16.2555555555556"/>
    <col collapsed="false" hidden="false" max="1025" min="5" style="0" width="10.5296296296296"/>
  </cols>
  <sheetData>
    <row r="1" customFormat="false" ht="15.75" hidden="false" customHeight="false" outlineLevel="0" collapsed="false">
      <c r="A1" s="38" t="s">
        <v>76</v>
      </c>
      <c r="B1" s="38" t="s">
        <v>77</v>
      </c>
      <c r="C1" s="38" t="s">
        <v>78</v>
      </c>
      <c r="D1" s="0" t="s">
        <v>79</v>
      </c>
    </row>
    <row r="2" customFormat="false" ht="15.75" hidden="false" customHeight="false" outlineLevel="0" collapsed="false">
      <c r="A2" s="38" t="n">
        <v>1</v>
      </c>
      <c r="B2" s="38" t="s">
        <v>9</v>
      </c>
      <c r="C2" s="38" t="s">
        <v>61</v>
      </c>
      <c r="D2" s="0" t="n">
        <v>250</v>
      </c>
      <c r="F2" s="0" t="s">
        <v>80</v>
      </c>
    </row>
    <row r="3" customFormat="false" ht="15.75" hidden="false" customHeight="false" outlineLevel="0" collapsed="false">
      <c r="A3" s="38" t="n">
        <v>2</v>
      </c>
      <c r="B3" s="38" t="s">
        <v>10</v>
      </c>
      <c r="C3" s="38" t="s">
        <v>62</v>
      </c>
      <c r="D3" s="0" t="n">
        <v>2.572</v>
      </c>
      <c r="F3" s="0" t="s">
        <v>81</v>
      </c>
      <c r="K3" s="0" t="s">
        <v>82</v>
      </c>
    </row>
    <row r="4" customFormat="false" ht="15.75" hidden="false" customHeight="false" outlineLevel="0" collapsed="false">
      <c r="A4" s="38" t="n">
        <v>3</v>
      </c>
      <c r="B4" s="38" t="s">
        <v>11</v>
      </c>
      <c r="C4" s="38" t="s">
        <v>63</v>
      </c>
      <c r="D4" s="0" t="n">
        <f aca="false">150</f>
        <v>150</v>
      </c>
      <c r="E4" s="0" t="n">
        <v>184.121</v>
      </c>
      <c r="F4" s="0" t="s">
        <v>81</v>
      </c>
    </row>
    <row r="5" customFormat="false" ht="15.75" hidden="false" customHeight="false" outlineLevel="0" collapsed="false">
      <c r="A5" s="38" t="n">
        <v>4</v>
      </c>
      <c r="B5" s="38" t="s">
        <v>12</v>
      </c>
      <c r="C5" s="38" t="s">
        <v>63</v>
      </c>
      <c r="D5" s="0" t="n">
        <f aca="false">E4-D4</f>
        <v>34.121</v>
      </c>
      <c r="F5" s="0" t="s">
        <v>83</v>
      </c>
    </row>
    <row r="6" customFormat="false" ht="15.75" hidden="false" customHeight="false" outlineLevel="0" collapsed="false">
      <c r="A6" s="38" t="n">
        <v>5</v>
      </c>
      <c r="B6" s="38" t="s">
        <v>13</v>
      </c>
      <c r="C6" s="38" t="s">
        <v>63</v>
      </c>
      <c r="D6" s="0" t="n">
        <v>0</v>
      </c>
    </row>
    <row r="7" customFormat="false" ht="15.75" hidden="false" customHeight="false" outlineLevel="0" collapsed="false">
      <c r="A7" s="38" t="n">
        <v>6</v>
      </c>
      <c r="B7" s="38" t="s">
        <v>14</v>
      </c>
      <c r="C7" s="38" t="s">
        <v>64</v>
      </c>
      <c r="D7" s="0" t="n">
        <f aca="false">D4</f>
        <v>150</v>
      </c>
      <c r="F7" s="0" t="s">
        <v>84</v>
      </c>
    </row>
    <row r="8" customFormat="false" ht="15.75" hidden="false" customHeight="false" outlineLevel="0" collapsed="false">
      <c r="A8" s="38" t="n">
        <v>7</v>
      </c>
      <c r="B8" s="38" t="s">
        <v>15</v>
      </c>
      <c r="C8" s="38" t="s">
        <v>65</v>
      </c>
      <c r="D8" s="0" t="n">
        <v>0</v>
      </c>
    </row>
    <row r="9" customFormat="false" ht="15.75" hidden="false" customHeight="false" outlineLevel="0" collapsed="false">
      <c r="A9" s="38" t="n">
        <v>8</v>
      </c>
      <c r="B9" s="38" t="s">
        <v>16</v>
      </c>
      <c r="C9" s="38" t="s">
        <v>66</v>
      </c>
      <c r="D9" s="0" t="n">
        <v>1</v>
      </c>
      <c r="F9" s="0" t="s">
        <v>85</v>
      </c>
      <c r="J9" s="0" t="n">
        <f aca="false">D9/12</f>
        <v>0.0833333333333333</v>
      </c>
      <c r="K9" s="0" t="s">
        <v>86</v>
      </c>
    </row>
    <row r="10" customFormat="false" ht="16.5" hidden="false" customHeight="false" outlineLevel="0" collapsed="false">
      <c r="A10" s="38" t="n">
        <v>9</v>
      </c>
      <c r="B10" s="38" t="s">
        <v>17</v>
      </c>
      <c r="C10" s="38" t="s">
        <v>63</v>
      </c>
      <c r="D10" s="0" t="n">
        <f aca="false">D9*0.017</f>
        <v>0.017</v>
      </c>
      <c r="F10" s="0" t="s">
        <v>87</v>
      </c>
      <c r="J10" s="39" t="s">
        <v>88</v>
      </c>
    </row>
    <row r="11" customFormat="false" ht="15.75" hidden="false" customHeight="false" outlineLevel="0" collapsed="false">
      <c r="A11" s="38" t="n">
        <v>10</v>
      </c>
      <c r="B11" s="38" t="s">
        <v>18</v>
      </c>
      <c r="C11" s="38" t="s">
        <v>62</v>
      </c>
      <c r="D11" s="0" t="n">
        <f aca="false">D9*0.0019</f>
        <v>0.0019</v>
      </c>
      <c r="F11" s="0" t="s">
        <v>89</v>
      </c>
    </row>
    <row r="12" customFormat="false" ht="15.75" hidden="false" customHeight="false" outlineLevel="0" collapsed="false">
      <c r="A12" s="38" t="n">
        <v>11</v>
      </c>
      <c r="B12" s="38" t="s">
        <v>19</v>
      </c>
      <c r="C12" s="38" t="s">
        <v>66</v>
      </c>
      <c r="D12" s="0" t="n">
        <v>1</v>
      </c>
    </row>
    <row r="13" customFormat="false" ht="15.75" hidden="false" customHeight="false" outlineLevel="0" collapsed="false">
      <c r="A13" s="38" t="n">
        <v>12</v>
      </c>
      <c r="B13" s="38" t="s">
        <v>20</v>
      </c>
      <c r="C13" s="38" t="s">
        <v>63</v>
      </c>
      <c r="D13" s="0" t="n">
        <f aca="false">16/106*D12/12</f>
        <v>0.0125786163522013</v>
      </c>
      <c r="F13" s="0" t="s">
        <v>90</v>
      </c>
    </row>
    <row r="14" customFormat="false" ht="15.75" hidden="false" customHeight="false" outlineLevel="0" collapsed="false">
      <c r="A14" s="38" t="n">
        <v>13</v>
      </c>
      <c r="B14" s="38" t="s">
        <v>21</v>
      </c>
      <c r="C14" s="38" t="s">
        <v>62</v>
      </c>
      <c r="D14" s="0" t="n">
        <f aca="false">1/106*D12/12</f>
        <v>0.000786163522012579</v>
      </c>
      <c r="F14" s="0" t="s">
        <v>90</v>
      </c>
    </row>
    <row r="15" customFormat="false" ht="15.75" hidden="false" customHeight="false" outlineLevel="0" collapsed="false">
      <c r="A15" s="38" t="n">
        <v>14</v>
      </c>
      <c r="B15" s="38" t="s">
        <v>22</v>
      </c>
      <c r="C15" s="38" t="s">
        <v>67</v>
      </c>
      <c r="D15" s="0" t="n">
        <f aca="false">D12*0.02</f>
        <v>0.02</v>
      </c>
      <c r="F15" s="0" t="s">
        <v>91</v>
      </c>
      <c r="J15" s="0" t="s">
        <v>92</v>
      </c>
    </row>
    <row r="16" customFormat="false" ht="15.75" hidden="false" customHeight="false" outlineLevel="0" collapsed="false">
      <c r="A16" s="38" t="n">
        <v>15</v>
      </c>
      <c r="B16" s="38" t="s">
        <v>23</v>
      </c>
      <c r="C16" s="38" t="s">
        <v>64</v>
      </c>
      <c r="D16" s="0" t="n">
        <f aca="false">D13</f>
        <v>0.0125786163522013</v>
      </c>
      <c r="F16" s="0" t="s">
        <v>93</v>
      </c>
    </row>
    <row r="17" customFormat="false" ht="15.75" hidden="false" customHeight="false" outlineLevel="0" collapsed="false">
      <c r="A17" s="38" t="n">
        <v>16</v>
      </c>
      <c r="B17" s="38" t="s">
        <v>24</v>
      </c>
      <c r="C17" s="38" t="s">
        <v>66</v>
      </c>
      <c r="D17" s="0" t="n">
        <v>0.5</v>
      </c>
    </row>
    <row r="18" customFormat="false" ht="15.75" hidden="false" customHeight="false" outlineLevel="0" collapsed="false">
      <c r="A18" s="38" t="n">
        <v>17</v>
      </c>
      <c r="B18" s="38" t="s">
        <v>25</v>
      </c>
      <c r="C18" s="38" t="s">
        <v>63</v>
      </c>
      <c r="D18" s="0" t="n">
        <f aca="false">16/106*D17/12</f>
        <v>0.00628930817610063</v>
      </c>
    </row>
    <row r="19" customFormat="false" ht="15.75" hidden="false" customHeight="false" outlineLevel="0" collapsed="false">
      <c r="A19" s="38" t="n">
        <v>18</v>
      </c>
      <c r="B19" s="38" t="s">
        <v>26</v>
      </c>
      <c r="C19" s="38" t="s">
        <v>62</v>
      </c>
      <c r="D19" s="0" t="n">
        <f aca="false">1/106*D17/12</f>
        <v>0.000393081761006289</v>
      </c>
    </row>
    <row r="20" customFormat="false" ht="15.75" hidden="false" customHeight="false" outlineLevel="0" collapsed="false">
      <c r="A20" s="38" t="n">
        <v>19</v>
      </c>
      <c r="B20" s="38" t="s">
        <v>27</v>
      </c>
      <c r="C20" s="38" t="s">
        <v>67</v>
      </c>
      <c r="D20" s="0" t="n">
        <f aca="false">D17*0.02</f>
        <v>0.01</v>
      </c>
    </row>
    <row r="21" customFormat="false" ht="15.75" hidden="false" customHeight="false" outlineLevel="0" collapsed="false">
      <c r="A21" s="38" t="n">
        <v>20</v>
      </c>
      <c r="B21" s="38" t="s">
        <v>28</v>
      </c>
      <c r="C21" s="38" t="s">
        <v>66</v>
      </c>
      <c r="D21" s="0" t="n">
        <v>0.5</v>
      </c>
    </row>
    <row r="22" customFormat="false" ht="15.75" hidden="false" customHeight="false" outlineLevel="0" collapsed="false">
      <c r="A22" s="38" t="n">
        <v>21</v>
      </c>
      <c r="B22" s="38" t="s">
        <v>29</v>
      </c>
      <c r="C22" s="38" t="s">
        <v>63</v>
      </c>
      <c r="D22" s="0" t="n">
        <f aca="false">16/106*D21/12</f>
        <v>0.00628930817610063</v>
      </c>
    </row>
    <row r="23" customFormat="false" ht="15.75" hidden="false" customHeight="false" outlineLevel="0" collapsed="false">
      <c r="A23" s="38" t="n">
        <v>22</v>
      </c>
      <c r="B23" s="38" t="s">
        <v>30</v>
      </c>
      <c r="C23" s="38" t="s">
        <v>62</v>
      </c>
      <c r="D23" s="0" t="n">
        <f aca="false">1/106*D21/12</f>
        <v>0.000393081761006289</v>
      </c>
    </row>
    <row r="24" customFormat="false" ht="15.75" hidden="false" customHeight="false" outlineLevel="0" collapsed="false">
      <c r="A24" s="38" t="n">
        <v>23</v>
      </c>
      <c r="B24" s="38" t="s">
        <v>31</v>
      </c>
      <c r="C24" s="38" t="s">
        <v>67</v>
      </c>
      <c r="D24" s="0" t="n">
        <f aca="false">D21*0.02</f>
        <v>0.01</v>
      </c>
    </row>
    <row r="25" customFormat="false" ht="15.75" hidden="false" customHeight="false" outlineLevel="0" collapsed="false">
      <c r="A25" s="38" t="n">
        <v>24</v>
      </c>
      <c r="B25" s="38" t="s">
        <v>32</v>
      </c>
      <c r="C25" s="38" t="s">
        <v>66</v>
      </c>
      <c r="D25" s="0" t="n">
        <v>0.5</v>
      </c>
    </row>
    <row r="26" customFormat="false" ht="15.75" hidden="false" customHeight="false" outlineLevel="0" collapsed="false">
      <c r="A26" s="38" t="n">
        <v>25</v>
      </c>
      <c r="B26" s="38" t="s">
        <v>33</v>
      </c>
      <c r="C26" s="38" t="s">
        <v>63</v>
      </c>
      <c r="D26" s="0" t="n">
        <f aca="false">16/106*D25/12</f>
        <v>0.00628930817610063</v>
      </c>
    </row>
    <row r="27" customFormat="false" ht="15.75" hidden="false" customHeight="false" outlineLevel="0" collapsed="false">
      <c r="A27" s="38" t="n">
        <v>26</v>
      </c>
      <c r="B27" s="38" t="s">
        <v>34</v>
      </c>
      <c r="C27" s="38" t="s">
        <v>62</v>
      </c>
      <c r="D27" s="0" t="n">
        <f aca="false">1/106*D25/12</f>
        <v>0.000393081761006289</v>
      </c>
    </row>
    <row r="28" customFormat="false" ht="15.75" hidden="false" customHeight="false" outlineLevel="0" collapsed="false">
      <c r="A28" s="38" t="n">
        <v>27</v>
      </c>
      <c r="B28" s="38" t="s">
        <v>35</v>
      </c>
      <c r="C28" s="38" t="s">
        <v>67</v>
      </c>
      <c r="D28" s="0" t="n">
        <f aca="false">D25*0.02</f>
        <v>0.01</v>
      </c>
    </row>
    <row r="29" customFormat="false" ht="15.75" hidden="false" customHeight="false" outlineLevel="0" collapsed="false">
      <c r="A29" s="38" t="n">
        <v>28</v>
      </c>
      <c r="B29" s="38" t="s">
        <v>36</v>
      </c>
      <c r="C29" s="38" t="s">
        <v>66</v>
      </c>
      <c r="D29" s="0" t="n">
        <v>0.1</v>
      </c>
      <c r="F29" s="0" t="s">
        <v>94</v>
      </c>
    </row>
    <row r="30" customFormat="false" ht="15.75" hidden="false" customHeight="false" outlineLevel="0" collapsed="false">
      <c r="A30" s="38" t="n">
        <v>29</v>
      </c>
      <c r="B30" s="38" t="s">
        <v>37</v>
      </c>
      <c r="C30" s="38" t="s">
        <v>63</v>
      </c>
      <c r="D30" s="0" t="n">
        <f aca="false">D29*0.015</f>
        <v>0.0015</v>
      </c>
      <c r="F30" s="0" t="s">
        <v>95</v>
      </c>
    </row>
    <row r="31" customFormat="false" ht="15.75" hidden="false" customHeight="false" outlineLevel="0" collapsed="false">
      <c r="A31" s="38" t="n">
        <v>30</v>
      </c>
      <c r="B31" s="38" t="s">
        <v>38</v>
      </c>
      <c r="C31" s="38" t="s">
        <v>62</v>
      </c>
      <c r="D31" s="0" t="n">
        <f aca="false">D29*0.00167</f>
        <v>0.000167</v>
      </c>
      <c r="F31" s="0" t="s">
        <v>96</v>
      </c>
    </row>
    <row r="32" customFormat="false" ht="15.75" hidden="false" customHeight="false" outlineLevel="0" collapsed="false">
      <c r="A32" s="38" t="n">
        <v>31</v>
      </c>
      <c r="B32" s="38" t="s">
        <v>39</v>
      </c>
      <c r="C32" s="38" t="s">
        <v>66</v>
      </c>
      <c r="D32" s="0" t="n">
        <v>0.1</v>
      </c>
      <c r="F32" s="0" t="s">
        <v>97</v>
      </c>
    </row>
    <row r="33" customFormat="false" ht="15.75" hidden="false" customHeight="false" outlineLevel="0" collapsed="false">
      <c r="A33" s="38" t="n">
        <v>32</v>
      </c>
      <c r="B33" s="38" t="s">
        <v>40</v>
      </c>
      <c r="C33" s="38" t="s">
        <v>63</v>
      </c>
      <c r="D33" s="0" t="n">
        <f aca="false">D32*0.015</f>
        <v>0.0015</v>
      </c>
    </row>
    <row r="34" customFormat="false" ht="15.75" hidden="false" customHeight="false" outlineLevel="0" collapsed="false">
      <c r="A34" s="38" t="n">
        <v>33</v>
      </c>
      <c r="B34" s="38" t="s">
        <v>41</v>
      </c>
      <c r="C34" s="38" t="s">
        <v>62</v>
      </c>
      <c r="D34" s="0" t="n">
        <f aca="false">D32*0.00167</f>
        <v>0.000167</v>
      </c>
    </row>
    <row r="35" customFormat="false" ht="15.75" hidden="false" customHeight="false" outlineLevel="0" collapsed="false">
      <c r="A35" s="38" t="n">
        <v>34</v>
      </c>
      <c r="B35" s="38" t="s">
        <v>42</v>
      </c>
      <c r="C35" s="38" t="s">
        <v>66</v>
      </c>
      <c r="D35" s="0" t="n">
        <v>0.1</v>
      </c>
      <c r="F35" s="0" t="s">
        <v>98</v>
      </c>
    </row>
    <row r="36" customFormat="false" ht="15.75" hidden="false" customHeight="false" outlineLevel="0" collapsed="false">
      <c r="A36" s="38" t="n">
        <v>35</v>
      </c>
      <c r="B36" s="38" t="s">
        <v>43</v>
      </c>
      <c r="C36" s="38" t="s">
        <v>63</v>
      </c>
      <c r="D36" s="0" t="n">
        <f aca="false">D35*0.0167</f>
        <v>0.00167</v>
      </c>
      <c r="F36" s="0" t="s">
        <v>99</v>
      </c>
    </row>
    <row r="37" customFormat="false" ht="15.75" hidden="false" customHeight="false" outlineLevel="0" collapsed="false">
      <c r="A37" s="38" t="n">
        <v>36</v>
      </c>
      <c r="B37" s="38" t="s">
        <v>44</v>
      </c>
      <c r="C37" s="38" t="s">
        <v>62</v>
      </c>
      <c r="D37" s="0" t="n">
        <f aca="false">D35*0.00185</f>
        <v>0.000185</v>
      </c>
      <c r="F37" s="0" t="s">
        <v>100</v>
      </c>
    </row>
    <row r="38" customFormat="false" ht="15.75" hidden="false" customHeight="false" outlineLevel="0" collapsed="false">
      <c r="A38" s="38" t="n">
        <v>37</v>
      </c>
      <c r="B38" s="38" t="s">
        <v>45</v>
      </c>
      <c r="C38" s="38" t="s">
        <v>66</v>
      </c>
      <c r="D38" s="0" t="n">
        <v>0.1</v>
      </c>
    </row>
    <row r="39" customFormat="false" ht="15.75" hidden="false" customHeight="false" outlineLevel="0" collapsed="false">
      <c r="A39" s="38" t="n">
        <v>38</v>
      </c>
      <c r="B39" s="38" t="s">
        <v>46</v>
      </c>
      <c r="C39" s="38" t="s">
        <v>63</v>
      </c>
      <c r="D39" s="0" t="n">
        <f aca="false">D38*0.0167</f>
        <v>0.00167</v>
      </c>
      <c r="F39" s="0" t="s">
        <v>99</v>
      </c>
    </row>
    <row r="40" customFormat="false" ht="15.75" hidden="false" customHeight="false" outlineLevel="0" collapsed="false">
      <c r="A40" s="38" t="n">
        <v>39</v>
      </c>
      <c r="B40" s="38" t="s">
        <v>47</v>
      </c>
      <c r="C40" s="38" t="s">
        <v>62</v>
      </c>
      <c r="D40" s="0" t="n">
        <f aca="false">D38*0.00185</f>
        <v>0.000185</v>
      </c>
      <c r="F40" s="0" t="s">
        <v>100</v>
      </c>
    </row>
    <row r="41" customFormat="false" ht="15.75" hidden="false" customHeight="false" outlineLevel="0" collapsed="false">
      <c r="A41" s="38" t="n">
        <v>40</v>
      </c>
      <c r="B41" s="38" t="s">
        <v>48</v>
      </c>
      <c r="C41" s="38" t="s">
        <v>66</v>
      </c>
      <c r="D41" s="0" t="n">
        <v>0</v>
      </c>
    </row>
    <row r="42" customFormat="false" ht="15.75" hidden="false" customHeight="false" outlineLevel="0" collapsed="false">
      <c r="A42" s="38" t="n">
        <v>41</v>
      </c>
      <c r="B42" s="38" t="s">
        <v>49</v>
      </c>
      <c r="C42" s="38" t="s">
        <v>63</v>
      </c>
      <c r="D42" s="0" t="n">
        <v>0</v>
      </c>
    </row>
    <row r="43" customFormat="false" ht="15.75" hidden="false" customHeight="false" outlineLevel="0" collapsed="false">
      <c r="A43" s="38" t="n">
        <v>42</v>
      </c>
      <c r="B43" s="38" t="s">
        <v>50</v>
      </c>
      <c r="C43" s="38" t="s">
        <v>62</v>
      </c>
      <c r="D43" s="0" t="n">
        <v>0</v>
      </c>
    </row>
    <row r="44" customFormat="false" ht="15.75" hidden="false" customHeight="false" outlineLevel="0" collapsed="false">
      <c r="A44" s="38" t="n">
        <v>43</v>
      </c>
      <c r="B44" s="38" t="s">
        <v>51</v>
      </c>
      <c r="C44" s="38" t="s">
        <v>64</v>
      </c>
      <c r="D44" s="0" t="n">
        <v>0</v>
      </c>
    </row>
    <row r="45" customFormat="false" ht="15.75" hidden="false" customHeight="false" outlineLevel="0" collapsed="false">
      <c r="A45" s="38" t="n">
        <v>44</v>
      </c>
      <c r="B45" s="38" t="s">
        <v>52</v>
      </c>
      <c r="C45" s="38" t="s">
        <v>66</v>
      </c>
      <c r="D45" s="0" t="n">
        <v>0</v>
      </c>
    </row>
    <row r="46" customFormat="false" ht="15.75" hidden="false" customHeight="false" outlineLevel="0" collapsed="false">
      <c r="A46" s="38" t="n">
        <v>45</v>
      </c>
      <c r="B46" s="38" t="s">
        <v>53</v>
      </c>
      <c r="C46" s="38" t="s">
        <v>66</v>
      </c>
      <c r="D46" s="0" t="n">
        <v>0</v>
      </c>
    </row>
    <row r="47" customFormat="false" ht="15.75" hidden="false" customHeight="false" outlineLevel="0" collapsed="false">
      <c r="A47" s="38" t="n">
        <v>46</v>
      </c>
      <c r="B47" s="38" t="s">
        <v>54</v>
      </c>
      <c r="C47" s="38" t="s">
        <v>63</v>
      </c>
      <c r="D47" s="0" t="n">
        <v>0</v>
      </c>
    </row>
    <row r="48" customFormat="false" ht="15.75" hidden="false" customHeight="false" outlineLevel="0" collapsed="false">
      <c r="A48" s="38" t="n">
        <v>47</v>
      </c>
      <c r="B48" s="38" t="s">
        <v>55</v>
      </c>
      <c r="C48" s="38" t="s">
        <v>62</v>
      </c>
      <c r="D48" s="0" t="n">
        <v>0</v>
      </c>
    </row>
    <row r="49" customFormat="false" ht="15.75" hidden="false" customHeight="false" outlineLevel="0" collapsed="false">
      <c r="A49" s="38" t="n">
        <v>48</v>
      </c>
      <c r="B49" s="38" t="s">
        <v>56</v>
      </c>
      <c r="C49" s="38" t="s">
        <v>64</v>
      </c>
      <c r="D49" s="0" t="n">
        <v>0</v>
      </c>
    </row>
    <row r="50" customFormat="false" ht="15.75" hidden="false" customHeight="false" outlineLevel="0" collapsed="false">
      <c r="A50" s="38" t="n">
        <v>49</v>
      </c>
      <c r="B50" s="38" t="s">
        <v>57</v>
      </c>
      <c r="C50" s="38" t="s">
        <v>66</v>
      </c>
      <c r="D50" s="0" t="n">
        <v>0</v>
      </c>
    </row>
    <row r="51" customFormat="false" ht="15.75" hidden="false" customHeight="false" outlineLevel="0" collapsed="false">
      <c r="A51" s="38" t="n">
        <v>50</v>
      </c>
      <c r="B51" s="38" t="s">
        <v>58</v>
      </c>
      <c r="C51" s="38" t="s">
        <v>66</v>
      </c>
      <c r="D51" s="0" t="n">
        <v>33225</v>
      </c>
      <c r="F51" s="0" t="s">
        <v>101</v>
      </c>
      <c r="G51" s="0" t="n">
        <f aca="false">D51/14/1.024</f>
        <v>2317.59207589286</v>
      </c>
      <c r="H51" s="0" t="s">
        <v>102</v>
      </c>
      <c r="I51" s="0" t="s">
        <v>103</v>
      </c>
    </row>
    <row r="52" customFormat="false" ht="15.75" hidden="false" customHeight="false" outlineLevel="0" collapsed="false">
      <c r="A52" s="38" t="n">
        <v>51</v>
      </c>
      <c r="B52" s="38" t="s">
        <v>59</v>
      </c>
      <c r="C52" s="38" t="s">
        <v>68</v>
      </c>
      <c r="D52" s="0" t="n">
        <v>2800</v>
      </c>
      <c r="F52" s="0" t="s">
        <v>101</v>
      </c>
      <c r="G52" s="0" t="n">
        <f aca="false">D52/1.024</f>
        <v>2734.375</v>
      </c>
      <c r="H52" s="0" t="s">
        <v>102</v>
      </c>
      <c r="I52" s="0" t="s">
        <v>104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5" activeCellId="0" sqref="I25"/>
    </sheetView>
  </sheetViews>
  <sheetFormatPr defaultRowHeight="15.75"/>
  <cols>
    <col collapsed="false" hidden="false" max="1" min="1" style="0" width="19.6259259259259"/>
    <col collapsed="false" hidden="false" max="4" min="2" style="0" width="11"/>
    <col collapsed="false" hidden="false" max="5" min="5" style="0" width="12.3740740740741"/>
    <col collapsed="false" hidden="false" max="9" min="6" style="0" width="11"/>
    <col collapsed="false" hidden="false" max="10" min="10" style="0" width="7.75555555555556"/>
    <col collapsed="false" hidden="false" max="11" min="11" style="0" width="8.0037037037037"/>
    <col collapsed="false" hidden="false" max="12" min="12" style="0" width="12.8777777777778"/>
    <col collapsed="false" hidden="false" max="1025" min="13" style="0" width="8.0037037037037"/>
  </cols>
  <sheetData>
    <row r="1" customFormat="false" ht="15.7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112</v>
      </c>
      <c r="I1" s="0" t="s">
        <v>113</v>
      </c>
    </row>
    <row r="2" customFormat="false" ht="15.75" hidden="false" customHeight="false" outlineLevel="0" collapsed="false">
      <c r="A2" s="0" t="s">
        <v>114</v>
      </c>
      <c r="B2" s="0" t="s">
        <v>115</v>
      </c>
      <c r="C2" s="0" t="s">
        <v>116</v>
      </c>
      <c r="D2" s="0" t="s">
        <v>117</v>
      </c>
      <c r="E2" s="0" t="s">
        <v>118</v>
      </c>
      <c r="F2" s="0" t="s">
        <v>119</v>
      </c>
      <c r="G2" s="0" t="s">
        <v>120</v>
      </c>
      <c r="H2" s="0" t="s">
        <v>121</v>
      </c>
      <c r="I2" s="0" t="s">
        <v>122</v>
      </c>
    </row>
    <row r="3" customFormat="false" ht="15.75" hidden="false" customHeight="false" outlineLevel="0" collapsed="false">
      <c r="A3" s="0" t="s">
        <v>123</v>
      </c>
      <c r="B3" s="0" t="s">
        <v>124</v>
      </c>
      <c r="C3" s="0" t="s">
        <v>125</v>
      </c>
      <c r="D3" s="0" t="s">
        <v>126</v>
      </c>
      <c r="E3" s="0" t="s">
        <v>127</v>
      </c>
      <c r="F3" s="0" t="s">
        <v>128</v>
      </c>
      <c r="G3" s="0" t="s">
        <v>129</v>
      </c>
      <c r="H3" s="0" t="s">
        <v>130</v>
      </c>
      <c r="I3" s="0" t="s">
        <v>131</v>
      </c>
    </row>
    <row r="5" s="40" customFormat="true" ht="15.75" hidden="false" customHeight="false" outlineLevel="0" collapsed="false">
      <c r="A5" s="40" t="s">
        <v>132</v>
      </c>
    </row>
    <row r="6" customFormat="false" ht="15.75" hidden="false" customHeight="false" outlineLevel="0" collapsed="false">
      <c r="A6" s="0" t="s">
        <v>133</v>
      </c>
      <c r="B6" s="0" t="s">
        <v>134</v>
      </c>
      <c r="C6" s="0" t="s">
        <v>135</v>
      </c>
      <c r="D6" s="0" t="s">
        <v>136</v>
      </c>
      <c r="E6" s="0" t="s">
        <v>137</v>
      </c>
      <c r="F6" s="0" t="s">
        <v>138</v>
      </c>
      <c r="G6" s="0" t="s">
        <v>139</v>
      </c>
      <c r="H6" s="0" t="s">
        <v>140</v>
      </c>
      <c r="I6" s="0" t="s">
        <v>141</v>
      </c>
      <c r="J6" s="0" t="s">
        <v>142</v>
      </c>
      <c r="K6" s="0" t="s">
        <v>143</v>
      </c>
      <c r="L6" s="0" t="s">
        <v>144</v>
      </c>
      <c r="M6" s="0" t="s">
        <v>145</v>
      </c>
      <c r="N6" s="0" t="s">
        <v>146</v>
      </c>
    </row>
    <row r="7" customFormat="false" ht="15.75" hidden="false" customHeight="false" outlineLevel="0" collapsed="false">
      <c r="A7" s="0" t="s">
        <v>147</v>
      </c>
      <c r="B7" s="0" t="s">
        <v>148</v>
      </c>
      <c r="D7" s="0" t="n">
        <v>9584</v>
      </c>
      <c r="E7" s="0" t="n">
        <v>0.98</v>
      </c>
      <c r="F7" s="0" t="n">
        <v>7.8</v>
      </c>
      <c r="G7" s="0" t="n">
        <v>11980</v>
      </c>
      <c r="H7" s="0" t="n">
        <v>72</v>
      </c>
      <c r="I7" s="0" t="n">
        <v>402</v>
      </c>
      <c r="J7" s="0" t="n">
        <v>4200</v>
      </c>
      <c r="K7" s="0" t="n">
        <v>4800</v>
      </c>
      <c r="L7" s="0" t="n">
        <v>0.17</v>
      </c>
      <c r="M7" s="0" t="n">
        <v>240</v>
      </c>
      <c r="N7" s="0" t="n">
        <v>1320</v>
      </c>
    </row>
    <row r="8" customFormat="false" ht="15.75" hidden="false" customHeight="false" outlineLevel="0" collapsed="false">
      <c r="A8" s="0" t="s">
        <v>149</v>
      </c>
      <c r="B8" s="0" t="s">
        <v>148</v>
      </c>
      <c r="D8" s="0" t="n">
        <v>9680</v>
      </c>
      <c r="E8" s="0" t="n">
        <v>0.9</v>
      </c>
      <c r="F8" s="0" t="n">
        <v>7.9</v>
      </c>
      <c r="G8" s="0" t="n">
        <v>12100</v>
      </c>
      <c r="H8" s="0" t="n">
        <v>64</v>
      </c>
      <c r="I8" s="0" t="n">
        <v>404</v>
      </c>
      <c r="J8" s="0" t="n">
        <v>4400</v>
      </c>
      <c r="K8" s="0" t="n">
        <v>5000</v>
      </c>
      <c r="L8" s="0" t="n">
        <v>0.1</v>
      </c>
      <c r="M8" s="0" t="n">
        <v>220</v>
      </c>
      <c r="N8" s="0" t="n">
        <v>1300</v>
      </c>
    </row>
    <row r="9" customFormat="false" ht="15.75" hidden="false" customHeight="false" outlineLevel="0" collapsed="false">
      <c r="A9" s="0" t="s">
        <v>150</v>
      </c>
      <c r="B9" s="0" t="s">
        <v>148</v>
      </c>
      <c r="D9" s="0" t="n">
        <v>9015</v>
      </c>
      <c r="E9" s="0" t="n">
        <v>0.6</v>
      </c>
      <c r="F9" s="0" t="n">
        <v>7.9</v>
      </c>
      <c r="G9" s="0" t="n">
        <v>12020</v>
      </c>
      <c r="H9" s="0" t="n">
        <v>43</v>
      </c>
      <c r="I9" s="0" t="n">
        <v>490</v>
      </c>
      <c r="J9" s="0" t="n">
        <v>4030</v>
      </c>
      <c r="K9" s="0" t="n">
        <v>5000</v>
      </c>
      <c r="L9" s="0" t="n">
        <v>0.1</v>
      </c>
      <c r="M9" s="0" t="n">
        <v>310</v>
      </c>
      <c r="N9" s="0" t="n">
        <v>1260</v>
      </c>
    </row>
    <row r="10" customFormat="false" ht="15.75" hidden="false" customHeight="false" outlineLevel="0" collapsed="false">
      <c r="A10" s="0" t="s">
        <v>151</v>
      </c>
      <c r="B10" s="0" t="s">
        <v>148</v>
      </c>
      <c r="D10" s="0" t="n">
        <v>9872</v>
      </c>
      <c r="E10" s="0" t="n">
        <v>1.2</v>
      </c>
      <c r="F10" s="0" t="n">
        <v>7.9</v>
      </c>
      <c r="G10" s="0" t="n">
        <v>12340</v>
      </c>
      <c r="H10" s="0" t="n">
        <v>120</v>
      </c>
      <c r="I10" s="0" t="n">
        <v>503</v>
      </c>
      <c r="J10" s="0" t="n">
        <v>2132</v>
      </c>
      <c r="K10" s="0" t="n">
        <v>5700</v>
      </c>
      <c r="L10" s="0" t="n">
        <v>0.12</v>
      </c>
      <c r="M10" s="0" t="n">
        <v>300</v>
      </c>
      <c r="N10" s="0" t="n">
        <v>1750</v>
      </c>
    </row>
    <row r="11" customFormat="false" ht="15.75" hidden="false" customHeight="false" outlineLevel="0" collapsed="false">
      <c r="A11" s="0" t="s">
        <v>152</v>
      </c>
      <c r="B11" s="0" t="s">
        <v>148</v>
      </c>
      <c r="D11" s="0" t="n">
        <v>10256</v>
      </c>
      <c r="E11" s="0" t="n">
        <v>1.9</v>
      </c>
      <c r="F11" s="0" t="n">
        <v>7.9</v>
      </c>
      <c r="G11" s="0" t="n">
        <v>12820</v>
      </c>
      <c r="H11" s="0" t="n">
        <v>89</v>
      </c>
      <c r="I11" s="0" t="n">
        <v>530</v>
      </c>
      <c r="J11" s="0" t="n">
        <v>2200</v>
      </c>
      <c r="K11" s="0" t="n">
        <v>5500</v>
      </c>
      <c r="L11" s="0" t="n">
        <v>0.01</v>
      </c>
      <c r="M11" s="0" t="n">
        <v>320</v>
      </c>
      <c r="N11" s="0" t="n">
        <v>1560</v>
      </c>
    </row>
    <row r="12" customFormat="false" ht="15.75" hidden="false" customHeight="false" outlineLevel="0" collapsed="false">
      <c r="A12" s="0" t="s">
        <v>153</v>
      </c>
      <c r="B12" s="0" t="s">
        <v>148</v>
      </c>
      <c r="D12" s="0" t="n">
        <v>10136</v>
      </c>
      <c r="E12" s="0" t="n">
        <v>1.2</v>
      </c>
      <c r="F12" s="0" t="n">
        <v>8.2</v>
      </c>
      <c r="G12" s="0" t="n">
        <v>12670</v>
      </c>
      <c r="H12" s="0" t="n">
        <v>62</v>
      </c>
      <c r="I12" s="0" t="n">
        <v>493</v>
      </c>
      <c r="J12" s="0" t="n">
        <v>2730</v>
      </c>
      <c r="K12" s="0" t="n">
        <v>4600</v>
      </c>
      <c r="L12" s="0" t="n">
        <v>0.03</v>
      </c>
      <c r="M12" s="0" t="n">
        <v>320</v>
      </c>
      <c r="N12" s="0" t="n">
        <v>1215</v>
      </c>
    </row>
    <row r="13" customFormat="false" ht="15.75" hidden="false" customHeight="false" outlineLevel="0" collapsed="false">
      <c r="A13" s="0" t="s">
        <v>154</v>
      </c>
      <c r="B13" s="0" t="s">
        <v>148</v>
      </c>
      <c r="D13" s="0" t="n">
        <v>10320</v>
      </c>
      <c r="E13" s="0" t="n">
        <v>0.9</v>
      </c>
      <c r="F13" s="0" t="n">
        <v>7.8</v>
      </c>
      <c r="G13" s="0" t="n">
        <v>1290</v>
      </c>
      <c r="H13" s="0" t="n">
        <v>45</v>
      </c>
      <c r="I13" s="0" t="n">
        <v>490</v>
      </c>
      <c r="J13" s="0" t="n">
        <v>2430</v>
      </c>
      <c r="K13" s="0" t="n">
        <v>5600</v>
      </c>
      <c r="L13" s="0" t="n">
        <v>0.2</v>
      </c>
      <c r="M13" s="0" t="n">
        <v>460</v>
      </c>
      <c r="N13" s="0" t="n">
        <v>1245</v>
      </c>
    </row>
    <row r="14" customFormat="false" ht="15.75" hidden="false" customHeight="false" outlineLevel="0" collapsed="false">
      <c r="A14" s="0" t="s">
        <v>155</v>
      </c>
      <c r="B14" s="0" t="s">
        <v>148</v>
      </c>
      <c r="D14" s="0" t="n">
        <v>10096</v>
      </c>
      <c r="E14" s="0" t="n">
        <v>0.9</v>
      </c>
      <c r="F14" s="0" t="n">
        <v>8.1</v>
      </c>
      <c r="G14" s="0" t="n">
        <v>12620</v>
      </c>
      <c r="H14" s="0" t="n">
        <v>70</v>
      </c>
      <c r="I14" s="0" t="n">
        <v>490</v>
      </c>
      <c r="J14" s="0" t="n">
        <v>2700</v>
      </c>
      <c r="K14" s="0" t="n">
        <v>5440</v>
      </c>
      <c r="L14" s="0" t="n">
        <v>0.05</v>
      </c>
      <c r="M14" s="0" t="n">
        <v>430</v>
      </c>
      <c r="N14" s="0" t="n">
        <v>1280</v>
      </c>
    </row>
    <row r="15" customFormat="false" ht="15.75" hidden="false" customHeight="false" outlineLevel="0" collapsed="false">
      <c r="A15" s="0" t="s">
        <v>156</v>
      </c>
      <c r="B15" s="0" t="s">
        <v>148</v>
      </c>
      <c r="D15" s="0" t="n">
        <v>10080</v>
      </c>
      <c r="E15" s="0" t="n">
        <v>11</v>
      </c>
      <c r="F15" s="0" t="n">
        <v>7.8</v>
      </c>
      <c r="G15" s="0" t="n">
        <v>12600</v>
      </c>
      <c r="H15" s="0" t="n">
        <v>74</v>
      </c>
      <c r="I15" s="0" t="n">
        <v>490</v>
      </c>
      <c r="J15" s="0" t="n">
        <v>2600</v>
      </c>
      <c r="K15" s="0" t="n">
        <v>5400</v>
      </c>
      <c r="L15" s="0" t="n">
        <v>0.2</v>
      </c>
      <c r="M15" s="0" t="n">
        <v>386</v>
      </c>
      <c r="N15" s="0" t="n">
        <v>1320</v>
      </c>
    </row>
    <row r="16" customFormat="false" ht="15.75" hidden="false" customHeight="false" outlineLevel="0" collapsed="false">
      <c r="A16" s="0" t="s">
        <v>157</v>
      </c>
      <c r="B16" s="0" t="s">
        <v>148</v>
      </c>
      <c r="D16" s="0" t="n">
        <v>9856</v>
      </c>
      <c r="E16" s="0" t="n">
        <v>10</v>
      </c>
      <c r="F16" s="0" t="n">
        <v>7.88</v>
      </c>
      <c r="G16" s="0" t="n">
        <v>12320</v>
      </c>
      <c r="H16" s="0" t="n">
        <v>76</v>
      </c>
      <c r="I16" s="0" t="n">
        <v>440</v>
      </c>
      <c r="J16" s="0" t="n">
        <v>2700</v>
      </c>
      <c r="K16" s="0" t="n">
        <v>5600</v>
      </c>
      <c r="L16" s="0" t="n">
        <v>0.02</v>
      </c>
      <c r="M16" s="0" t="n">
        <v>388</v>
      </c>
      <c r="N16" s="0" t="n">
        <v>1490</v>
      </c>
    </row>
    <row r="17" customFormat="false" ht="15.75" hidden="false" customHeight="false" outlineLevel="0" collapsed="false">
      <c r="A17" s="0" t="s">
        <v>158</v>
      </c>
      <c r="B17" s="0" t="s">
        <v>148</v>
      </c>
      <c r="D17" s="0" t="n">
        <v>10672</v>
      </c>
      <c r="E17" s="0" t="n">
        <v>1.7</v>
      </c>
      <c r="F17" s="0" t="n">
        <v>7.8</v>
      </c>
      <c r="G17" s="0" t="n">
        <v>13340</v>
      </c>
      <c r="H17" s="0" t="n">
        <v>45.4</v>
      </c>
      <c r="I17" s="0" t="n">
        <v>353.6</v>
      </c>
      <c r="J17" s="0" t="n">
        <v>2800</v>
      </c>
      <c r="K17" s="0" t="n">
        <v>4900</v>
      </c>
      <c r="L17" s="0" t="n">
        <v>0.14</v>
      </c>
      <c r="M17" s="0" t="n">
        <v>360</v>
      </c>
      <c r="N17" s="0" t="n">
        <v>1248</v>
      </c>
    </row>
    <row r="18" customFormat="false" ht="15.75" hidden="false" customHeight="false" outlineLevel="0" collapsed="false">
      <c r="A18" s="0" t="s">
        <v>159</v>
      </c>
      <c r="B18" s="0" t="s">
        <v>148</v>
      </c>
      <c r="D18" s="0" t="n">
        <v>9920</v>
      </c>
      <c r="E18" s="0" t="n">
        <v>0.6</v>
      </c>
      <c r="F18" s="0" t="n">
        <v>7.9</v>
      </c>
      <c r="G18" s="0" t="n">
        <v>12400</v>
      </c>
      <c r="H18" s="0" t="n">
        <v>73</v>
      </c>
      <c r="I18" s="0" t="n">
        <v>450</v>
      </c>
      <c r="J18" s="0" t="n">
        <v>2530</v>
      </c>
      <c r="K18" s="0" t="n">
        <v>5100</v>
      </c>
      <c r="L18" s="0" t="n">
        <v>0.03</v>
      </c>
      <c r="M18" s="0" t="n">
        <v>380</v>
      </c>
      <c r="N18" s="0" t="n">
        <v>1210</v>
      </c>
    </row>
    <row r="19" customFormat="false" ht="15.75" hidden="false" customHeight="false" outlineLevel="0" collapsed="false">
      <c r="H19" s="0" t="n">
        <f aca="false">AVERAGE(H7:H18)</f>
        <v>69.45</v>
      </c>
    </row>
    <row r="20" s="40" customFormat="true" ht="15.75" hidden="false" customHeight="false" outlineLevel="0" collapsed="false"/>
    <row r="21" customFormat="false" ht="15.75" hidden="false" customHeight="false" outlineLevel="0" collapsed="false">
      <c r="B21" s="41" t="s">
        <v>160</v>
      </c>
    </row>
    <row r="25" customFormat="false" ht="15.75" hidden="false" customHeight="false" outlineLevel="0" collapsed="false">
      <c r="B25" s="42" t="s">
        <v>161</v>
      </c>
      <c r="D25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0" activeCellId="0" sqref="E50"/>
    </sheetView>
  </sheetViews>
  <sheetFormatPr defaultRowHeight="15.75"/>
  <cols>
    <col collapsed="false" hidden="false" max="1" min="1" style="0" width="26"/>
    <col collapsed="false" hidden="false" max="9" min="2" style="0" width="10.5296296296296"/>
    <col collapsed="false" hidden="false" max="10" min="10" style="0" width="11.8777777777778"/>
    <col collapsed="false" hidden="false" max="1025" min="11" style="0" width="10.5296296296296"/>
  </cols>
  <sheetData>
    <row r="1" customFormat="false" ht="15.75" hidden="false" customHeight="false" outlineLevel="0" collapsed="false">
      <c r="A1" s="44" t="s">
        <v>162</v>
      </c>
      <c r="B1" s="44"/>
      <c r="C1" s="44"/>
      <c r="D1" s="44"/>
      <c r="E1" s="44"/>
      <c r="F1" s="44"/>
      <c r="G1" s="44"/>
    </row>
    <row r="2" customFormat="false" ht="15.75" hidden="false" customHeight="false" outlineLevel="0" collapsed="false">
      <c r="A2" s="45" t="s">
        <v>163</v>
      </c>
      <c r="B2" s="45"/>
      <c r="C2" s="46" t="s">
        <v>164</v>
      </c>
      <c r="D2" s="46" t="s">
        <v>165</v>
      </c>
      <c r="E2" s="46" t="s">
        <v>166</v>
      </c>
      <c r="F2" s="46" t="s">
        <v>167</v>
      </c>
      <c r="G2" s="47" t="s">
        <v>168</v>
      </c>
    </row>
    <row r="3" customFormat="false" ht="15.75" hidden="false" customHeight="false" outlineLevel="0" collapsed="false">
      <c r="A3" s="37" t="s">
        <v>169</v>
      </c>
      <c r="B3" s="37"/>
      <c r="C3" s="48" t="s">
        <v>170</v>
      </c>
      <c r="D3" s="48" t="n">
        <v>155</v>
      </c>
      <c r="E3" s="48" t="n">
        <v>212</v>
      </c>
      <c r="F3" s="48" t="n">
        <v>198</v>
      </c>
      <c r="G3" s="49"/>
    </row>
    <row r="4" customFormat="false" ht="15.75" hidden="false" customHeight="false" outlineLevel="0" collapsed="false">
      <c r="A4" s="37" t="s">
        <v>171</v>
      </c>
      <c r="B4" s="37"/>
      <c r="C4" s="48"/>
      <c r="D4" s="48" t="n">
        <v>1.6</v>
      </c>
      <c r="E4" s="48" t="n">
        <v>2.2</v>
      </c>
      <c r="F4" s="48" t="n">
        <v>1.9</v>
      </c>
      <c r="G4" s="47"/>
    </row>
    <row r="5" customFormat="false" ht="15.75" hidden="false" customHeight="false" outlineLevel="0" collapsed="false">
      <c r="A5" s="37" t="s">
        <v>172</v>
      </c>
      <c r="B5" s="37" t="s">
        <v>173</v>
      </c>
      <c r="C5" s="48" t="s">
        <v>174</v>
      </c>
      <c r="D5" s="48"/>
      <c r="E5" s="48"/>
      <c r="F5" s="48" t="n">
        <v>0.01</v>
      </c>
      <c r="G5" s="47"/>
    </row>
    <row r="6" customFormat="false" ht="15.75" hidden="false" customHeight="false" outlineLevel="0" collapsed="false">
      <c r="A6" s="37" t="s">
        <v>175</v>
      </c>
      <c r="B6" s="37"/>
      <c r="C6" s="48" t="s">
        <v>176</v>
      </c>
      <c r="D6" s="48" t="n">
        <v>70</v>
      </c>
      <c r="E6" s="48" t="n">
        <v>109</v>
      </c>
      <c r="F6" s="48" t="n">
        <v>94</v>
      </c>
      <c r="G6" s="47"/>
    </row>
    <row r="7" customFormat="false" ht="15.75" hidden="false" customHeight="false" outlineLevel="0" collapsed="false">
      <c r="A7" s="37" t="s">
        <v>177</v>
      </c>
      <c r="B7" s="37" t="s">
        <v>178</v>
      </c>
      <c r="C7" s="48" t="s">
        <v>179</v>
      </c>
      <c r="D7" s="48" t="n">
        <v>244</v>
      </c>
      <c r="E7" s="48" t="n">
        <v>279</v>
      </c>
      <c r="F7" s="48" t="n">
        <v>267</v>
      </c>
      <c r="G7" s="47" t="n">
        <v>25.6</v>
      </c>
    </row>
    <row r="8" customFormat="false" ht="15.75" hidden="false" customHeight="false" outlineLevel="0" collapsed="false">
      <c r="A8" s="37" t="s">
        <v>180</v>
      </c>
      <c r="B8" s="37" t="s">
        <v>181</v>
      </c>
      <c r="C8" s="48" t="s">
        <v>179</v>
      </c>
      <c r="D8" s="48" t="n">
        <v>31</v>
      </c>
      <c r="E8" s="48" t="n">
        <v>39</v>
      </c>
      <c r="F8" s="48" t="n">
        <v>36.2</v>
      </c>
      <c r="G8" s="47" t="n">
        <v>3.5</v>
      </c>
    </row>
    <row r="9" customFormat="false" ht="15.75" hidden="false" customHeight="false" outlineLevel="0" collapsed="false">
      <c r="A9" s="37" t="s">
        <v>182</v>
      </c>
      <c r="B9" s="37" t="s">
        <v>183</v>
      </c>
      <c r="C9" s="48" t="s">
        <v>179</v>
      </c>
      <c r="D9" s="48" t="n">
        <v>91</v>
      </c>
      <c r="E9" s="48" t="n">
        <v>109</v>
      </c>
      <c r="F9" s="48" t="n">
        <v>104</v>
      </c>
      <c r="G9" s="47" t="n">
        <v>10</v>
      </c>
    </row>
    <row r="10" customFormat="false" ht="15.75" hidden="false" customHeight="false" outlineLevel="0" collapsed="false">
      <c r="A10" s="37" t="s">
        <v>184</v>
      </c>
      <c r="B10" s="37" t="s">
        <v>185</v>
      </c>
      <c r="C10" s="48" t="s">
        <v>179</v>
      </c>
      <c r="D10" s="48" t="n">
        <v>116</v>
      </c>
      <c r="E10" s="48" t="n">
        <v>131</v>
      </c>
      <c r="F10" s="48" t="n">
        <v>124</v>
      </c>
      <c r="G10" s="47" t="n">
        <v>11.9</v>
      </c>
    </row>
    <row r="11" customFormat="false" ht="15.75" hidden="false" customHeight="false" outlineLevel="0" collapsed="false">
      <c r="A11" s="37" t="s">
        <v>186</v>
      </c>
      <c r="B11" s="37" t="s">
        <v>187</v>
      </c>
      <c r="C11" s="48" t="s">
        <v>179</v>
      </c>
      <c r="D11" s="50" t="s">
        <v>188</v>
      </c>
      <c r="E11" s="50" t="s">
        <v>188</v>
      </c>
      <c r="F11" s="48" t="n">
        <v>1.75</v>
      </c>
      <c r="G11" s="47" t="n">
        <v>0.2</v>
      </c>
      <c r="I11" s="0" t="s">
        <v>189</v>
      </c>
      <c r="J11" s="0" t="n">
        <f aca="false">31+16*4</f>
        <v>95</v>
      </c>
    </row>
    <row r="12" customFormat="false" ht="15.75" hidden="false" customHeight="false" outlineLevel="0" collapsed="false">
      <c r="A12" s="37" t="s">
        <v>190</v>
      </c>
      <c r="B12" s="37" t="s">
        <v>191</v>
      </c>
      <c r="C12" s="48" t="s">
        <v>179</v>
      </c>
      <c r="D12" s="50" t="s">
        <v>188</v>
      </c>
      <c r="E12" s="50" t="s">
        <v>188</v>
      </c>
      <c r="F12" s="48" t="n">
        <v>4.5</v>
      </c>
      <c r="G12" s="47" t="n">
        <v>0.4</v>
      </c>
      <c r="J12" s="0" t="n">
        <f aca="false">F12/J11/1000</f>
        <v>4.73684210526316E-005</v>
      </c>
    </row>
    <row r="13" customFormat="false" ht="15.75" hidden="false" customHeight="false" outlineLevel="0" collapsed="false">
      <c r="A13" s="37" t="s">
        <v>192</v>
      </c>
      <c r="B13" s="37"/>
      <c r="C13" s="48" t="s">
        <v>179</v>
      </c>
      <c r="D13" s="50" t="s">
        <v>188</v>
      </c>
      <c r="E13" s="50" t="s">
        <v>188</v>
      </c>
      <c r="F13" s="48" t="s">
        <v>193</v>
      </c>
      <c r="G13" s="47" t="n">
        <v>0.05</v>
      </c>
    </row>
    <row r="14" customFormat="false" ht="15.75" hidden="false" customHeight="false" outlineLevel="0" collapsed="false">
      <c r="A14" s="37"/>
      <c r="B14" s="37"/>
      <c r="C14" s="48"/>
      <c r="D14" s="50"/>
      <c r="E14" s="50"/>
      <c r="F14" s="48"/>
      <c r="G14" s="47"/>
    </row>
    <row r="15" customFormat="false" ht="17.25" hidden="false" customHeight="false" outlineLevel="0" collapsed="false">
      <c r="A15" s="37" t="s">
        <v>194</v>
      </c>
      <c r="B15" s="37" t="s">
        <v>195</v>
      </c>
      <c r="C15" s="48" t="s">
        <v>179</v>
      </c>
      <c r="D15" s="48" t="n">
        <v>44</v>
      </c>
      <c r="E15" s="48" t="n">
        <v>65</v>
      </c>
      <c r="F15" s="48" t="n">
        <v>59</v>
      </c>
      <c r="G15" s="47" t="n">
        <v>5.7</v>
      </c>
    </row>
    <row r="16" customFormat="false" ht="17.25" hidden="false" customHeight="false" outlineLevel="0" collapsed="false">
      <c r="B16" s="0" t="s">
        <v>196</v>
      </c>
      <c r="C16" s="51" t="s">
        <v>179</v>
      </c>
      <c r="D16" s="51" t="n">
        <v>366</v>
      </c>
      <c r="E16" s="51" t="n">
        <v>381</v>
      </c>
      <c r="F16" s="51" t="n">
        <v>375</v>
      </c>
      <c r="G16" s="47" t="n">
        <v>36</v>
      </c>
    </row>
    <row r="17" customFormat="false" ht="17.25" hidden="false" customHeight="false" outlineLevel="0" collapsed="false">
      <c r="B17" s="0" t="s">
        <v>197</v>
      </c>
      <c r="C17" s="51" t="s">
        <v>179</v>
      </c>
      <c r="D17" s="51" t="n">
        <v>155</v>
      </c>
      <c r="E17" s="51" t="n">
        <v>169</v>
      </c>
      <c r="F17" s="51" t="n">
        <v>163</v>
      </c>
      <c r="G17" s="47" t="n">
        <v>15.7</v>
      </c>
    </row>
    <row r="18" customFormat="false" ht="17.25" hidden="false" customHeight="false" outlineLevel="0" collapsed="false">
      <c r="B18" s="0" t="s">
        <v>198</v>
      </c>
      <c r="C18" s="51" t="s">
        <v>179</v>
      </c>
      <c r="D18" s="51" t="n">
        <v>21</v>
      </c>
      <c r="E18" s="51" t="n">
        <v>33</v>
      </c>
      <c r="F18" s="51" t="n">
        <v>29</v>
      </c>
      <c r="G18" s="47" t="n">
        <v>2.8</v>
      </c>
    </row>
    <row r="19" customFormat="false" ht="17.25" hidden="false" customHeight="false" outlineLevel="0" collapsed="false">
      <c r="B19" s="0" t="s">
        <v>199</v>
      </c>
      <c r="C19" s="51" t="s">
        <v>179</v>
      </c>
      <c r="D19" s="52" t="s">
        <v>188</v>
      </c>
      <c r="E19" s="52" t="s">
        <v>188</v>
      </c>
      <c r="F19" s="51" t="n">
        <v>1.54</v>
      </c>
      <c r="G19" s="47" t="n">
        <v>0.2</v>
      </c>
    </row>
    <row r="20" customFormat="false" ht="17.25" hidden="false" customHeight="false" outlineLevel="0" collapsed="false">
      <c r="B20" s="0" t="s">
        <v>200</v>
      </c>
      <c r="C20" s="51" t="s">
        <v>179</v>
      </c>
      <c r="D20" s="52" t="s">
        <v>188</v>
      </c>
      <c r="E20" s="52" t="s">
        <v>188</v>
      </c>
      <c r="F20" s="51" t="n">
        <v>0.66</v>
      </c>
      <c r="G20" s="47" t="n">
        <v>0.1</v>
      </c>
    </row>
    <row r="21" customFormat="false" ht="17.25" hidden="false" customHeight="false" outlineLevel="0" collapsed="false">
      <c r="B21" s="0" t="s">
        <v>201</v>
      </c>
      <c r="C21" s="51" t="s">
        <v>179</v>
      </c>
      <c r="D21" s="51" t="n">
        <v>0.45</v>
      </c>
      <c r="E21" s="51" t="n">
        <v>0.96</v>
      </c>
      <c r="F21" s="51" t="n">
        <v>0.69</v>
      </c>
      <c r="G21" s="47"/>
    </row>
    <row r="22" customFormat="false" ht="17.25" hidden="false" customHeight="false" outlineLevel="0" collapsed="false">
      <c r="B22" s="0" t="s">
        <v>202</v>
      </c>
      <c r="C22" s="51" t="s">
        <v>179</v>
      </c>
      <c r="D22" s="51" t="n">
        <v>7</v>
      </c>
      <c r="E22" s="51" t="n">
        <v>12</v>
      </c>
      <c r="F22" s="51" t="n">
        <v>10</v>
      </c>
      <c r="G22" s="47" t="n">
        <v>0.1</v>
      </c>
    </row>
    <row r="23" customFormat="false" ht="17.25" hidden="false" customHeight="false" outlineLevel="0" collapsed="false">
      <c r="B23" s="0" t="s">
        <v>203</v>
      </c>
      <c r="C23" s="51" t="s">
        <v>179</v>
      </c>
      <c r="D23" s="51" t="s">
        <v>204</v>
      </c>
      <c r="E23" s="51" t="s">
        <v>204</v>
      </c>
      <c r="F23" s="51" t="s">
        <v>204</v>
      </c>
      <c r="G23" s="47"/>
    </row>
    <row r="24" customFormat="false" ht="15.75" hidden="false" customHeight="false" outlineLevel="0" collapsed="false">
      <c r="C24" s="51"/>
      <c r="D24" s="51"/>
      <c r="E24" s="51"/>
      <c r="F24" s="51"/>
      <c r="G24" s="47"/>
    </row>
    <row r="25" customFormat="false" ht="18" hidden="false" customHeight="false" outlineLevel="0" collapsed="false">
      <c r="A25" s="0" t="s">
        <v>205</v>
      </c>
      <c r="B25" s="0" t="s">
        <v>206</v>
      </c>
      <c r="C25" s="51" t="s">
        <v>179</v>
      </c>
      <c r="D25" s="52" t="s">
        <v>188</v>
      </c>
      <c r="E25" s="52" t="s">
        <v>188</v>
      </c>
      <c r="F25" s="51" t="s">
        <v>207</v>
      </c>
      <c r="G25" s="47"/>
    </row>
    <row r="26" customFormat="false" ht="18" hidden="false" customHeight="false" outlineLevel="0" collapsed="false">
      <c r="B26" s="0" t="s">
        <v>208</v>
      </c>
      <c r="C26" s="51" t="s">
        <v>179</v>
      </c>
      <c r="D26" s="52" t="s">
        <v>188</v>
      </c>
      <c r="E26" s="52" t="s">
        <v>188</v>
      </c>
      <c r="F26" s="51" t="s">
        <v>207</v>
      </c>
      <c r="G26" s="47"/>
    </row>
    <row r="27" customFormat="false" ht="15.75" hidden="false" customHeight="false" outlineLevel="0" collapsed="false">
      <c r="B27" s="0" t="s">
        <v>209</v>
      </c>
      <c r="C27" s="51" t="s">
        <v>179</v>
      </c>
      <c r="D27" s="51" t="n">
        <v>398</v>
      </c>
      <c r="E27" s="51" t="n">
        <v>431</v>
      </c>
      <c r="F27" s="51" t="n">
        <v>417</v>
      </c>
      <c r="G27" s="47" t="n">
        <v>40.1</v>
      </c>
    </row>
    <row r="28" customFormat="false" ht="18" hidden="false" customHeight="false" outlineLevel="0" collapsed="false">
      <c r="B28" s="0" t="s">
        <v>210</v>
      </c>
      <c r="C28" s="51" t="s">
        <v>179</v>
      </c>
      <c r="D28" s="51" t="n">
        <v>77</v>
      </c>
      <c r="E28" s="51" t="n">
        <v>95</v>
      </c>
      <c r="F28" s="51" t="n">
        <v>86</v>
      </c>
      <c r="G28" s="47" t="n">
        <v>8.3</v>
      </c>
    </row>
    <row r="29" customFormat="false" ht="15.75" hidden="false" customHeight="false" outlineLevel="0" collapsed="false">
      <c r="B29" s="0" t="s">
        <v>211</v>
      </c>
      <c r="C29" s="51" t="s">
        <v>179</v>
      </c>
      <c r="D29" s="51" t="n">
        <v>167</v>
      </c>
      <c r="E29" s="51" t="n">
        <v>6000</v>
      </c>
      <c r="F29" s="51" t="n">
        <v>3200</v>
      </c>
      <c r="G29" s="47" t="n">
        <v>307.2</v>
      </c>
    </row>
    <row r="30" customFormat="false" ht="15.75" hidden="false" customHeight="false" outlineLevel="0" collapsed="false">
      <c r="C30" s="51"/>
      <c r="D30" s="51"/>
      <c r="E30" s="51"/>
      <c r="F30" s="51"/>
      <c r="G30" s="47"/>
    </row>
    <row r="31" customFormat="false" ht="18" hidden="false" customHeight="false" outlineLevel="0" collapsed="false">
      <c r="A31" s="0" t="s">
        <v>212</v>
      </c>
      <c r="B31" s="0" t="s">
        <v>213</v>
      </c>
      <c r="C31" s="51" t="s">
        <v>179</v>
      </c>
      <c r="D31" s="51" t="n">
        <v>1356</v>
      </c>
      <c r="E31" s="51" t="n">
        <v>1569</v>
      </c>
      <c r="F31" s="51" t="n">
        <v>1501</v>
      </c>
      <c r="G31" s="47" t="n">
        <v>144.1</v>
      </c>
      <c r="I31" s="53" t="n">
        <f aca="false">F31/G36/1000</f>
        <v>0.0249750415973378</v>
      </c>
    </row>
    <row r="32" customFormat="false" ht="15.75" hidden="false" customHeight="false" outlineLevel="0" collapsed="false">
      <c r="B32" s="0" t="s">
        <v>214</v>
      </c>
      <c r="C32" s="51" t="s">
        <v>179</v>
      </c>
      <c r="D32" s="52" t="s">
        <v>188</v>
      </c>
      <c r="E32" s="52" t="s">
        <v>188</v>
      </c>
      <c r="F32" s="51" t="s">
        <v>193</v>
      </c>
      <c r="G32" s="47"/>
    </row>
    <row r="33" customFormat="false" ht="18" hidden="false" customHeight="false" outlineLevel="0" collapsed="false">
      <c r="A33" s="45"/>
      <c r="B33" s="45" t="s">
        <v>215</v>
      </c>
      <c r="C33" s="46" t="s">
        <v>179</v>
      </c>
      <c r="D33" s="46" t="n">
        <v>122</v>
      </c>
      <c r="E33" s="46" t="n">
        <v>165</v>
      </c>
      <c r="F33" s="46" t="n">
        <v>148</v>
      </c>
      <c r="G33" s="54" t="n">
        <v>14.2</v>
      </c>
    </row>
    <row r="34" customFormat="false" ht="15.75" hidden="false" customHeight="false" outlineLevel="0" collapsed="false">
      <c r="D34" s="51"/>
      <c r="E34" s="51"/>
      <c r="F34" s="51"/>
      <c r="G34" s="51"/>
    </row>
    <row r="35" customFormat="false" ht="15.75" hidden="false" customHeight="false" outlineLevel="0" collapsed="false">
      <c r="D35" s="51"/>
      <c r="E35" s="51"/>
      <c r="F35" s="51"/>
      <c r="G35" s="51"/>
    </row>
    <row r="36" customFormat="false" ht="15.75" hidden="false" customHeight="false" outlineLevel="0" collapsed="false">
      <c r="A36" s="55" t="s">
        <v>216</v>
      </c>
      <c r="D36" s="51"/>
      <c r="E36" s="51"/>
      <c r="F36" s="56" t="s">
        <v>217</v>
      </c>
      <c r="G36" s="56" t="n">
        <f aca="false">28.1+16*2</f>
        <v>60.1</v>
      </c>
    </row>
    <row r="37" customFormat="false" ht="15.75" hidden="false" customHeight="false" outlineLevel="0" collapsed="false">
      <c r="D37" s="51"/>
      <c r="E37" s="51"/>
      <c r="F37" s="42" t="s">
        <v>161</v>
      </c>
      <c r="G37" s="51"/>
    </row>
    <row r="40" customFormat="false" ht="15.75" hidden="false" customHeight="false" outlineLevel="0" collapsed="false">
      <c r="G40" s="0" t="s">
        <v>218</v>
      </c>
      <c r="H40" s="0" t="s">
        <v>219</v>
      </c>
      <c r="I40" s="0" t="s">
        <v>220</v>
      </c>
      <c r="J40" s="0" t="n">
        <v>0.036</v>
      </c>
      <c r="K40" s="0" t="s">
        <v>86</v>
      </c>
    </row>
    <row r="41" customFormat="false" ht="15.75" hidden="false" customHeight="false" outlineLevel="0" collapsed="false">
      <c r="A41" s="0" t="n">
        <f aca="false">10/3600</f>
        <v>0.00277777777777778</v>
      </c>
    </row>
    <row r="45" customFormat="false" ht="15.75" hidden="false" customHeight="false" outlineLevel="0" collapsed="false">
      <c r="A45" s="0" t="s">
        <v>221</v>
      </c>
      <c r="B45" s="57" t="s">
        <v>222</v>
      </c>
      <c r="F45" s="51"/>
      <c r="G45" s="51"/>
    </row>
    <row r="46" customFormat="false" ht="15.75" hidden="false" customHeight="false" outlineLevel="0" collapsed="false">
      <c r="F46" s="51"/>
      <c r="G46" s="51"/>
    </row>
    <row r="47" customFormat="false" ht="15.75" hidden="false" customHeight="false" outlineLevel="0" collapsed="false">
      <c r="F47" s="51"/>
      <c r="G47" s="51"/>
    </row>
    <row r="48" customFormat="false" ht="15.75" hidden="false" customHeight="false" outlineLevel="0" collapsed="false">
      <c r="F48" s="51"/>
      <c r="G48" s="51"/>
    </row>
    <row r="49" customFormat="false" ht="15.75" hidden="false" customHeight="false" outlineLevel="0" collapsed="false">
      <c r="A49" s="0" t="s">
        <v>223</v>
      </c>
      <c r="B49" s="51" t="n">
        <v>10</v>
      </c>
      <c r="C49" s="51" t="n">
        <v>5</v>
      </c>
      <c r="D49" s="51" t="n">
        <v>24.6</v>
      </c>
      <c r="E49" s="58" t="n">
        <f aca="false">B49+C49/60+D49/3600</f>
        <v>10.0901666666667</v>
      </c>
      <c r="F49" s="51"/>
      <c r="G49" s="51"/>
    </row>
    <row r="50" customFormat="false" ht="15.75" hidden="false" customHeight="false" outlineLevel="0" collapsed="false">
      <c r="A50" s="0" t="s">
        <v>224</v>
      </c>
      <c r="B50" s="51" t="n">
        <v>33</v>
      </c>
      <c r="C50" s="51" t="n">
        <v>55</v>
      </c>
      <c r="D50" s="51" t="n">
        <v>45.5</v>
      </c>
      <c r="E50" s="58" t="n">
        <f aca="false">B50+C50/60+D50/3600</f>
        <v>33.9293055555556</v>
      </c>
      <c r="F50" s="51"/>
      <c r="G50" s="51"/>
    </row>
  </sheetData>
  <mergeCells count="1">
    <mergeCell ref="A1:G1"/>
  </mergeCells>
  <hyperlinks>
    <hyperlink ref="B45" r:id="rId1" display="33°55'45.5&quot;N 10°05'24.6&quot;E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7:F6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2" activeCellId="0" sqref="A62"/>
    </sheetView>
  </sheetViews>
  <sheetFormatPr defaultRowHeight="15.75"/>
  <cols>
    <col collapsed="false" hidden="false" max="1025" min="1" style="0" width="10.5296296296296"/>
  </cols>
  <sheetData>
    <row r="37" customFormat="false" ht="15.75" hidden="false" customHeight="false" outlineLevel="0" collapsed="false">
      <c r="B37" s="59" t="s">
        <v>225</v>
      </c>
    </row>
    <row r="38" customFormat="false" ht="18.75" hidden="false" customHeight="false" outlineLevel="0" collapsed="false">
      <c r="B38" s="60" t="s">
        <v>226</v>
      </c>
    </row>
    <row r="39" customFormat="false" ht="15.75" hidden="false" customHeight="false" outlineLevel="0" collapsed="false">
      <c r="B39" s="60" t="s">
        <v>227</v>
      </c>
    </row>
    <row r="46" customFormat="false" ht="15.75" hidden="false" customHeight="false" outlineLevel="0" collapsed="false">
      <c r="B46" s="0" t="s">
        <v>228</v>
      </c>
    </row>
    <row r="47" customFormat="false" ht="15.75" hidden="false" customHeight="false" outlineLevel="0" collapsed="false">
      <c r="B47" s="0" t="s">
        <v>229</v>
      </c>
    </row>
    <row r="48" customFormat="false" ht="15.75" hidden="false" customHeight="false" outlineLevel="0" collapsed="false">
      <c r="B48" s="0" t="s">
        <v>230</v>
      </c>
    </row>
    <row r="49" customFormat="false" ht="15.75" hidden="false" customHeight="false" outlineLevel="0" collapsed="false">
      <c r="B49" s="0" t="s">
        <v>231</v>
      </c>
    </row>
    <row r="50" customFormat="false" ht="15.75" hidden="false" customHeight="false" outlineLevel="0" collapsed="false">
      <c r="B50" s="0" t="s">
        <v>232</v>
      </c>
    </row>
    <row r="51" customFormat="false" ht="15.75" hidden="false" customHeight="false" outlineLevel="0" collapsed="false">
      <c r="B51" s="0" t="s">
        <v>233</v>
      </c>
    </row>
    <row r="52" customFormat="false" ht="15.75" hidden="false" customHeight="false" outlineLevel="0" collapsed="false">
      <c r="B52" s="0" t="s">
        <v>234</v>
      </c>
    </row>
    <row r="53" customFormat="false" ht="15.75" hidden="false" customHeight="false" outlineLevel="0" collapsed="false">
      <c r="B53" s="0" t="s">
        <v>234</v>
      </c>
    </row>
    <row r="54" customFormat="false" ht="15.75" hidden="false" customHeight="false" outlineLevel="0" collapsed="false">
      <c r="E54" s="51"/>
      <c r="F54" s="51"/>
    </row>
    <row r="55" customFormat="false" ht="15.75" hidden="false" customHeight="false" outlineLevel="0" collapsed="false">
      <c r="E55" s="51"/>
      <c r="F55" s="51"/>
    </row>
    <row r="56" customFormat="false" ht="15.75" hidden="false" customHeight="false" outlineLevel="0" collapsed="false">
      <c r="A56" s="0" t="s">
        <v>235</v>
      </c>
      <c r="B56" s="59" t="s">
        <v>236</v>
      </c>
      <c r="C56" s="56" t="s">
        <v>237</v>
      </c>
      <c r="E56" s="59" t="s">
        <v>238</v>
      </c>
      <c r="F56" s="56" t="s">
        <v>239</v>
      </c>
    </row>
    <row r="57" customFormat="false" ht="15.75" hidden="false" customHeight="false" outlineLevel="0" collapsed="false">
      <c r="E57" s="51"/>
      <c r="F57" s="51"/>
    </row>
    <row r="59" customFormat="false" ht="15.75" hidden="false" customHeight="false" outlineLevel="0" collapsed="false">
      <c r="A59" s="0" t="s">
        <v>240</v>
      </c>
      <c r="B59" s="57" t="s">
        <v>241</v>
      </c>
      <c r="E59" s="0" t="s">
        <v>242</v>
      </c>
    </row>
    <row r="62" customFormat="false" ht="15.75" hidden="false" customHeight="false" outlineLevel="0" collapsed="false">
      <c r="A62" s="0" t="s">
        <v>223</v>
      </c>
      <c r="B62" s="51" t="n">
        <v>10</v>
      </c>
      <c r="C62" s="51" t="n">
        <v>5</v>
      </c>
      <c r="D62" s="51" t="n">
        <v>53.8</v>
      </c>
      <c r="E62" s="58" t="n">
        <f aca="false">B62+C62/60+D62/3600</f>
        <v>10.0982777777778</v>
      </c>
    </row>
    <row r="63" customFormat="false" ht="15.75" hidden="false" customHeight="false" outlineLevel="0" collapsed="false">
      <c r="A63" s="0" t="s">
        <v>224</v>
      </c>
      <c r="B63" s="51" t="n">
        <v>33</v>
      </c>
      <c r="C63" s="51" t="n">
        <v>54</v>
      </c>
      <c r="D63" s="51" t="n">
        <v>46.6</v>
      </c>
      <c r="E63" s="58" t="n">
        <f aca="false">B63+C63/60+D63/3600</f>
        <v>33.9129444444444</v>
      </c>
    </row>
  </sheetData>
  <hyperlinks>
    <hyperlink ref="B59" r:id="rId1" display="33°54'47.6&quot;N 10°05'53.8&quot;E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2014-07-31T15:28:41Z</dcterms:created>
  <dc:creator>Stefano Querin</dc:creator>
  <dc:language>en-US</dc:language>
  <cp:lastModifiedBy>Bejaoui Bechir</cp:lastModifiedBy>
  <dcterms:modified xsi:type="dcterms:W3CDTF">2018-08-05T20:12:44Z</dcterms:modified>
  <cp:revision>0</cp:revision>
</cp:coreProperties>
</file>