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6" i="1"/>
  <c r="X2"/>
  <c r="H137" l="1"/>
  <c r="F137"/>
  <c r="G137"/>
  <c r="G129"/>
  <c r="G118"/>
  <c r="G113"/>
  <c r="I137" l="1"/>
  <c r="AF10"/>
  <c r="G75"/>
  <c r="G68"/>
  <c r="G82"/>
  <c r="H103"/>
  <c r="H98"/>
  <c r="H93"/>
  <c r="H62"/>
  <c r="H55"/>
  <c r="H34"/>
  <c r="H27"/>
  <c r="H20"/>
  <c r="H13"/>
  <c r="H6"/>
  <c r="G107"/>
  <c r="I107" s="1"/>
  <c r="G124"/>
  <c r="G98"/>
  <c r="G48"/>
  <c r="G41"/>
  <c r="G34"/>
  <c r="G27"/>
  <c r="G13"/>
  <c r="F98"/>
  <c r="F48"/>
  <c r="F20"/>
  <c r="BA58"/>
  <c r="G55" s="1"/>
  <c r="L2"/>
  <c r="BD61"/>
  <c r="BA61" s="1"/>
  <c r="G93"/>
  <c r="G103"/>
  <c r="J23"/>
  <c r="I98" l="1"/>
  <c r="H41"/>
  <c r="BU65"/>
  <c r="G62" s="1"/>
  <c r="H2"/>
  <c r="F55" s="1"/>
  <c r="F68" l="1"/>
  <c r="I68" s="1"/>
  <c r="F62"/>
  <c r="F75"/>
  <c r="F93"/>
  <c r="I93" s="1"/>
  <c r="F82"/>
  <c r="F113"/>
  <c r="O2"/>
  <c r="F13"/>
  <c r="F103" s="1"/>
  <c r="I103" s="1"/>
  <c r="F41"/>
  <c r="F6"/>
  <c r="H48"/>
  <c r="I48" s="1"/>
  <c r="G88"/>
  <c r="I88" s="1"/>
  <c r="I34"/>
  <c r="I27"/>
  <c r="G20"/>
  <c r="I20" s="1"/>
  <c r="I82" l="1"/>
  <c r="F118"/>
  <c r="I118" s="1"/>
  <c r="I6"/>
  <c r="F129"/>
  <c r="I129" s="1"/>
  <c r="I113"/>
  <c r="F124"/>
  <c r="I124" s="1"/>
  <c r="I62"/>
  <c r="I41"/>
  <c r="I75"/>
  <c r="I13"/>
  <c r="P2" l="1"/>
  <c r="I55"/>
  <c r="AH64" l="1"/>
</calcChain>
</file>

<file path=xl/sharedStrings.xml><?xml version="1.0" encoding="utf-8"?>
<sst xmlns="http://schemas.openxmlformats.org/spreadsheetml/2006/main" count="546" uniqueCount="295">
  <si>
    <t>loginSAT</t>
  </si>
  <si>
    <t>directorioServidor</t>
  </si>
  <si>
    <t>correo</t>
  </si>
  <si>
    <t>puesto</t>
  </si>
  <si>
    <t>tel</t>
  </si>
  <si>
    <t>cel</t>
  </si>
  <si>
    <t>paginaWeb</t>
  </si>
  <si>
    <t>domFiscal</t>
  </si>
  <si>
    <t>clientes</t>
  </si>
  <si>
    <t>contratos</t>
  </si>
  <si>
    <t>idCliente</t>
  </si>
  <si>
    <t>fecha</t>
  </si>
  <si>
    <t>numSucursales</t>
  </si>
  <si>
    <t>ideConf</t>
  </si>
  <si>
    <t>id BIGINT IDENTITY(1,1) UNIQUE,</t>
  </si>
  <si>
    <t>limite MONEY DEFAULT 0,</t>
  </si>
  <si>
    <t>PRIMARY KEY (limite,porcen)</t>
  </si>
  <si>
    <t>ideAnual</t>
  </si>
  <si>
    <t>ejercicio varchar(4),</t>
  </si>
  <si>
    <t>impteDeterminado MONEY DEFAULT 0,</t>
  </si>
  <si>
    <t>impteRecaudado MONEY DEFAULT 0,</t>
  </si>
  <si>
    <t>imptePendienteRecaudar MONEY DEFAULT 0,</t>
  </si>
  <si>
    <t>numOper varchar(20) DEFAULT '0',</t>
  </si>
  <si>
    <t>numOperAnt varchar(20) DEFAULT '-1',</t>
  </si>
  <si>
    <t>normalComplementaria varchar(15) DEFAULT 'NORMAL',</t>
  </si>
  <si>
    <t>idIdeConf BIGINT,</t>
  </si>
  <si>
    <t>archivoXML IMAGE NULL,</t>
  </si>
  <si>
    <t>ideMens</t>
  </si>
  <si>
    <t>idAnual BIGINT REFERENCES ideAnual(id) ON UPDATE CASCADE,</t>
  </si>
  <si>
    <t>mes varchar(2),</t>
  </si>
  <si>
    <t>'--1:12</t>
  </si>
  <si>
    <t>impteRemanente MONEY DEFAULT 0,</t>
  </si>
  <si>
    <t>impteCheques MONEY DEFAULT 0,</t>
  </si>
  <si>
    <t>fechaCorte SMALLDATETIME NULL,</t>
  </si>
  <si>
    <t>idRepresentanteLegal BIGINT,</t>
  </si>
  <si>
    <t>fedFechaEntero SMALLDATETIME NULL,</t>
  </si>
  <si>
    <t>fedImpto MONEY DEFAULT 0,</t>
  </si>
  <si>
    <t>fedNumOper varchar(20) DEFAULT '0',</t>
  </si>
  <si>
    <t>PRIMARY KEY (idAnual,mes,numOper,normalComplementaria)</t>
  </si>
  <si>
    <t>ideDet</t>
  </si>
  <si>
    <t>idMens BIGINT REFERENCES ideMens(id) ON UPDATE CASCADE,</t>
  </si>
  <si>
    <t>idAnual BIGINT,</t>
  </si>
  <si>
    <t>nombres varchar(40),</t>
  </si>
  <si>
    <t>ap1 varchar(40),</t>
  </si>
  <si>
    <t>ap2 varchar(40),</t>
  </si>
  <si>
    <t>exedente MONEY DEFAULT 0,</t>
  </si>
  <si>
    <t>determinado MONEY DEFAULT 0,</t>
  </si>
  <si>
    <t>recaudado MONEY DEFAULT 0,</t>
  </si>
  <si>
    <t>pendienteRecaudar MONEY DEFAULT 0,</t>
  </si>
  <si>
    <t>remanente MONEY DEFAULT 0,</t>
  </si>
  <si>
    <t>actuales</t>
  </si>
  <si>
    <t>ideLim MONEY NOT NULL,</t>
  </si>
  <si>
    <t xml:space="preserve">nOpers BIGINT DEFAULT 0, </t>
  </si>
  <si>
    <t>--q relaciona</t>
  </si>
  <si>
    <t xml:space="preserve">impteExcedente MONEY DEFAULT 0,  </t>
  </si>
  <si>
    <t>--x mes/Año</t>
  </si>
  <si>
    <t xml:space="preserve">    </t>
  </si>
  <si>
    <t>proyeccion en años</t>
  </si>
  <si>
    <t>TAMBD=</t>
  </si>
  <si>
    <t>n Respaldos activos</t>
  </si>
  <si>
    <t>BD full c Respaldos</t>
  </si>
  <si>
    <t>ID</t>
  </si>
  <si>
    <t>FK</t>
  </si>
  <si>
    <t>PK e Idx</t>
  </si>
  <si>
    <t>nrens</t>
  </si>
  <si>
    <t>tamCols</t>
  </si>
  <si>
    <t>tamIdxs</t>
  </si>
  <si>
    <t>tamTab(byt)</t>
  </si>
  <si>
    <t>lun y juev attach borr older than 15 d</t>
  </si>
  <si>
    <t>restauracion via SP</t>
  </si>
  <si>
    <t>3 FK</t>
  </si>
  <si>
    <t>4 PK</t>
  </si>
  <si>
    <t>id</t>
  </si>
  <si>
    <t>n clis</t>
  </si>
  <si>
    <t>capt</t>
  </si>
  <si>
    <t>tramit</t>
  </si>
  <si>
    <t>sist</t>
  </si>
  <si>
    <t>sel</t>
  </si>
  <si>
    <t>int</t>
  </si>
  <si>
    <t>bigint</t>
  </si>
  <si>
    <t>reprLegal</t>
  </si>
  <si>
    <t>nombreCompleto varchar (120) PRIMARY KEY,</t>
  </si>
  <si>
    <t>rfc varchar(13),</t>
  </si>
  <si>
    <t>tinyint</t>
  </si>
  <si>
    <t>varchar 20</t>
  </si>
  <si>
    <t>varchar 15</t>
  </si>
  <si>
    <t>=loginSAT</t>
  </si>
  <si>
    <t>varchar 100</t>
  </si>
  <si>
    <t>varchar 50</t>
  </si>
  <si>
    <t>varchar 40</t>
  </si>
  <si>
    <t>hasta4</t>
  </si>
  <si>
    <t>varchar10</t>
  </si>
  <si>
    <t>varchar200</t>
  </si>
  <si>
    <t>passWeb</t>
  </si>
  <si>
    <t>contacto</t>
  </si>
  <si>
    <t>duracionMeses</t>
  </si>
  <si>
    <t>idPlan</t>
  </si>
  <si>
    <t>planes</t>
  </si>
  <si>
    <t>basico,premium, promo1, etc</t>
  </si>
  <si>
    <t>desctos</t>
  </si>
  <si>
    <t>porcen</t>
  </si>
  <si>
    <t>smalldatetime</t>
  </si>
  <si>
    <t>varchar 30</t>
  </si>
  <si>
    <t>money</t>
  </si>
  <si>
    <t>idIva</t>
  </si>
  <si>
    <t>iva</t>
  </si>
  <si>
    <t>precioBaseMes</t>
  </si>
  <si>
    <t>precioNetoContrato</t>
  </si>
  <si>
    <t>1.58K</t>
  </si>
  <si>
    <t>1.10k</t>
  </si>
  <si>
    <t>7 socios</t>
  </si>
  <si>
    <t>varchar13</t>
  </si>
  <si>
    <t>2 cam</t>
  </si>
  <si>
    <t>6 cam</t>
  </si>
  <si>
    <t>7 cam</t>
  </si>
  <si>
    <t>14 cam</t>
  </si>
  <si>
    <t>8 cam</t>
  </si>
  <si>
    <t>0 FK</t>
  </si>
  <si>
    <t>1 PK</t>
  </si>
  <si>
    <t>2 PK</t>
  </si>
  <si>
    <t>1 FK</t>
  </si>
  <si>
    <t>0 PK</t>
  </si>
  <si>
    <t>2 FK</t>
  </si>
  <si>
    <t>n socios declarantes prom x cli</t>
  </si>
  <si>
    <t>directorioSat</t>
  </si>
  <si>
    <t>casfim</t>
  </si>
  <si>
    <t>varchar</t>
  </si>
  <si>
    <t>capt/tramit</t>
  </si>
  <si>
    <t>razonSocial</t>
  </si>
  <si>
    <t>rfc</t>
  </si>
  <si>
    <t>% s exedente</t>
  </si>
  <si>
    <t>deben sumar el determinado</t>
  </si>
  <si>
    <t>d meses ant</t>
  </si>
  <si>
    <t>montoExentoIde</t>
  </si>
  <si>
    <t>sumaDeposEfe MONEY DEFAULT 0,</t>
  </si>
  <si>
    <t>bit</t>
  </si>
  <si>
    <t>fechaSolSocketSat</t>
  </si>
  <si>
    <t>null</t>
  </si>
  <si>
    <t>manual</t>
  </si>
  <si>
    <t>smalldate</t>
  </si>
  <si>
    <t>razonSoc</t>
  </si>
  <si>
    <t>rfcDeclarante</t>
  </si>
  <si>
    <t>montoAcum</t>
  </si>
  <si>
    <t>a cobrar</t>
  </si>
  <si>
    <t>ipSat</t>
  </si>
  <si>
    <t>varchar 250</t>
  </si>
  <si>
    <t>opc en t real</t>
  </si>
  <si>
    <t>numSocioCliente</t>
  </si>
  <si>
    <t>% contingencias</t>
  </si>
  <si>
    <t>socios prom</t>
  </si>
  <si>
    <t>1.49Mb</t>
  </si>
  <si>
    <t>1 DD espejo raid 1</t>
  </si>
  <si>
    <t>numSociosClientes</t>
  </si>
  <si>
    <t>idCliente INT</t>
  </si>
  <si>
    <t>PRIMARY KEY (ejercicio,numOper,normalComplementaria,idCliente)</t>
  </si>
  <si>
    <t>NULL</t>
  </si>
  <si>
    <t>esActual</t>
  </si>
  <si>
    <t>inscrip</t>
  </si>
  <si>
    <t>elplan</t>
  </si>
  <si>
    <t>esInstitCredito</t>
  </si>
  <si>
    <t>cap</t>
  </si>
  <si>
    <t>curp</t>
  </si>
  <si>
    <t>fechaRegistro</t>
  </si>
  <si>
    <t>porcen numeric DEFAULT 0,</t>
  </si>
  <si>
    <t>numeric</t>
  </si>
  <si>
    <t>idePorcen numeric NOT NULL,</t>
  </si>
  <si>
    <t>ivaPorcen numeric NOT NULL,</t>
  </si>
  <si>
    <t>porcen numeric(7,2) DEFAULT 0,</t>
  </si>
  <si>
    <t>varchar 80</t>
  </si>
  <si>
    <t>fechaPago</t>
  </si>
  <si>
    <t>periodoInicial</t>
  </si>
  <si>
    <t>ene-2012</t>
  </si>
  <si>
    <t>nDeclContratadas</t>
  </si>
  <si>
    <t>nDeclHechas</t>
  </si>
  <si>
    <t>fechaFinal</t>
  </si>
  <si>
    <t>%</t>
  </si>
  <si>
    <t>esEl1o</t>
  </si>
  <si>
    <t>prospectos</t>
  </si>
  <si>
    <t>nombre varchar</t>
  </si>
  <si>
    <t>3 cam</t>
  </si>
  <si>
    <t>distribuidores</t>
  </si>
  <si>
    <t>nombreFiscal varchar</t>
  </si>
  <si>
    <t>banco varchar</t>
  </si>
  <si>
    <t>clabe varchar</t>
  </si>
  <si>
    <t>ciudadYestado varchar</t>
  </si>
  <si>
    <t>tel varchar</t>
  </si>
  <si>
    <t>correo varchar</t>
  </si>
  <si>
    <t>pass  varchar</t>
  </si>
  <si>
    <t>doctos BIT DEFAULT 0</t>
  </si>
  <si>
    <t>solSocketArch IMAGE NULL,</t>
  </si>
  <si>
    <t>solSocketEstatus</t>
  </si>
  <si>
    <t>rfcComodinPm BIT DEFAULT 0,</t>
  </si>
  <si>
    <t>idDistribuidor INT</t>
  </si>
  <si>
    <t>cod</t>
  </si>
  <si>
    <t>NOT NULL</t>
  </si>
  <si>
    <t>caduca BIT default 0</t>
  </si>
  <si>
    <t xml:space="preserve">fechaCaducidad </t>
  </si>
  <si>
    <t>SMALLDATETIME NULL</t>
  </si>
  <si>
    <t>tipo</t>
  </si>
  <si>
    <t>VARCHAR(15)</t>
  </si>
  <si>
    <t>anualEnPremium</t>
  </si>
  <si>
    <t>BIT DEFAULT 0</t>
  </si>
  <si>
    <t>esRegularizacion</t>
  </si>
  <si>
    <t>BIT default 0</t>
  </si>
  <si>
    <t>comisionPagada</t>
  </si>
  <si>
    <t>3 PK</t>
  </si>
  <si>
    <t>desctosContra</t>
  </si>
  <si>
    <t>idDescto BIGINT</t>
  </si>
  <si>
    <t xml:space="preserve">idContra BIGINT </t>
  </si>
  <si>
    <t>fechaPresentacion SMALLDATETIME NULL,</t>
  </si>
  <si>
    <t>fechaPresentacionAnt SMALLDATETIME NULL,</t>
  </si>
  <si>
    <t xml:space="preserve">estado varchar(20) </t>
  </si>
  <si>
    <t xml:space="preserve">guardadaUsuario BIT </t>
  </si>
  <si>
    <t>estado</t>
  </si>
  <si>
    <t xml:space="preserve">varchar(20) </t>
  </si>
  <si>
    <t>enteroPropInstit</t>
  </si>
  <si>
    <t>varchar(250)</t>
  </si>
  <si>
    <t>enteroPropInstitRfc</t>
  </si>
  <si>
    <t xml:space="preserve">varchar(13) </t>
  </si>
  <si>
    <t>guardadaUsuario BIT</t>
  </si>
  <si>
    <t>Dom varchar(150)</t>
  </si>
  <si>
    <t xml:space="preserve">chqCajaMontoRecaudado MONEY </t>
  </si>
  <si>
    <t>importViaMens BIT</t>
  </si>
  <si>
    <t>cuenta</t>
  </si>
  <si>
    <t xml:space="preserve">BIGINT </t>
  </si>
  <si>
    <t>numeroCuenta VARCHAR(20)</t>
  </si>
  <si>
    <t>cotitulares TINYINT</t>
  </si>
  <si>
    <t xml:space="preserve">proporcion NUMERIC(8,4) </t>
  </si>
  <si>
    <t xml:space="preserve">impuestoRecaudado MONEY </t>
  </si>
  <si>
    <t>mov</t>
  </si>
  <si>
    <t xml:space="preserve">idCuenta BIGINT </t>
  </si>
  <si>
    <t>tipoOperacion VARCHAR(8)</t>
  </si>
  <si>
    <t>fechaOperacion SMALLDATETIME,</t>
  </si>
  <si>
    <t xml:space="preserve">montoOperacion MONEY </t>
  </si>
  <si>
    <t>mergeFields</t>
  </si>
  <si>
    <t>ipServidor</t>
  </si>
  <si>
    <t>nombreServidor</t>
  </si>
  <si>
    <t>platafServer</t>
  </si>
  <si>
    <t>loginTx</t>
  </si>
  <si>
    <t>rutaSAT</t>
  </si>
  <si>
    <t>loginRxSAT</t>
  </si>
  <si>
    <t>fechaSol</t>
  </si>
  <si>
    <t>represLegalSol</t>
  </si>
  <si>
    <t>razonSocialSol</t>
  </si>
  <si>
    <t>domicilioSol</t>
  </si>
  <si>
    <t>telSol</t>
  </si>
  <si>
    <t>3 vc mes visit bco/cja: 36 an: add 36+2=38 rens al añ pp, la &gt;ria E 1 sola cta</t>
  </si>
  <si>
    <t>282 rens xml</t>
  </si>
  <si>
    <t>rens xml full</t>
  </si>
  <si>
    <t>28 socios .zip</t>
  </si>
  <si>
    <t>Kb</t>
  </si>
  <si>
    <t>n decls mens x cli  (1norm, 1.5 compl)</t>
  </si>
  <si>
    <t>25 campos</t>
  </si>
  <si>
    <t>9 cam</t>
  </si>
  <si>
    <t>18 cam</t>
  </si>
  <si>
    <t>25 cam</t>
  </si>
  <si>
    <t>5 cam</t>
  </si>
  <si>
    <t>12 cam</t>
  </si>
  <si>
    <t>contr trimest</t>
  </si>
  <si>
    <t>decl all clis año</t>
  </si>
  <si>
    <t>n decls an x cli  (1norm, 1.5 compl)</t>
  </si>
  <si>
    <t>2 ctas x socio</t>
  </si>
  <si>
    <t>solo anuales 36 movs</t>
  </si>
  <si>
    <t>2.01 Mb</t>
  </si>
  <si>
    <t>5 % nvas neces</t>
  </si>
  <si>
    <t>ideDetAnual</t>
  </si>
  <si>
    <t>contribuyente</t>
  </si>
  <si>
    <t xml:space="preserve">chqCajaMonto MONEY </t>
  </si>
  <si>
    <t>20%incr sociosAn</t>
  </si>
  <si>
    <t>tablas 17/19</t>
  </si>
  <si>
    <t>idContribuyente</t>
  </si>
  <si>
    <t>BIGINT</t>
  </si>
  <si>
    <t>campos 175/186</t>
  </si>
  <si>
    <t>cuentasIdeDetAnual</t>
  </si>
  <si>
    <t>idideDetAnual</t>
  </si>
  <si>
    <t>641Gb - 1.1 Teras a largo plazo y full</t>
  </si>
  <si>
    <t>idContrato</t>
  </si>
  <si>
    <t>big</t>
  </si>
  <si>
    <t>numeric 6,2</t>
  </si>
  <si>
    <t>image 148k</t>
  </si>
  <si>
    <t>V</t>
  </si>
  <si>
    <t>prospeccion</t>
  </si>
  <si>
    <t>cliente</t>
  </si>
  <si>
    <t>idDistribuidor</t>
  </si>
  <si>
    <t>notas</t>
  </si>
  <si>
    <t>estatus</t>
  </si>
  <si>
    <t>vc null</t>
  </si>
  <si>
    <t>estatusActual</t>
  </si>
  <si>
    <t>candidatoDistrib</t>
  </si>
  <si>
    <t>nombre</t>
  </si>
  <si>
    <t>ciudad</t>
  </si>
  <si>
    <t>vacio, notificado, llamado</t>
  </si>
  <si>
    <t>tels</t>
  </si>
  <si>
    <t>obs</t>
  </si>
  <si>
    <t>inscripcionPagada BIT DEFAULT 0,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</si>
</sst>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CC"/>
      <name val="Calibri"/>
      <family val="2"/>
      <scheme val="minor"/>
    </font>
    <font>
      <sz val="10"/>
      <color rgb="FF0000CC"/>
      <name val="Arial"/>
      <family val="2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 vertical="top"/>
    </xf>
    <xf numFmtId="0" fontId="3" fillId="0" borderId="0" xfId="0" applyFont="1"/>
    <xf numFmtId="0" fontId="0" fillId="0" borderId="0" xfId="0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0" fillId="2" borderId="1" xfId="1" applyFont="1" applyAlignment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140"/>
  <sheetViews>
    <sheetView tabSelected="1" workbookViewId="0">
      <selection activeCell="A6" sqref="A6"/>
    </sheetView>
  </sheetViews>
  <sheetFormatPr baseColWidth="10" defaultRowHeight="15"/>
  <cols>
    <col min="1" max="1" width="14.85546875" customWidth="1"/>
    <col min="3" max="3" width="11.85546875" bestFit="1" customWidth="1"/>
    <col min="4" max="4" width="18" customWidth="1"/>
    <col min="6" max="6" width="12" bestFit="1" customWidth="1"/>
    <col min="12" max="12" width="13.28515625" customWidth="1"/>
    <col min="13" max="13" width="12" bestFit="1" customWidth="1"/>
    <col min="16" max="16" width="17.5703125" customWidth="1"/>
  </cols>
  <sheetData>
    <row r="1" spans="1:43">
      <c r="A1" s="4"/>
      <c r="C1" s="4"/>
      <c r="F1" s="10" t="s">
        <v>57</v>
      </c>
      <c r="H1" s="1" t="s">
        <v>73</v>
      </c>
      <c r="I1" s="1" t="s">
        <v>260</v>
      </c>
      <c r="L1" s="1" t="s">
        <v>251</v>
      </c>
      <c r="O1" t="s">
        <v>259</v>
      </c>
      <c r="P1" s="12" t="s">
        <v>58</v>
      </c>
      <c r="Q1" s="1" t="s">
        <v>264</v>
      </c>
      <c r="S1" t="s">
        <v>59</v>
      </c>
      <c r="V1" t="s">
        <v>60</v>
      </c>
      <c r="X1" s="1" t="s">
        <v>123</v>
      </c>
      <c r="AA1" s="1" t="s">
        <v>148</v>
      </c>
    </row>
    <row r="2" spans="1:43">
      <c r="A2" s="4" t="s">
        <v>269</v>
      </c>
      <c r="B2" s="5"/>
      <c r="C2" s="6" t="s">
        <v>61</v>
      </c>
      <c r="D2" s="7" t="s">
        <v>62</v>
      </c>
      <c r="E2" s="8" t="s">
        <v>63</v>
      </c>
      <c r="F2">
        <v>6</v>
      </c>
      <c r="H2">
        <f>5200*0.3</f>
        <v>1560</v>
      </c>
      <c r="I2">
        <v>2.5</v>
      </c>
      <c r="L2">
        <f>12*(1+1.5)</f>
        <v>30</v>
      </c>
      <c r="O2">
        <f>+H2*(I2+L2)</f>
        <v>50700</v>
      </c>
      <c r="P2" s="11">
        <f>Q2*(+I6+I13+I20+I27+I34+I41+I48+I55+I62+I75+I88+I93+I98+I103+I107+I68+I82+I113+I118+I129)</f>
        <v>641407395394.65002</v>
      </c>
      <c r="Q2" s="9">
        <v>1.05</v>
      </c>
      <c r="S2">
        <v>1</v>
      </c>
      <c r="V2" t="s">
        <v>151</v>
      </c>
      <c r="X2">
        <f>15000/2</f>
        <v>7500</v>
      </c>
      <c r="AA2">
        <v>0.1</v>
      </c>
    </row>
    <row r="3" spans="1:43">
      <c r="A3" s="4" t="s">
        <v>272</v>
      </c>
      <c r="F3" s="4" t="s">
        <v>64</v>
      </c>
      <c r="G3" s="4" t="s">
        <v>65</v>
      </c>
      <c r="H3" s="4" t="s">
        <v>66</v>
      </c>
      <c r="I3" s="4" t="s">
        <v>67</v>
      </c>
      <c r="L3" s="4" t="s">
        <v>67</v>
      </c>
      <c r="P3" s="12" t="s">
        <v>275</v>
      </c>
      <c r="S3" t="s">
        <v>68</v>
      </c>
      <c r="V3" t="s">
        <v>69</v>
      </c>
    </row>
    <row r="4" spans="1:43">
      <c r="A4" s="4"/>
      <c r="F4" s="4"/>
      <c r="G4" s="4"/>
      <c r="H4" s="4"/>
      <c r="I4" s="4"/>
      <c r="P4" s="4"/>
    </row>
    <row r="6" spans="1:43">
      <c r="A6" s="1" t="s">
        <v>8</v>
      </c>
      <c r="B6" s="4" t="s">
        <v>252</v>
      </c>
      <c r="D6" s="4" t="s">
        <v>117</v>
      </c>
      <c r="E6" s="4" t="s">
        <v>71</v>
      </c>
      <c r="F6">
        <f>+H2</f>
        <v>1560</v>
      </c>
      <c r="G6">
        <f>SUM(B10:AQ10)</f>
        <v>146024</v>
      </c>
      <c r="H6">
        <f>+N10+G10+C10+U10</f>
        <v>323</v>
      </c>
      <c r="I6">
        <f>(G6+H6+6)*F6</f>
        <v>228310680</v>
      </c>
    </row>
    <row r="7" spans="1:43">
      <c r="B7" s="6" t="s">
        <v>72</v>
      </c>
      <c r="C7" s="8" t="s">
        <v>2</v>
      </c>
      <c r="D7" t="s">
        <v>93</v>
      </c>
      <c r="E7" t="s">
        <v>0</v>
      </c>
      <c r="F7" t="s">
        <v>1</v>
      </c>
      <c r="G7" s="8" t="s">
        <v>140</v>
      </c>
      <c r="H7" t="s">
        <v>94</v>
      </c>
      <c r="I7" t="s">
        <v>3</v>
      </c>
      <c r="K7" t="s">
        <v>4</v>
      </c>
      <c r="L7" t="s">
        <v>5</v>
      </c>
      <c r="M7" t="s">
        <v>6</v>
      </c>
      <c r="N7" s="8" t="s">
        <v>141</v>
      </c>
      <c r="Q7" t="s">
        <v>7</v>
      </c>
      <c r="R7" t="s">
        <v>12</v>
      </c>
      <c r="S7" t="s">
        <v>152</v>
      </c>
      <c r="T7" t="s">
        <v>124</v>
      </c>
      <c r="U7" s="8" t="s">
        <v>125</v>
      </c>
      <c r="Y7" t="s">
        <v>136</v>
      </c>
      <c r="AA7" t="s">
        <v>144</v>
      </c>
      <c r="AB7" t="s">
        <v>159</v>
      </c>
      <c r="AD7" t="s">
        <v>162</v>
      </c>
      <c r="AF7" s="14" t="s">
        <v>189</v>
      </c>
      <c r="AI7" t="s">
        <v>190</v>
      </c>
      <c r="AL7" t="s">
        <v>191</v>
      </c>
      <c r="AO7" t="s">
        <v>192</v>
      </c>
      <c r="AQ7" t="s">
        <v>294</v>
      </c>
    </row>
    <row r="8" spans="1:43">
      <c r="C8" t="s">
        <v>74</v>
      </c>
      <c r="D8" t="s">
        <v>74</v>
      </c>
      <c r="E8" t="s">
        <v>75</v>
      </c>
      <c r="F8" t="s">
        <v>76</v>
      </c>
      <c r="G8" t="s">
        <v>74</v>
      </c>
      <c r="H8" t="s">
        <v>74</v>
      </c>
      <c r="I8" t="s">
        <v>74</v>
      </c>
      <c r="K8" t="s">
        <v>74</v>
      </c>
      <c r="L8" t="s">
        <v>74</v>
      </c>
      <c r="M8" t="s">
        <v>74</v>
      </c>
      <c r="N8" t="s">
        <v>74</v>
      </c>
      <c r="Q8" t="s">
        <v>74</v>
      </c>
      <c r="R8" t="s">
        <v>74</v>
      </c>
      <c r="S8" t="s">
        <v>74</v>
      </c>
      <c r="T8" t="s">
        <v>75</v>
      </c>
      <c r="U8" t="s">
        <v>127</v>
      </c>
      <c r="Y8" t="s">
        <v>138</v>
      </c>
      <c r="Z8" t="s">
        <v>137</v>
      </c>
      <c r="AA8" t="s">
        <v>75</v>
      </c>
      <c r="AB8" t="s">
        <v>160</v>
      </c>
      <c r="AD8" t="s">
        <v>76</v>
      </c>
      <c r="AF8" s="14"/>
    </row>
    <row r="9" spans="1:43">
      <c r="B9" t="s">
        <v>78</v>
      </c>
      <c r="C9" t="s">
        <v>88</v>
      </c>
      <c r="D9" t="s">
        <v>85</v>
      </c>
      <c r="E9" t="s">
        <v>84</v>
      </c>
      <c r="F9" t="s">
        <v>84</v>
      </c>
      <c r="G9" t="s">
        <v>145</v>
      </c>
      <c r="H9" t="s">
        <v>87</v>
      </c>
      <c r="I9" t="s">
        <v>88</v>
      </c>
      <c r="K9" s="4" t="s">
        <v>89</v>
      </c>
      <c r="L9" t="s">
        <v>91</v>
      </c>
      <c r="M9" t="s">
        <v>92</v>
      </c>
      <c r="N9" t="s">
        <v>111</v>
      </c>
      <c r="Q9" t="s">
        <v>87</v>
      </c>
      <c r="R9" t="s">
        <v>78</v>
      </c>
      <c r="S9" t="s">
        <v>79</v>
      </c>
      <c r="T9" t="s">
        <v>168</v>
      </c>
      <c r="U9" t="s">
        <v>126</v>
      </c>
      <c r="Y9" t="s">
        <v>139</v>
      </c>
      <c r="AA9" t="s">
        <v>126</v>
      </c>
      <c r="AB9" t="s">
        <v>135</v>
      </c>
      <c r="AD9" t="s">
        <v>139</v>
      </c>
      <c r="AF9" s="14"/>
    </row>
    <row r="10" spans="1:43">
      <c r="B10">
        <v>4</v>
      </c>
      <c r="C10">
        <v>50</v>
      </c>
      <c r="D10">
        <v>15</v>
      </c>
      <c r="E10">
        <v>20</v>
      </c>
      <c r="F10">
        <v>20</v>
      </c>
      <c r="G10">
        <v>250</v>
      </c>
      <c r="H10">
        <v>100</v>
      </c>
      <c r="I10">
        <v>50</v>
      </c>
      <c r="K10">
        <v>40</v>
      </c>
      <c r="L10">
        <v>10</v>
      </c>
      <c r="M10">
        <v>200</v>
      </c>
      <c r="N10">
        <v>13</v>
      </c>
      <c r="Q10">
        <v>100</v>
      </c>
      <c r="R10">
        <v>4</v>
      </c>
      <c r="S10">
        <v>8</v>
      </c>
      <c r="T10">
        <v>80</v>
      </c>
      <c r="U10">
        <v>10</v>
      </c>
      <c r="Y10">
        <v>4</v>
      </c>
      <c r="AA10">
        <v>15</v>
      </c>
      <c r="AB10">
        <v>1</v>
      </c>
      <c r="AD10">
        <v>4</v>
      </c>
      <c r="AF10" s="14">
        <f>150000-5000</f>
        <v>145000</v>
      </c>
      <c r="AI10">
        <v>20</v>
      </c>
      <c r="AL10">
        <v>1</v>
      </c>
      <c r="AO10">
        <v>4</v>
      </c>
      <c r="AQ10">
        <v>1</v>
      </c>
    </row>
    <row r="11" spans="1:43">
      <c r="F11" s="2" t="s">
        <v>86</v>
      </c>
      <c r="K11" t="s">
        <v>90</v>
      </c>
    </row>
    <row r="12" spans="1:43">
      <c r="F12" t="s">
        <v>258</v>
      </c>
    </row>
    <row r="13" spans="1:43">
      <c r="A13" s="1" t="s">
        <v>9</v>
      </c>
      <c r="B13" t="s">
        <v>115</v>
      </c>
      <c r="D13" t="s">
        <v>122</v>
      </c>
      <c r="E13" t="s">
        <v>205</v>
      </c>
      <c r="F13">
        <f>+H2*(I2+L2)/3*F2</f>
        <v>101400</v>
      </c>
      <c r="G13">
        <f>SUM(B17:X17)</f>
        <v>49</v>
      </c>
      <c r="H13">
        <f>+C17+E17+G17</f>
        <v>12</v>
      </c>
      <c r="I13">
        <f>(G13+H13+6)*F13</f>
        <v>6793800</v>
      </c>
    </row>
    <row r="14" spans="1:43">
      <c r="B14" s="6" t="s">
        <v>72</v>
      </c>
      <c r="C14" s="8" t="s">
        <v>10</v>
      </c>
      <c r="D14" t="s">
        <v>169</v>
      </c>
      <c r="E14" s="8" t="s">
        <v>170</v>
      </c>
      <c r="F14" t="s">
        <v>95</v>
      </c>
      <c r="G14" s="7" t="s">
        <v>96</v>
      </c>
      <c r="L14" t="s">
        <v>107</v>
      </c>
      <c r="N14" t="s">
        <v>172</v>
      </c>
      <c r="P14" t="s">
        <v>173</v>
      </c>
      <c r="Q14" t="s">
        <v>174</v>
      </c>
      <c r="R14" t="s">
        <v>176</v>
      </c>
      <c r="T14" t="s">
        <v>200</v>
      </c>
      <c r="V14" t="s">
        <v>202</v>
      </c>
      <c r="X14" t="s">
        <v>204</v>
      </c>
    </row>
    <row r="15" spans="1:43">
      <c r="C15" s="7"/>
      <c r="D15" t="s">
        <v>76</v>
      </c>
      <c r="E15" t="s">
        <v>76</v>
      </c>
      <c r="F15" t="s">
        <v>74</v>
      </c>
      <c r="G15" s="8" t="s">
        <v>74</v>
      </c>
      <c r="L15" t="s">
        <v>76</v>
      </c>
      <c r="N15" t="s">
        <v>74</v>
      </c>
      <c r="P15" t="s">
        <v>74</v>
      </c>
      <c r="Q15" t="s">
        <v>76</v>
      </c>
      <c r="R15" t="s">
        <v>76</v>
      </c>
      <c r="T15" t="s">
        <v>201</v>
      </c>
      <c r="V15" t="s">
        <v>203</v>
      </c>
      <c r="X15" t="s">
        <v>203</v>
      </c>
    </row>
    <row r="16" spans="1:43">
      <c r="B16" t="s">
        <v>79</v>
      </c>
      <c r="C16" t="s">
        <v>78</v>
      </c>
      <c r="D16" t="s">
        <v>101</v>
      </c>
      <c r="E16" t="s">
        <v>101</v>
      </c>
      <c r="F16" t="s">
        <v>83</v>
      </c>
      <c r="G16" t="s">
        <v>78</v>
      </c>
      <c r="L16" t="s">
        <v>103</v>
      </c>
      <c r="N16" t="s">
        <v>78</v>
      </c>
      <c r="P16" t="s">
        <v>78</v>
      </c>
      <c r="Q16" t="s">
        <v>101</v>
      </c>
    </row>
    <row r="17" spans="1:24">
      <c r="B17">
        <v>8</v>
      </c>
      <c r="C17">
        <v>4</v>
      </c>
      <c r="D17">
        <v>4</v>
      </c>
      <c r="E17">
        <v>4</v>
      </c>
      <c r="F17">
        <v>1</v>
      </c>
      <c r="G17">
        <v>4</v>
      </c>
      <c r="L17">
        <v>8</v>
      </c>
      <c r="N17">
        <v>4</v>
      </c>
      <c r="P17">
        <v>4</v>
      </c>
      <c r="Q17">
        <v>4</v>
      </c>
      <c r="R17">
        <v>1</v>
      </c>
      <c r="T17">
        <v>1</v>
      </c>
      <c r="V17">
        <v>1</v>
      </c>
      <c r="X17">
        <v>1</v>
      </c>
    </row>
    <row r="18" spans="1:24">
      <c r="E18" s="13" t="s">
        <v>171</v>
      </c>
      <c r="F18" s="9" t="s">
        <v>137</v>
      </c>
      <c r="N18" s="9" t="s">
        <v>137</v>
      </c>
      <c r="P18" s="9" t="s">
        <v>137</v>
      </c>
      <c r="Q18" t="s">
        <v>137</v>
      </c>
      <c r="R18" t="s">
        <v>135</v>
      </c>
    </row>
    <row r="19" spans="1:24">
      <c r="E19" t="s">
        <v>137</v>
      </c>
    </row>
    <row r="20" spans="1:24">
      <c r="A20" s="1" t="s">
        <v>105</v>
      </c>
      <c r="B20" t="s">
        <v>112</v>
      </c>
      <c r="D20" t="s">
        <v>117</v>
      </c>
      <c r="E20" t="s">
        <v>118</v>
      </c>
      <c r="F20">
        <f>+F2*2</f>
        <v>12</v>
      </c>
      <c r="G20">
        <f>SUM(B24:C24)</f>
        <v>23</v>
      </c>
      <c r="H20">
        <f>+C24</f>
        <v>19</v>
      </c>
      <c r="I20">
        <f>(G20+H20+6)*F20</f>
        <v>576</v>
      </c>
    </row>
    <row r="21" spans="1:24">
      <c r="B21" s="6" t="s">
        <v>72</v>
      </c>
      <c r="C21" s="8" t="s">
        <v>167</v>
      </c>
    </row>
    <row r="22" spans="1:24">
      <c r="C22" t="s">
        <v>74</v>
      </c>
    </row>
    <row r="23" spans="1:24">
      <c r="B23" t="s">
        <v>78</v>
      </c>
      <c r="C23" t="s">
        <v>83</v>
      </c>
      <c r="J23">
        <f>50+80+80+79</f>
        <v>289</v>
      </c>
    </row>
    <row r="24" spans="1:24">
      <c r="B24">
        <v>4</v>
      </c>
      <c r="C24">
        <v>19</v>
      </c>
    </row>
    <row r="27" spans="1:24">
      <c r="A27" s="1" t="s">
        <v>97</v>
      </c>
      <c r="B27" t="s">
        <v>114</v>
      </c>
      <c r="D27" t="s">
        <v>120</v>
      </c>
      <c r="E27" t="s">
        <v>118</v>
      </c>
      <c r="F27">
        <v>6</v>
      </c>
      <c r="G27">
        <f>SUM(B32:K32)</f>
        <v>77</v>
      </c>
      <c r="H27">
        <f>+D32</f>
        <v>30</v>
      </c>
      <c r="I27">
        <f>(G27+H27+6)*F27</f>
        <v>678</v>
      </c>
    </row>
    <row r="28" spans="1:24">
      <c r="B28" s="6" t="s">
        <v>72</v>
      </c>
      <c r="C28" t="s">
        <v>11</v>
      </c>
      <c r="D28" s="8" t="s">
        <v>158</v>
      </c>
      <c r="F28" t="s">
        <v>106</v>
      </c>
      <c r="H28" s="7" t="s">
        <v>104</v>
      </c>
      <c r="I28" t="s">
        <v>105</v>
      </c>
      <c r="K28" t="s">
        <v>157</v>
      </c>
    </row>
    <row r="29" spans="1:24">
      <c r="D29" t="s">
        <v>98</v>
      </c>
      <c r="I29" t="s">
        <v>175</v>
      </c>
    </row>
    <row r="30" spans="1:24">
      <c r="C30" t="s">
        <v>76</v>
      </c>
      <c r="D30" t="s">
        <v>74</v>
      </c>
      <c r="F30" t="s">
        <v>74</v>
      </c>
    </row>
    <row r="31" spans="1:24">
      <c r="B31" t="s">
        <v>78</v>
      </c>
      <c r="C31" t="s">
        <v>101</v>
      </c>
      <c r="D31" t="s">
        <v>102</v>
      </c>
      <c r="F31" t="s">
        <v>103</v>
      </c>
      <c r="H31" t="s">
        <v>78</v>
      </c>
      <c r="I31" t="s">
        <v>164</v>
      </c>
      <c r="K31" t="s">
        <v>103</v>
      </c>
    </row>
    <row r="32" spans="1:24">
      <c r="B32">
        <v>4</v>
      </c>
      <c r="C32">
        <v>4</v>
      </c>
      <c r="D32">
        <v>30</v>
      </c>
      <c r="F32">
        <v>8</v>
      </c>
      <c r="H32">
        <v>4</v>
      </c>
      <c r="I32">
        <v>19</v>
      </c>
      <c r="K32">
        <v>8</v>
      </c>
    </row>
    <row r="34" spans="1:22">
      <c r="A34" s="1" t="s">
        <v>99</v>
      </c>
      <c r="B34" t="s">
        <v>113</v>
      </c>
      <c r="D34" t="s">
        <v>117</v>
      </c>
      <c r="E34" t="s">
        <v>119</v>
      </c>
      <c r="F34">
        <v>40</v>
      </c>
      <c r="G34">
        <f>SUM(B38:J38)</f>
        <v>113</v>
      </c>
      <c r="H34">
        <f>+C38+D38</f>
        <v>89</v>
      </c>
      <c r="I34">
        <f>(G34+H34+6)*F34</f>
        <v>8320</v>
      </c>
    </row>
    <row r="35" spans="1:22">
      <c r="B35" s="6" t="s">
        <v>72</v>
      </c>
      <c r="C35" s="8" t="s">
        <v>100</v>
      </c>
      <c r="D35" s="8" t="s">
        <v>193</v>
      </c>
      <c r="E35" t="s">
        <v>195</v>
      </c>
      <c r="G35" t="s">
        <v>196</v>
      </c>
      <c r="J35" t="s">
        <v>198</v>
      </c>
    </row>
    <row r="36" spans="1:22">
      <c r="C36" t="s">
        <v>74</v>
      </c>
      <c r="D36" t="s">
        <v>194</v>
      </c>
      <c r="G36" t="s">
        <v>197</v>
      </c>
      <c r="J36" t="s">
        <v>199</v>
      </c>
    </row>
    <row r="37" spans="1:22">
      <c r="B37" t="s">
        <v>78</v>
      </c>
      <c r="C37" t="s">
        <v>164</v>
      </c>
      <c r="D37" t="s">
        <v>126</v>
      </c>
    </row>
    <row r="38" spans="1:22">
      <c r="B38">
        <v>4</v>
      </c>
      <c r="C38">
        <v>19</v>
      </c>
      <c r="D38">
        <v>70</v>
      </c>
      <c r="E38">
        <v>1</v>
      </c>
      <c r="G38">
        <v>4</v>
      </c>
      <c r="J38">
        <v>15</v>
      </c>
    </row>
    <row r="41" spans="1:22">
      <c r="A41" s="1" t="s">
        <v>80</v>
      </c>
      <c r="B41" t="s">
        <v>253</v>
      </c>
      <c r="D41" t="s">
        <v>120</v>
      </c>
      <c r="E41" t="s">
        <v>119</v>
      </c>
      <c r="F41">
        <f>F2*H2</f>
        <v>9360</v>
      </c>
      <c r="G41">
        <f>SUM(C45:V45)</f>
        <v>288</v>
      </c>
      <c r="H41">
        <f>+M45+E45</f>
        <v>124</v>
      </c>
      <c r="I41">
        <f>(G41+H41+6)*F41</f>
        <v>3912480</v>
      </c>
    </row>
    <row r="42" spans="1:22">
      <c r="B42" s="6" t="s">
        <v>14</v>
      </c>
      <c r="E42" s="7" t="s">
        <v>10</v>
      </c>
      <c r="F42" t="s">
        <v>42</v>
      </c>
      <c r="I42" t="s">
        <v>43</v>
      </c>
      <c r="K42" t="s">
        <v>44</v>
      </c>
      <c r="M42" s="8" t="s">
        <v>81</v>
      </c>
      <c r="N42" s="8"/>
      <c r="Q42" t="s">
        <v>82</v>
      </c>
      <c r="U42" t="s">
        <v>156</v>
      </c>
      <c r="V42" t="s">
        <v>161</v>
      </c>
    </row>
    <row r="43" spans="1:22">
      <c r="E43" s="8" t="s">
        <v>74</v>
      </c>
      <c r="F43" t="s">
        <v>74</v>
      </c>
      <c r="I43" t="s">
        <v>74</v>
      </c>
      <c r="K43" t="s">
        <v>74</v>
      </c>
      <c r="M43" t="s">
        <v>76</v>
      </c>
      <c r="Q43" t="s">
        <v>74</v>
      </c>
      <c r="U43" t="s">
        <v>74</v>
      </c>
      <c r="V43" t="s">
        <v>74</v>
      </c>
    </row>
    <row r="44" spans="1:22">
      <c r="E44" t="s">
        <v>78</v>
      </c>
      <c r="U44" t="s">
        <v>135</v>
      </c>
      <c r="V44" t="s">
        <v>126</v>
      </c>
    </row>
    <row r="45" spans="1:22">
      <c r="B45">
        <v>8</v>
      </c>
      <c r="E45">
        <v>4</v>
      </c>
      <c r="F45">
        <v>40</v>
      </c>
      <c r="I45">
        <v>40</v>
      </c>
      <c r="K45">
        <v>40</v>
      </c>
      <c r="M45">
        <v>120</v>
      </c>
      <c r="Q45">
        <v>13</v>
      </c>
      <c r="U45">
        <v>1</v>
      </c>
      <c r="V45">
        <v>30</v>
      </c>
    </row>
    <row r="48" spans="1:22">
      <c r="A48" s="1" t="s">
        <v>13</v>
      </c>
      <c r="B48" t="s">
        <v>179</v>
      </c>
      <c r="D48" t="s">
        <v>117</v>
      </c>
      <c r="E48" t="s">
        <v>119</v>
      </c>
      <c r="F48">
        <f>F2</f>
        <v>6</v>
      </c>
      <c r="G48">
        <f>SUM(B51:J51)</f>
        <v>35</v>
      </c>
      <c r="H48">
        <f>+E51+H51</f>
        <v>27</v>
      </c>
      <c r="I48">
        <f>(G48+H48+6)*F48</f>
        <v>408</v>
      </c>
    </row>
    <row r="49" spans="1:91">
      <c r="B49" s="6" t="s">
        <v>14</v>
      </c>
      <c r="E49" s="8" t="s">
        <v>15</v>
      </c>
      <c r="H49" s="8" t="s">
        <v>163</v>
      </c>
      <c r="M49" t="s">
        <v>16</v>
      </c>
    </row>
    <row r="50" spans="1:91">
      <c r="E50" t="s">
        <v>74</v>
      </c>
      <c r="H50" t="s">
        <v>74</v>
      </c>
    </row>
    <row r="51" spans="1:91">
      <c r="B51">
        <v>8</v>
      </c>
      <c r="E51">
        <v>8</v>
      </c>
      <c r="H51">
        <v>19</v>
      </c>
    </row>
    <row r="52" spans="1:91">
      <c r="E52" t="s">
        <v>133</v>
      </c>
    </row>
    <row r="55" spans="1:91">
      <c r="A55" s="1" t="s">
        <v>17</v>
      </c>
      <c r="B55" t="s">
        <v>254</v>
      </c>
      <c r="D55" t="s">
        <v>70</v>
      </c>
      <c r="E55" t="s">
        <v>71</v>
      </c>
      <c r="F55">
        <f>+F2*H2*I2</f>
        <v>23400</v>
      </c>
      <c r="G55">
        <f>SUM(B58:BV58)</f>
        <v>2020074.7142857143</v>
      </c>
      <c r="H55">
        <f>+E58+AE58+AP58+BN58</f>
        <v>43</v>
      </c>
      <c r="I55">
        <f>(G55+H55+6)*F55</f>
        <v>47270894914.285713</v>
      </c>
    </row>
    <row r="56" spans="1:91">
      <c r="B56" s="6" t="s">
        <v>14</v>
      </c>
      <c r="E56" s="8" t="s">
        <v>18</v>
      </c>
      <c r="G56" t="s">
        <v>52</v>
      </c>
      <c r="K56" t="s">
        <v>54</v>
      </c>
      <c r="N56" s="7" t="s">
        <v>276</v>
      </c>
      <c r="P56" s="3" t="s">
        <v>19</v>
      </c>
      <c r="Q56" t="s">
        <v>56</v>
      </c>
      <c r="S56" t="s">
        <v>20</v>
      </c>
      <c r="V56" t="s">
        <v>21</v>
      </c>
      <c r="AE56" s="8" t="s">
        <v>22</v>
      </c>
      <c r="AH56" t="s">
        <v>23</v>
      </c>
      <c r="AL56" t="s">
        <v>209</v>
      </c>
      <c r="AP56" s="8" t="s">
        <v>24</v>
      </c>
      <c r="AU56" t="s">
        <v>34</v>
      </c>
      <c r="AY56" t="s">
        <v>25</v>
      </c>
      <c r="BA56" t="s">
        <v>26</v>
      </c>
      <c r="BD56" t="s">
        <v>154</v>
      </c>
      <c r="BK56" s="1"/>
      <c r="BN56" s="7" t="s">
        <v>153</v>
      </c>
      <c r="BP56" t="s">
        <v>210</v>
      </c>
      <c r="BT56" t="s">
        <v>211</v>
      </c>
      <c r="BV56" t="s">
        <v>212</v>
      </c>
    </row>
    <row r="57" spans="1:91">
      <c r="E57" t="s">
        <v>74</v>
      </c>
      <c r="G57" s="2" t="s">
        <v>53</v>
      </c>
      <c r="H57" t="s">
        <v>76</v>
      </c>
      <c r="K57" s="2" t="s">
        <v>55</v>
      </c>
      <c r="L57" t="s">
        <v>74</v>
      </c>
      <c r="N57" t="s">
        <v>277</v>
      </c>
      <c r="P57" s="2" t="s">
        <v>55</v>
      </c>
      <c r="Q57" t="s">
        <v>74</v>
      </c>
      <c r="S57" t="s">
        <v>74</v>
      </c>
      <c r="V57" t="s">
        <v>74</v>
      </c>
      <c r="AE57" t="s">
        <v>74</v>
      </c>
      <c r="AH57" t="s">
        <v>74</v>
      </c>
      <c r="AL57" t="s">
        <v>76</v>
      </c>
      <c r="AP57" t="s">
        <v>74</v>
      </c>
      <c r="AU57" s="7"/>
      <c r="AY57" s="7"/>
      <c r="BA57" t="s">
        <v>76</v>
      </c>
      <c r="BN57" s="8"/>
      <c r="BP57" t="s">
        <v>76</v>
      </c>
    </row>
    <row r="58" spans="1:91">
      <c r="B58">
        <v>8</v>
      </c>
      <c r="E58">
        <v>4</v>
      </c>
      <c r="G58">
        <v>8</v>
      </c>
      <c r="K58">
        <v>8</v>
      </c>
      <c r="N58">
        <v>8</v>
      </c>
      <c r="P58">
        <v>8</v>
      </c>
      <c r="S58">
        <v>8</v>
      </c>
      <c r="V58">
        <v>8</v>
      </c>
      <c r="AE58">
        <v>20</v>
      </c>
      <c r="AH58">
        <v>20</v>
      </c>
      <c r="AL58">
        <v>4</v>
      </c>
      <c r="AP58">
        <v>15</v>
      </c>
      <c r="AU58">
        <v>8</v>
      </c>
      <c r="AY58">
        <v>8</v>
      </c>
      <c r="BA58">
        <f>7541*X2/28</f>
        <v>2019910.7142857143</v>
      </c>
      <c r="BN58">
        <v>4</v>
      </c>
      <c r="BP58">
        <v>4</v>
      </c>
      <c r="BT58">
        <v>20</v>
      </c>
      <c r="BV58">
        <v>1</v>
      </c>
    </row>
    <row r="59" spans="1:91">
      <c r="S59" s="16" t="s">
        <v>131</v>
      </c>
      <c r="T59" s="16"/>
      <c r="U59" s="16"/>
      <c r="V59" s="16"/>
      <c r="W59" s="16"/>
      <c r="X59" s="16"/>
      <c r="Y59" s="16"/>
      <c r="BB59" t="s">
        <v>263</v>
      </c>
      <c r="BC59" t="s">
        <v>149</v>
      </c>
    </row>
    <row r="60" spans="1:91">
      <c r="BA60" t="s">
        <v>108</v>
      </c>
      <c r="BB60" t="s">
        <v>249</v>
      </c>
      <c r="BD60" t="s">
        <v>247</v>
      </c>
    </row>
    <row r="61" spans="1:91">
      <c r="BA61">
        <f>+BD61*1.58/282</f>
        <v>7.5414184397163133</v>
      </c>
      <c r="BB61" t="s">
        <v>250</v>
      </c>
      <c r="BD61">
        <f>28*38+282</f>
        <v>1346</v>
      </c>
      <c r="BE61" t="s">
        <v>248</v>
      </c>
      <c r="BF61" t="s">
        <v>246</v>
      </c>
    </row>
    <row r="62" spans="1:91">
      <c r="A62" s="1" t="s">
        <v>27</v>
      </c>
      <c r="B62" t="s">
        <v>255</v>
      </c>
      <c r="D62" t="s">
        <v>70</v>
      </c>
      <c r="E62" t="s">
        <v>71</v>
      </c>
      <c r="F62">
        <f>F2*H2*L2</f>
        <v>280800</v>
      </c>
      <c r="G62">
        <f>SUM(B65:CM65)</f>
        <v>1179044.4285714286</v>
      </c>
      <c r="H62">
        <f>+E65+K65+AK65+AZ65</f>
        <v>45</v>
      </c>
      <c r="I62">
        <f>(G62+H62+6)*F62</f>
        <v>331089996342.85718</v>
      </c>
    </row>
    <row r="63" spans="1:91">
      <c r="B63" s="6" t="s">
        <v>14</v>
      </c>
      <c r="E63" s="8" t="s">
        <v>28</v>
      </c>
      <c r="K63" s="8" t="s">
        <v>29</v>
      </c>
      <c r="L63" s="2"/>
      <c r="M63" t="s">
        <v>54</v>
      </c>
      <c r="P63" s="7" t="s">
        <v>276</v>
      </c>
      <c r="R63" t="s">
        <v>19</v>
      </c>
      <c r="S63" t="s">
        <v>56</v>
      </c>
      <c r="U63" t="s">
        <v>20</v>
      </c>
      <c r="X63" t="s">
        <v>21</v>
      </c>
      <c r="AB63" t="s">
        <v>31</v>
      </c>
      <c r="AH63" t="s">
        <v>32</v>
      </c>
      <c r="AK63" s="8" t="s">
        <v>22</v>
      </c>
      <c r="AN63" t="s">
        <v>23</v>
      </c>
      <c r="AR63" t="s">
        <v>209</v>
      </c>
      <c r="AV63" t="s">
        <v>33</v>
      </c>
      <c r="AZ63" s="8" t="s">
        <v>24</v>
      </c>
      <c r="BE63" t="s">
        <v>34</v>
      </c>
      <c r="BH63" t="s">
        <v>35</v>
      </c>
      <c r="BL63" t="s">
        <v>36</v>
      </c>
      <c r="BO63" t="s">
        <v>37</v>
      </c>
      <c r="BS63" t="s">
        <v>25</v>
      </c>
      <c r="BX63" t="s">
        <v>38</v>
      </c>
      <c r="CC63" t="s">
        <v>213</v>
      </c>
      <c r="CE63" s="1" t="s">
        <v>215</v>
      </c>
      <c r="CG63" t="s">
        <v>217</v>
      </c>
      <c r="CI63" t="s">
        <v>210</v>
      </c>
      <c r="CM63" t="s">
        <v>219</v>
      </c>
    </row>
    <row r="64" spans="1:91">
      <c r="E64" s="7"/>
      <c r="K64" t="s">
        <v>30</v>
      </c>
      <c r="L64" t="s">
        <v>74</v>
      </c>
      <c r="M64" s="2" t="s">
        <v>55</v>
      </c>
      <c r="N64" t="s">
        <v>74</v>
      </c>
      <c r="P64" t="s">
        <v>277</v>
      </c>
      <c r="R64" s="2" t="s">
        <v>55</v>
      </c>
      <c r="S64" t="s">
        <v>74</v>
      </c>
      <c r="U64" t="s">
        <v>74</v>
      </c>
      <c r="X64" t="s">
        <v>74</v>
      </c>
      <c r="AB64" t="s">
        <v>74</v>
      </c>
      <c r="AH64">
        <f>0</f>
        <v>0</v>
      </c>
      <c r="AI64" t="s">
        <v>74</v>
      </c>
      <c r="AK64" t="s">
        <v>74</v>
      </c>
      <c r="AN64" t="s">
        <v>74</v>
      </c>
      <c r="AR64" t="s">
        <v>76</v>
      </c>
      <c r="AV64" t="s">
        <v>74</v>
      </c>
      <c r="AZ64" t="s">
        <v>74</v>
      </c>
      <c r="BE64" s="7"/>
      <c r="BH64" t="s">
        <v>74</v>
      </c>
      <c r="BL64" t="s">
        <v>74</v>
      </c>
      <c r="BO64" t="s">
        <v>74</v>
      </c>
      <c r="BS64" s="7"/>
      <c r="BU64" t="s">
        <v>76</v>
      </c>
      <c r="CC64" t="s">
        <v>214</v>
      </c>
      <c r="CE64" t="s">
        <v>216</v>
      </c>
      <c r="CG64" t="s">
        <v>218</v>
      </c>
      <c r="CI64" t="s">
        <v>76</v>
      </c>
    </row>
    <row r="65" spans="1:91">
      <c r="B65">
        <v>8</v>
      </c>
      <c r="E65" s="7">
        <v>8</v>
      </c>
      <c r="K65">
        <v>2</v>
      </c>
      <c r="M65" s="2">
        <v>8</v>
      </c>
      <c r="P65">
        <v>8</v>
      </c>
      <c r="R65" s="2">
        <v>8</v>
      </c>
      <c r="U65">
        <v>8</v>
      </c>
      <c r="X65">
        <v>8</v>
      </c>
      <c r="AB65">
        <v>8</v>
      </c>
      <c r="AH65">
        <v>8</v>
      </c>
      <c r="AK65">
        <v>20</v>
      </c>
      <c r="AN65">
        <v>20</v>
      </c>
      <c r="AR65">
        <v>4</v>
      </c>
      <c r="AV65">
        <v>4</v>
      </c>
      <c r="AZ65">
        <v>15</v>
      </c>
      <c r="BE65" s="7">
        <v>8</v>
      </c>
      <c r="BH65">
        <v>4</v>
      </c>
      <c r="BL65">
        <v>8</v>
      </c>
      <c r="BO65">
        <v>20</v>
      </c>
      <c r="BS65" s="7">
        <v>8</v>
      </c>
      <c r="BU65">
        <f>1100*X2/7</f>
        <v>1178571.4285714286</v>
      </c>
      <c r="CC65">
        <v>20</v>
      </c>
      <c r="CE65">
        <v>250</v>
      </c>
      <c r="CG65">
        <v>13</v>
      </c>
      <c r="CI65">
        <v>4</v>
      </c>
      <c r="CM65">
        <v>1</v>
      </c>
    </row>
    <row r="66" spans="1:91">
      <c r="E66" s="7"/>
      <c r="M66" s="2"/>
      <c r="R66" s="2"/>
      <c r="U66" s="16" t="s">
        <v>131</v>
      </c>
      <c r="V66" s="16"/>
      <c r="W66" s="16"/>
      <c r="X66" s="16"/>
      <c r="Y66" s="16"/>
      <c r="Z66" s="16"/>
      <c r="AA66" s="16"/>
      <c r="BE66" s="7"/>
      <c r="BS66" s="7"/>
      <c r="BU66" t="s">
        <v>150</v>
      </c>
      <c r="BV66" t="s">
        <v>149</v>
      </c>
      <c r="CE66" t="s">
        <v>146</v>
      </c>
    </row>
    <row r="67" spans="1:91">
      <c r="E67" s="7"/>
      <c r="F67" t="s">
        <v>268</v>
      </c>
      <c r="M67" s="2"/>
      <c r="R67" s="2"/>
      <c r="BE67" s="7"/>
      <c r="BS67" s="7"/>
      <c r="BU67" t="s">
        <v>109</v>
      </c>
      <c r="BV67" t="s">
        <v>110</v>
      </c>
    </row>
    <row r="68" spans="1:91">
      <c r="A68" s="1" t="s">
        <v>266</v>
      </c>
      <c r="B68" t="s">
        <v>116</v>
      </c>
      <c r="D68" t="s">
        <v>117</v>
      </c>
      <c r="E68" t="s">
        <v>121</v>
      </c>
      <c r="F68">
        <f>+X2*H2*F2*20%</f>
        <v>14040000</v>
      </c>
      <c r="G68">
        <f>SUM(B71:CM71)</f>
        <v>551</v>
      </c>
      <c r="H68">
        <v>0</v>
      </c>
      <c r="I68">
        <f>(G68+H68+6)*F68</f>
        <v>7820280000</v>
      </c>
      <c r="M68" s="2"/>
      <c r="R68" s="2"/>
      <c r="BE68" s="7"/>
      <c r="BS68" s="7"/>
    </row>
    <row r="69" spans="1:91">
      <c r="B69" s="6" t="s">
        <v>14</v>
      </c>
      <c r="E69" t="s">
        <v>42</v>
      </c>
      <c r="G69" t="s">
        <v>43</v>
      </c>
      <c r="I69" t="s">
        <v>44</v>
      </c>
      <c r="K69" t="s">
        <v>147</v>
      </c>
      <c r="L69" t="s">
        <v>128</v>
      </c>
      <c r="M69" t="s">
        <v>129</v>
      </c>
      <c r="N69" t="s">
        <v>220</v>
      </c>
      <c r="R69" s="2"/>
      <c r="BE69" s="7"/>
      <c r="BS69" s="7"/>
    </row>
    <row r="70" spans="1:91">
      <c r="E70" t="s">
        <v>74</v>
      </c>
      <c r="G70" t="s">
        <v>74</v>
      </c>
      <c r="I70" t="s">
        <v>74</v>
      </c>
      <c r="K70" t="s">
        <v>126</v>
      </c>
      <c r="L70" t="s">
        <v>126</v>
      </c>
      <c r="M70" t="s">
        <v>126</v>
      </c>
      <c r="R70" s="2"/>
      <c r="BE70" s="7"/>
      <c r="BS70" s="7"/>
    </row>
    <row r="71" spans="1:91">
      <c r="B71">
        <v>8</v>
      </c>
      <c r="E71">
        <v>40</v>
      </c>
      <c r="G71">
        <v>40</v>
      </c>
      <c r="I71">
        <v>40</v>
      </c>
      <c r="K71">
        <v>10</v>
      </c>
      <c r="L71">
        <v>250</v>
      </c>
      <c r="M71">
        <v>13</v>
      </c>
      <c r="N71">
        <v>150</v>
      </c>
      <c r="R71" s="2"/>
      <c r="BE71" s="7"/>
      <c r="BS71" s="7"/>
    </row>
    <row r="72" spans="1:91">
      <c r="K72" t="s">
        <v>155</v>
      </c>
      <c r="L72" t="s">
        <v>155</v>
      </c>
      <c r="M72" t="s">
        <v>155</v>
      </c>
      <c r="R72" s="2"/>
      <c r="BE72" s="7"/>
      <c r="BS72" s="7"/>
    </row>
    <row r="73" spans="1:91">
      <c r="E73" s="7"/>
      <c r="M73" s="2"/>
      <c r="R73" s="2"/>
      <c r="BE73" s="7"/>
      <c r="BS73" s="7"/>
    </row>
    <row r="74" spans="1:91">
      <c r="E74" s="7"/>
      <c r="M74" s="2"/>
      <c r="R74" s="2"/>
      <c r="BE74" s="7"/>
      <c r="BS74" s="7"/>
    </row>
    <row r="75" spans="1:91">
      <c r="A75" s="1" t="s">
        <v>39</v>
      </c>
      <c r="B75" t="s">
        <v>115</v>
      </c>
      <c r="D75" t="s">
        <v>122</v>
      </c>
      <c r="E75" t="s">
        <v>121</v>
      </c>
      <c r="F75">
        <f>F2*L2*H2*X2</f>
        <v>2106000000</v>
      </c>
      <c r="G75">
        <f>SUM(B78:BB78)</f>
        <v>89</v>
      </c>
      <c r="H75">
        <v>0</v>
      </c>
      <c r="I75">
        <f>(G75+H75+6)*F75</f>
        <v>200070000000</v>
      </c>
    </row>
    <row r="76" spans="1:91">
      <c r="B76" s="6" t="s">
        <v>14</v>
      </c>
      <c r="E76" t="s">
        <v>40</v>
      </c>
      <c r="K76" t="s">
        <v>41</v>
      </c>
      <c r="P76" s="2"/>
      <c r="X76" t="s">
        <v>45</v>
      </c>
      <c r="AA76" t="s">
        <v>46</v>
      </c>
      <c r="AD76" t="s">
        <v>47</v>
      </c>
      <c r="AG76" t="s">
        <v>48</v>
      </c>
      <c r="AK76" t="s">
        <v>49</v>
      </c>
      <c r="AT76" t="s">
        <v>134</v>
      </c>
      <c r="AW76" t="s">
        <v>267</v>
      </c>
      <c r="AY76" t="s">
        <v>221</v>
      </c>
      <c r="BB76" t="s">
        <v>222</v>
      </c>
    </row>
    <row r="77" spans="1:91">
      <c r="E77" s="7"/>
      <c r="K77" s="7"/>
      <c r="X77" t="s">
        <v>74</v>
      </c>
      <c r="AA77" t="s">
        <v>74</v>
      </c>
      <c r="AD77" t="s">
        <v>74</v>
      </c>
      <c r="AG77" t="s">
        <v>76</v>
      </c>
      <c r="AK77" t="s">
        <v>74</v>
      </c>
      <c r="AT77" t="s">
        <v>103</v>
      </c>
      <c r="AW77" t="s">
        <v>103</v>
      </c>
      <c r="AY77" t="s">
        <v>103</v>
      </c>
    </row>
    <row r="78" spans="1:91">
      <c r="B78">
        <v>8</v>
      </c>
      <c r="E78" s="7">
        <v>8</v>
      </c>
      <c r="K78" s="7">
        <v>8</v>
      </c>
      <c r="X78">
        <v>8</v>
      </c>
      <c r="AA78">
        <v>8</v>
      </c>
      <c r="AD78">
        <v>8</v>
      </c>
      <c r="AG78">
        <v>8</v>
      </c>
      <c r="AK78">
        <v>8</v>
      </c>
      <c r="AT78">
        <v>8</v>
      </c>
      <c r="AW78">
        <v>8</v>
      </c>
      <c r="AY78">
        <v>8</v>
      </c>
      <c r="BB78">
        <v>1</v>
      </c>
    </row>
    <row r="79" spans="1:91">
      <c r="E79" s="7"/>
      <c r="K79" s="7"/>
      <c r="AA79" t="s">
        <v>130</v>
      </c>
      <c r="AD79" s="16" t="s">
        <v>131</v>
      </c>
      <c r="AE79" s="16"/>
      <c r="AF79" s="16"/>
      <c r="AG79" s="16"/>
      <c r="AH79" s="16"/>
      <c r="AI79" s="16"/>
      <c r="AK79" t="s">
        <v>132</v>
      </c>
      <c r="AT79" t="s">
        <v>74</v>
      </c>
    </row>
    <row r="80" spans="1:91">
      <c r="E80" s="7"/>
      <c r="K80" s="7"/>
      <c r="AA80" t="s">
        <v>143</v>
      </c>
      <c r="AT80" t="s">
        <v>142</v>
      </c>
    </row>
    <row r="81" spans="1:46">
      <c r="E81" s="7"/>
      <c r="K81" s="7"/>
    </row>
    <row r="82" spans="1:46">
      <c r="A82" s="1" t="s">
        <v>265</v>
      </c>
      <c r="B82" t="s">
        <v>116</v>
      </c>
      <c r="D82" t="s">
        <v>122</v>
      </c>
      <c r="E82" t="s">
        <v>121</v>
      </c>
      <c r="F82">
        <f>F2*I2*H2*X2</f>
        <v>175500000</v>
      </c>
      <c r="G82">
        <f>SUM(B85:BB85)</f>
        <v>64</v>
      </c>
      <c r="H82">
        <v>0</v>
      </c>
      <c r="I82">
        <f>(G82+H82+6)*F82</f>
        <v>12285000000</v>
      </c>
    </row>
    <row r="83" spans="1:46">
      <c r="B83" s="6" t="s">
        <v>14</v>
      </c>
      <c r="E83" t="s">
        <v>270</v>
      </c>
      <c r="K83" t="s">
        <v>41</v>
      </c>
      <c r="P83" s="2"/>
      <c r="X83" t="s">
        <v>45</v>
      </c>
      <c r="AA83" t="s">
        <v>46</v>
      </c>
      <c r="AD83" t="s">
        <v>47</v>
      </c>
      <c r="AG83" t="s">
        <v>48</v>
      </c>
      <c r="AT83" t="s">
        <v>134</v>
      </c>
    </row>
    <row r="84" spans="1:46">
      <c r="E84" s="7" t="s">
        <v>224</v>
      </c>
      <c r="K84" s="7"/>
      <c r="X84" t="s">
        <v>74</v>
      </c>
      <c r="AA84" t="s">
        <v>74</v>
      </c>
      <c r="AD84" t="s">
        <v>74</v>
      </c>
      <c r="AG84" t="s">
        <v>76</v>
      </c>
      <c r="AT84" t="s">
        <v>103</v>
      </c>
    </row>
    <row r="85" spans="1:46">
      <c r="B85">
        <v>8</v>
      </c>
      <c r="E85" s="7">
        <v>8</v>
      </c>
      <c r="K85" s="7">
        <v>8</v>
      </c>
      <c r="X85">
        <v>8</v>
      </c>
      <c r="AA85">
        <v>8</v>
      </c>
      <c r="AD85">
        <v>8</v>
      </c>
      <c r="AG85">
        <v>8</v>
      </c>
      <c r="AT85">
        <v>8</v>
      </c>
    </row>
    <row r="86" spans="1:46">
      <c r="E86" s="7"/>
      <c r="K86" s="7"/>
      <c r="AA86" t="s">
        <v>130</v>
      </c>
      <c r="AD86" s="16" t="s">
        <v>131</v>
      </c>
      <c r="AE86" s="16"/>
      <c r="AF86" s="16"/>
      <c r="AG86" s="16"/>
      <c r="AH86" s="16"/>
      <c r="AI86" s="16"/>
      <c r="AT86" t="s">
        <v>74</v>
      </c>
    </row>
    <row r="87" spans="1:46">
      <c r="E87" s="7"/>
      <c r="K87" s="7"/>
      <c r="AA87" t="s">
        <v>143</v>
      </c>
      <c r="AT87" t="s">
        <v>142</v>
      </c>
    </row>
    <row r="88" spans="1:46">
      <c r="A88" s="1" t="s">
        <v>50</v>
      </c>
      <c r="B88" t="s">
        <v>116</v>
      </c>
      <c r="D88" t="s">
        <v>70</v>
      </c>
      <c r="E88" t="s">
        <v>121</v>
      </c>
      <c r="F88">
        <v>1</v>
      </c>
      <c r="G88">
        <f>SUM(B91:H91)</f>
        <v>50</v>
      </c>
      <c r="H88">
        <v>0</v>
      </c>
      <c r="I88">
        <f>(G88+H88+6)*F88</f>
        <v>56</v>
      </c>
    </row>
    <row r="89" spans="1:46">
      <c r="B89" s="6" t="s">
        <v>72</v>
      </c>
      <c r="C89" s="7" t="s">
        <v>51</v>
      </c>
      <c r="F89" s="7" t="s">
        <v>165</v>
      </c>
      <c r="H89" s="7" t="s">
        <v>166</v>
      </c>
    </row>
    <row r="90" spans="1:46">
      <c r="F90" t="s">
        <v>77</v>
      </c>
      <c r="H90" t="s">
        <v>77</v>
      </c>
    </row>
    <row r="91" spans="1:46">
      <c r="B91">
        <v>4</v>
      </c>
      <c r="C91">
        <v>8</v>
      </c>
      <c r="F91">
        <v>19</v>
      </c>
      <c r="H91">
        <v>19</v>
      </c>
    </row>
    <row r="93" spans="1:46">
      <c r="A93" s="1" t="s">
        <v>177</v>
      </c>
      <c r="B93" t="s">
        <v>179</v>
      </c>
      <c r="D93" t="s">
        <v>117</v>
      </c>
      <c r="E93" t="s">
        <v>118</v>
      </c>
      <c r="F93">
        <f>+H2</f>
        <v>1560</v>
      </c>
      <c r="G93">
        <f>SUM(B96:H96)</f>
        <v>175</v>
      </c>
      <c r="H93">
        <f>+E96</f>
        <v>50</v>
      </c>
      <c r="I93">
        <f>(G93+H93+6)*F93</f>
        <v>360360</v>
      </c>
    </row>
    <row r="94" spans="1:46">
      <c r="B94" s="6" t="s">
        <v>72</v>
      </c>
      <c r="C94" t="s">
        <v>178</v>
      </c>
      <c r="E94" s="8" t="s">
        <v>2</v>
      </c>
      <c r="F94" t="s">
        <v>292</v>
      </c>
      <c r="G94" t="s">
        <v>285</v>
      </c>
    </row>
    <row r="95" spans="1:46">
      <c r="E95" t="s">
        <v>126</v>
      </c>
      <c r="F95" t="s">
        <v>137</v>
      </c>
      <c r="G95" t="s">
        <v>291</v>
      </c>
    </row>
    <row r="96" spans="1:46">
      <c r="B96">
        <v>4</v>
      </c>
      <c r="C96">
        <v>100</v>
      </c>
      <c r="E96">
        <v>50</v>
      </c>
      <c r="F96">
        <v>21</v>
      </c>
    </row>
    <row r="98" spans="1:15">
      <c r="A98" s="1" t="s">
        <v>180</v>
      </c>
      <c r="B98" t="s">
        <v>253</v>
      </c>
      <c r="D98" t="s">
        <v>117</v>
      </c>
      <c r="E98" t="s">
        <v>119</v>
      </c>
      <c r="F98">
        <f>32*10</f>
        <v>320</v>
      </c>
      <c r="G98">
        <f>SUM(B101:N101)</f>
        <v>491</v>
      </c>
      <c r="H98">
        <f>+C101+H101</f>
        <v>280</v>
      </c>
      <c r="I98">
        <f>(G98+H98+6)*F98</f>
        <v>248640</v>
      </c>
    </row>
    <row r="99" spans="1:15">
      <c r="B99" s="6" t="s">
        <v>72</v>
      </c>
      <c r="C99" s="8" t="s">
        <v>181</v>
      </c>
      <c r="F99" t="s">
        <v>182</v>
      </c>
      <c r="H99" s="8" t="s">
        <v>183</v>
      </c>
      <c r="I99" t="s">
        <v>184</v>
      </c>
      <c r="K99" t="s">
        <v>185</v>
      </c>
      <c r="L99" t="s">
        <v>186</v>
      </c>
      <c r="M99" t="s">
        <v>187</v>
      </c>
      <c r="N99" t="s">
        <v>188</v>
      </c>
    </row>
    <row r="101" spans="1:15">
      <c r="B101">
        <v>4</v>
      </c>
      <c r="C101">
        <v>250</v>
      </c>
      <c r="F101">
        <v>40</v>
      </c>
      <c r="H101">
        <v>30</v>
      </c>
      <c r="I101">
        <v>80</v>
      </c>
      <c r="K101">
        <v>21</v>
      </c>
      <c r="L101">
        <v>50</v>
      </c>
      <c r="M101">
        <v>15</v>
      </c>
      <c r="N101">
        <v>1</v>
      </c>
    </row>
    <row r="103" spans="1:15">
      <c r="A103" s="1" t="s">
        <v>206</v>
      </c>
      <c r="B103" t="s">
        <v>179</v>
      </c>
      <c r="D103" t="s">
        <v>117</v>
      </c>
      <c r="E103" t="s">
        <v>119</v>
      </c>
      <c r="F103">
        <f>+F13*3</f>
        <v>304200</v>
      </c>
      <c r="G103">
        <f>SUM(B106:H106)</f>
        <v>20</v>
      </c>
      <c r="H103">
        <f>+C106+F106</f>
        <v>16</v>
      </c>
      <c r="I103">
        <f>(G103+H103+6)*F103</f>
        <v>12776400</v>
      </c>
    </row>
    <row r="104" spans="1:15">
      <c r="B104" t="s">
        <v>72</v>
      </c>
      <c r="C104" s="8" t="s">
        <v>207</v>
      </c>
      <c r="F104" s="8" t="s">
        <v>208</v>
      </c>
    </row>
    <row r="106" spans="1:15">
      <c r="B106">
        <v>4</v>
      </c>
      <c r="C106">
        <v>8</v>
      </c>
      <c r="F106">
        <v>8</v>
      </c>
    </row>
    <row r="107" spans="1:15">
      <c r="A107" s="1" t="s">
        <v>234</v>
      </c>
      <c r="B107" t="s">
        <v>257</v>
      </c>
      <c r="D107" t="s">
        <v>117</v>
      </c>
      <c r="E107" t="s">
        <v>121</v>
      </c>
      <c r="F107">
        <v>1</v>
      </c>
      <c r="G107">
        <f>SUM(B110:O110)</f>
        <v>1229</v>
      </c>
      <c r="H107">
        <v>0</v>
      </c>
      <c r="I107">
        <f>(G107+H107+6)*F107</f>
        <v>1235</v>
      </c>
    </row>
    <row r="108" spans="1:15">
      <c r="B108" s="6" t="s">
        <v>72</v>
      </c>
      <c r="C108" t="s">
        <v>235</v>
      </c>
      <c r="D108" t="s">
        <v>236</v>
      </c>
      <c r="E108" t="s">
        <v>237</v>
      </c>
      <c r="F108" t="s">
        <v>238</v>
      </c>
      <c r="G108" t="s">
        <v>239</v>
      </c>
      <c r="H108" t="s">
        <v>240</v>
      </c>
      <c r="I108" t="s">
        <v>241</v>
      </c>
      <c r="J108" t="s">
        <v>242</v>
      </c>
      <c r="L108" t="s">
        <v>243</v>
      </c>
      <c r="M108" t="s">
        <v>244</v>
      </c>
      <c r="N108" t="s">
        <v>245</v>
      </c>
      <c r="O108" t="s">
        <v>125</v>
      </c>
    </row>
    <row r="109" spans="1:15">
      <c r="F109" t="s">
        <v>77</v>
      </c>
      <c r="H109" t="s">
        <v>77</v>
      </c>
    </row>
    <row r="110" spans="1:15">
      <c r="B110">
        <v>4</v>
      </c>
      <c r="C110">
        <v>20</v>
      </c>
      <c r="D110">
        <v>40</v>
      </c>
      <c r="E110">
        <v>50</v>
      </c>
      <c r="F110">
        <v>40</v>
      </c>
      <c r="G110">
        <v>500</v>
      </c>
      <c r="H110">
        <v>40</v>
      </c>
      <c r="I110">
        <v>15</v>
      </c>
      <c r="J110">
        <v>120</v>
      </c>
      <c r="L110">
        <v>250</v>
      </c>
      <c r="M110">
        <v>100</v>
      </c>
      <c r="N110">
        <v>40</v>
      </c>
      <c r="O110">
        <v>10</v>
      </c>
    </row>
    <row r="112" spans="1:15">
      <c r="F112" t="s">
        <v>261</v>
      </c>
    </row>
    <row r="113" spans="1:16">
      <c r="A113" s="15" t="s">
        <v>223</v>
      </c>
      <c r="B113" t="s">
        <v>114</v>
      </c>
      <c r="D113" t="s">
        <v>120</v>
      </c>
      <c r="E113" t="s">
        <v>121</v>
      </c>
      <c r="F113">
        <f>+X2*2*H2</f>
        <v>23400000</v>
      </c>
      <c r="G113">
        <f>SUM(B116:P116)</f>
        <v>60</v>
      </c>
      <c r="H113">
        <v>0</v>
      </c>
      <c r="I113">
        <f>(G113+H113+6)*F113</f>
        <v>1544400000</v>
      </c>
    </row>
    <row r="114" spans="1:16">
      <c r="B114" s="6" t="s">
        <v>72</v>
      </c>
      <c r="E114" t="s">
        <v>225</v>
      </c>
      <c r="H114" t="s">
        <v>226</v>
      </c>
      <c r="J114" t="s">
        <v>227</v>
      </c>
      <c r="M114" t="s">
        <v>228</v>
      </c>
      <c r="P114" s="7" t="s">
        <v>270</v>
      </c>
    </row>
    <row r="115" spans="1:16">
      <c r="P115" t="s">
        <v>271</v>
      </c>
    </row>
    <row r="116" spans="1:16">
      <c r="B116">
        <v>4</v>
      </c>
      <c r="E116">
        <v>20</v>
      </c>
      <c r="H116">
        <v>1</v>
      </c>
      <c r="J116">
        <v>19</v>
      </c>
      <c r="M116">
        <v>8</v>
      </c>
      <c r="P116">
        <v>8</v>
      </c>
    </row>
    <row r="117" spans="1:16">
      <c r="F117" t="s">
        <v>261</v>
      </c>
    </row>
    <row r="118" spans="1:16">
      <c r="A118" s="15" t="s">
        <v>273</v>
      </c>
      <c r="B118" t="s">
        <v>179</v>
      </c>
      <c r="D118" t="s">
        <v>122</v>
      </c>
      <c r="E118" t="s">
        <v>121</v>
      </c>
      <c r="F118">
        <f>+F82*2</f>
        <v>351000000</v>
      </c>
      <c r="G118">
        <f>SUM(B121:K121)</f>
        <v>24</v>
      </c>
      <c r="H118">
        <v>0</v>
      </c>
      <c r="I118">
        <f>(G118+H118+6)*F118</f>
        <v>10530000000</v>
      </c>
    </row>
    <row r="119" spans="1:16">
      <c r="B119" s="6" t="s">
        <v>72</v>
      </c>
      <c r="C119" s="7" t="s">
        <v>230</v>
      </c>
      <c r="E119" s="7" t="s">
        <v>274</v>
      </c>
    </row>
    <row r="121" spans="1:16">
      <c r="B121">
        <v>8</v>
      </c>
      <c r="C121">
        <v>8</v>
      </c>
      <c r="E121">
        <v>8</v>
      </c>
    </row>
    <row r="123" spans="1:16">
      <c r="F123" t="s">
        <v>262</v>
      </c>
    </row>
    <row r="124" spans="1:16">
      <c r="A124" s="15" t="s">
        <v>229</v>
      </c>
      <c r="B124" t="s">
        <v>256</v>
      </c>
      <c r="D124" t="s">
        <v>120</v>
      </c>
      <c r="E124" t="s">
        <v>121</v>
      </c>
      <c r="F124">
        <f>36*F113*I2*F2</f>
        <v>12636000000</v>
      </c>
      <c r="G124">
        <f>SUM(B127:K127)</f>
        <v>32</v>
      </c>
      <c r="H124">
        <v>0</v>
      </c>
      <c r="I124">
        <f>(G124+H124+6)*F124</f>
        <v>480168000000</v>
      </c>
    </row>
    <row r="125" spans="1:16">
      <c r="B125" s="6" t="s">
        <v>72</v>
      </c>
      <c r="C125" s="7" t="s">
        <v>230</v>
      </c>
      <c r="E125" t="s">
        <v>231</v>
      </c>
      <c r="H125" t="s">
        <v>232</v>
      </c>
      <c r="K125" t="s">
        <v>233</v>
      </c>
    </row>
    <row r="127" spans="1:16">
      <c r="B127">
        <v>4</v>
      </c>
      <c r="C127">
        <v>8</v>
      </c>
      <c r="E127">
        <v>8</v>
      </c>
      <c r="H127">
        <v>4</v>
      </c>
      <c r="K127">
        <v>8</v>
      </c>
    </row>
    <row r="129" spans="1:13">
      <c r="A129" s="1" t="s">
        <v>281</v>
      </c>
      <c r="B129" t="s">
        <v>113</v>
      </c>
      <c r="D129" t="s">
        <v>120</v>
      </c>
      <c r="E129" t="s">
        <v>121</v>
      </c>
      <c r="F129">
        <f>+F6</f>
        <v>1560</v>
      </c>
      <c r="G129">
        <f>SUM(B132:O132)</f>
        <v>764</v>
      </c>
      <c r="H129">
        <v>0</v>
      </c>
      <c r="I129">
        <f>(G129+H129+6)*F129</f>
        <v>1201200</v>
      </c>
    </row>
    <row r="130" spans="1:13">
      <c r="B130" s="6" t="s">
        <v>72</v>
      </c>
      <c r="C130" t="s">
        <v>282</v>
      </c>
      <c r="D130" t="s">
        <v>287</v>
      </c>
      <c r="E130" t="s">
        <v>11</v>
      </c>
      <c r="F130" s="7" t="s">
        <v>283</v>
      </c>
      <c r="G130" t="s">
        <v>284</v>
      </c>
    </row>
    <row r="131" spans="1:13">
      <c r="C131" t="s">
        <v>126</v>
      </c>
      <c r="F131" t="s">
        <v>78</v>
      </c>
      <c r="G131" t="s">
        <v>286</v>
      </c>
    </row>
    <row r="132" spans="1:13">
      <c r="B132">
        <v>4</v>
      </c>
      <c r="C132">
        <v>250</v>
      </c>
      <c r="D132">
        <v>2</v>
      </c>
      <c r="E132">
        <v>4</v>
      </c>
      <c r="F132">
        <v>4</v>
      </c>
      <c r="G132">
        <v>500</v>
      </c>
    </row>
    <row r="134" spans="1:13">
      <c r="A134" t="s">
        <v>101</v>
      </c>
      <c r="B134" t="s">
        <v>103</v>
      </c>
      <c r="C134" t="s">
        <v>83</v>
      </c>
      <c r="D134" t="s">
        <v>78</v>
      </c>
      <c r="E134" t="s">
        <v>84</v>
      </c>
      <c r="F134" t="s">
        <v>135</v>
      </c>
      <c r="G134" t="s">
        <v>278</v>
      </c>
      <c r="H134" t="s">
        <v>279</v>
      </c>
      <c r="I134" t="s">
        <v>79</v>
      </c>
    </row>
    <row r="135" spans="1:13">
      <c r="A135">
        <v>4</v>
      </c>
      <c r="C135">
        <v>8</v>
      </c>
      <c r="D135">
        <v>1</v>
      </c>
      <c r="E135">
        <v>4</v>
      </c>
      <c r="F135" t="s">
        <v>280</v>
      </c>
      <c r="H135">
        <v>1</v>
      </c>
      <c r="I135">
        <v>19</v>
      </c>
      <c r="K135" t="s">
        <v>280</v>
      </c>
      <c r="M135">
        <v>8</v>
      </c>
    </row>
    <row r="137" spans="1:13">
      <c r="A137" s="1" t="s">
        <v>288</v>
      </c>
      <c r="B137" t="s">
        <v>114</v>
      </c>
      <c r="D137" t="s">
        <v>117</v>
      </c>
      <c r="E137" t="s">
        <v>118</v>
      </c>
      <c r="F137">
        <f>+F98</f>
        <v>320</v>
      </c>
      <c r="G137">
        <f>SUM(B140:O140)</f>
        <v>387</v>
      </c>
      <c r="H137">
        <f>+C140</f>
        <v>60</v>
      </c>
      <c r="I137">
        <f>(G137+H137+6)*F137</f>
        <v>144960</v>
      </c>
    </row>
    <row r="138" spans="1:13">
      <c r="B138" s="6" t="s">
        <v>72</v>
      </c>
      <c r="C138" s="8" t="s">
        <v>289</v>
      </c>
      <c r="D138" t="s">
        <v>2</v>
      </c>
      <c r="E138" t="s">
        <v>292</v>
      </c>
      <c r="F138" t="s">
        <v>290</v>
      </c>
      <c r="G138" t="s">
        <v>285</v>
      </c>
      <c r="J138" t="s">
        <v>293</v>
      </c>
    </row>
    <row r="139" spans="1:13">
      <c r="C139" t="s">
        <v>126</v>
      </c>
      <c r="G139" t="s">
        <v>291</v>
      </c>
      <c r="J139" t="s">
        <v>286</v>
      </c>
    </row>
    <row r="140" spans="1:13">
      <c r="B140">
        <v>4</v>
      </c>
      <c r="C140">
        <v>60</v>
      </c>
      <c r="D140">
        <v>50</v>
      </c>
      <c r="E140">
        <v>21</v>
      </c>
      <c r="F140">
        <v>50</v>
      </c>
      <c r="G140">
        <v>2</v>
      </c>
      <c r="J140">
        <v>200</v>
      </c>
    </row>
  </sheetData>
  <mergeCells count="4">
    <mergeCell ref="AD79:AI79"/>
    <mergeCell ref="U66:AA66"/>
    <mergeCell ref="S59:Y59"/>
    <mergeCell ref="AD86:AI8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2012-08-27T15:52:00Z</dcterms:modified>
</cp:coreProperties>
</file>