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ues" sheetId="1" state="visible" r:id="rId2"/>
    <sheet name="ReadMe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2" authorId="0">
      <text>
        <r>
          <rPr>
            <sz val="11"/>
            <color rgb="FF000000"/>
            <rFont val="Calibri"/>
            <family val="2"/>
            <charset val="1"/>
          </rPr>
          <t xml:space="preserve">In aggrement with Nissling, Westin, et Hjerne, « Reproductive Success in Relation to Salinity for Three Flatfish Species, Dab ( Limanda Limanda ), Plaice ( Pleuronectes Platessa ), and Flounder ( Pleuronectes Flesus ), in the Brackish Water Baltic Sea ».</t>
        </r>
      </text>
    </comment>
  </commentList>
</comments>
</file>

<file path=xl/sharedStrings.xml><?xml version="1.0" encoding="utf-8"?>
<sst xmlns="http://schemas.openxmlformats.org/spreadsheetml/2006/main" count="177" uniqueCount="119">
  <si>
    <t xml:space="preserve">Lname</t>
  </si>
  <si>
    <r>
      <rPr>
        <sz val="11"/>
        <color rgb="FF000000"/>
        <rFont val="Calibri"/>
        <family val="2"/>
        <charset val="1"/>
      </rPr>
      <t xml:space="preserve">Fecundity (</t>
    </r>
    <r>
      <rPr>
        <sz val="11"/>
        <color rgb="FFFF0000"/>
        <rFont val="Calibri"/>
        <family val="2"/>
        <charset val="1"/>
      </rPr>
      <t xml:space="preserve">number of ovules per kg</t>
    </r>
    <r>
      <rPr>
        <sz val="11"/>
        <color rgb="FF000000"/>
        <rFont val="Calibri"/>
        <family val="2"/>
        <charset val="1"/>
      </rPr>
      <t xml:space="preserve">)</t>
    </r>
  </si>
  <si>
    <t xml:space="preserve">Source</t>
  </si>
  <si>
    <t xml:space="preserve">mean mass</t>
  </si>
  <si>
    <r>
      <rPr>
        <sz val="11"/>
        <color rgb="FF000000"/>
        <rFont val="Calibri"/>
        <family val="2"/>
        <charset val="1"/>
      </rPr>
      <t xml:space="preserve">Fecondity (</t>
    </r>
    <r>
      <rPr>
        <sz val="11"/>
        <color rgb="FFFF0000"/>
        <rFont val="Calibri"/>
        <family val="2"/>
        <charset val="1"/>
      </rPr>
      <t xml:space="preserve">number of eggs per female</t>
    </r>
    <r>
      <rPr>
        <sz val="11"/>
        <color rgb="FF000000"/>
        <rFont val="Calibri"/>
        <family val="2"/>
        <charset val="1"/>
      </rPr>
      <t xml:space="preserve">)</t>
    </r>
  </si>
  <si>
    <t xml:space="preserve">fecundity</t>
  </si>
  <si>
    <t xml:space="preserve">fecundity_Fishbase</t>
  </si>
  <si>
    <t xml:space="preserve">n_FishbaseRecord</t>
  </si>
  <si>
    <t xml:space="preserve">mu_natural</t>
  </si>
  <si>
    <t xml:space="preserve">dn_natural</t>
  </si>
  <si>
    <t xml:space="preserve">up_natural</t>
  </si>
  <si>
    <t xml:space="preserve">r_Betsy</t>
  </si>
  <si>
    <t xml:space="preserve">Mean age at maturity - female</t>
  </si>
  <si>
    <t xml:space="preserve">Mean age at maturity - male</t>
  </si>
  <si>
    <t xml:space="preserve">cohorts</t>
  </si>
  <si>
    <t xml:space="preserve">avAge</t>
  </si>
  <si>
    <t xml:space="preserve">AAlosa</t>
  </si>
  <si>
    <t xml:space="preserve">100 000 - 250 000</t>
  </si>
  <si>
    <t xml:space="preserve">Poissons d'eau douce de France, 2ème édition</t>
  </si>
  <si>
    <t xml:space="preserve">my expertise</t>
  </si>
  <si>
    <t xml:space="preserve">Cassou-Leins et al., 2000; LANUV, 2010</t>
  </si>
  <si>
    <t xml:space="preserve">4 - 5</t>
  </si>
  <si>
    <t xml:space="preserve">3 - 4</t>
  </si>
  <si>
    <t xml:space="preserve">AFallax</t>
  </si>
  <si>
    <t xml:space="preserve">85 000 - 150 000</t>
  </si>
  <si>
    <t xml:space="preserve">4</t>
  </si>
  <si>
    <t xml:space="preserve">2 - 3</t>
  </si>
  <si>
    <t xml:space="preserve">LFluviatilis</t>
  </si>
  <si>
    <t xml:space="preserve">375 000 - 405 000</t>
  </si>
  <si>
    <t xml:space="preserve">https://doris.ffessm.fr/Especes/Lampetra-fluviatilis-Lamproie-de-riviere-1122</t>
  </si>
  <si>
    <t xml:space="preserve">5 - 9</t>
  </si>
  <si>
    <t xml:space="preserve">PMarinus</t>
  </si>
  <si>
    <t xml:space="preserve">6 - 9</t>
  </si>
  <si>
    <t xml:space="preserve">SSalar</t>
  </si>
  <si>
    <t xml:space="preserve">1500 - 1800</t>
  </si>
  <si>
    <r>
      <rPr>
        <sz val="11"/>
        <color rgb="FFFF0000"/>
        <rFont val="Calibri"/>
        <family val="2"/>
        <charset val="1"/>
      </rPr>
      <t xml:space="preserve">Number of eggs per kg; </t>
    </r>
    <r>
      <rPr>
        <sz val="11"/>
        <color rgb="FF000000"/>
        <rFont val="Calibri"/>
        <family val="2"/>
        <charset val="1"/>
      </rPr>
      <t xml:space="preserve">Poissons d'eau douce de France, 2ème édition</t>
    </r>
  </si>
  <si>
    <t xml:space="preserve">1 an de mer : 2 kg
2 ans de mer:4.5 kg
3 ans de mer : 8 kg</t>
  </si>
  <si>
    <t xml:space="preserve">https://fr.wikipedia.org/wiki/Saumon_atlantique</t>
  </si>
  <si>
    <t xml:space="preserve">3 - 7</t>
  </si>
  <si>
    <t xml:space="preserve">EuroDiad4.0</t>
  </si>
  <si>
    <t xml:space="preserve">STrutta</t>
  </si>
  <si>
    <t xml:space="preserve">3- 4</t>
  </si>
  <si>
    <t xml:space="preserve">ASturio</t>
  </si>
  <si>
    <r>
      <rPr>
        <b val="true"/>
        <sz val="11"/>
        <color rgb="FF000000"/>
        <rFont val="Calibri"/>
        <family val="2"/>
        <charset val="1"/>
      </rPr>
      <t xml:space="preserve">300 000</t>
    </r>
    <r>
      <rPr>
        <sz val="11"/>
        <color rgb="FF000000"/>
        <rFont val="Calibri"/>
        <family val="2"/>
        <charset val="1"/>
      </rPr>
      <t xml:space="preserve"> - 2 000 000</t>
    </r>
  </si>
  <si>
    <r>
      <rPr>
        <sz val="11"/>
        <color rgb="FFFF0000"/>
        <rFont val="Calibri"/>
        <family val="2"/>
        <charset val="1"/>
      </rPr>
      <t xml:space="preserve">Number of ovules per female</t>
    </r>
    <r>
      <rPr>
        <sz val="11"/>
        <color rgb="FF000000"/>
        <rFont val="Calibri"/>
        <family val="2"/>
        <charset val="1"/>
      </rPr>
      <t xml:space="preserve">; Poissons d'eau douce de France, 2ème édition; </t>
    </r>
    <r>
      <rPr>
        <sz val="11"/>
        <color rgb="FFED7D31"/>
        <rFont val="Calibri"/>
        <family val="2"/>
        <charset val="1"/>
      </rPr>
      <t xml:space="preserve">see Maxime Vaugeois work?</t>
    </r>
  </si>
  <si>
    <t xml:space="preserve">13 - 16</t>
  </si>
  <si>
    <t xml:space="preserve">10 - 12</t>
  </si>
  <si>
    <t xml:space="preserve">OEperlanus</t>
  </si>
  <si>
    <t xml:space="preserve">10 0000 - 50 000</t>
  </si>
  <si>
    <t xml:space="preserve">2</t>
  </si>
  <si>
    <t xml:space="preserve">AAnguilla</t>
  </si>
  <si>
    <t xml:space="preserve">800 000 - 1 300 000</t>
  </si>
  <si>
    <r>
      <rPr>
        <sz val="11"/>
        <color rgb="FFFF0000"/>
        <rFont val="Calibri"/>
        <family val="2"/>
        <charset val="1"/>
      </rPr>
      <t xml:space="preserve">Number of ovules per female</t>
    </r>
    <r>
      <rPr>
        <sz val="11"/>
        <color rgb="FF000000"/>
        <rFont val="Calibri"/>
        <family val="2"/>
        <charset val="1"/>
      </rPr>
      <t xml:space="preserve">; Poissons d'eau douce de France, 2ème édition</t>
    </r>
  </si>
  <si>
    <t xml:space="preserve">5 - 18 (30)</t>
  </si>
  <si>
    <t xml:space="preserve">3 - 9</t>
  </si>
  <si>
    <t xml:space="preserve">LRamada</t>
  </si>
  <si>
    <t xml:space="preserve">600 000 - 5 000 000</t>
  </si>
  <si>
    <t xml:space="preserve">3-4</t>
  </si>
  <si>
    <t xml:space="preserve">PFlesus</t>
  </si>
  <si>
    <t xml:space="preserve">400 000 - 2 000 000 </t>
  </si>
  <si>
    <t xml:space="preserve">1.5 - 4</t>
  </si>
  <si>
    <t xml:space="preserve">1.5 - 3</t>
  </si>
  <si>
    <t xml:space="preserve">Min</t>
  </si>
  <si>
    <t xml:space="preserve">Max</t>
  </si>
  <si>
    <t xml:space="preserve">Anguilla anguilla</t>
  </si>
  <si>
    <t xml:space="preserve">MacNamara et McCarthy, 2010 « Size-related variation in fecundity of European eel (Anguilla anguilla) ».</t>
  </si>
  <si>
    <t xml:space="preserve">fishbased</t>
  </si>
  <si>
    <t xml:space="preserve">Parameter</t>
  </si>
  <si>
    <t xml:space="preserve">definition</t>
  </si>
  <si>
    <t xml:space="preserve">Currently used in HSDM functions?</t>
  </si>
  <si>
    <t xml:space="preserve">source</t>
  </si>
  <si>
    <t xml:space="preserve">y</t>
  </si>
  <si>
    <t xml:space="preserve">proportion of strayers as estimated directly from the survey questions</t>
  </si>
  <si>
    <t xml:space="preserve">no</t>
  </si>
  <si>
    <t xml:space="preserve">survey</t>
  </si>
  <si>
    <t xml:space="preserve">alpha</t>
  </si>
  <si>
    <t xml:space="preserve">scale parameter of the dispersal kernel; estimated using old method</t>
  </si>
  <si>
    <t xml:space="preserve">beta</t>
  </si>
  <si>
    <t xml:space="preserve">shape parameter of the dispersal kernel; estimated using old method</t>
  </si>
  <si>
    <t xml:space="preserve">kpa</t>
  </si>
  <si>
    <t xml:space="preserve">maximum kappa value to use as threshold for rounding to presence (1) and absence (0)</t>
  </si>
  <si>
    <t xml:space="preserve">brt calibration</t>
  </si>
  <si>
    <t xml:space="preserve">Dmax</t>
  </si>
  <si>
    <t xml:space="preserve">maximum density of fish per unit area (km2)</t>
  </si>
  <si>
    <t xml:space="preserve">yes</t>
  </si>
  <si>
    <t xml:space="preserve">r</t>
  </si>
  <si>
    <t xml:space="preserve">population growth rate, without taking into account anthropogenic mortality</t>
  </si>
  <si>
    <t xml:space="preserve">survey/FishBase</t>
  </si>
  <si>
    <t xml:space="preserve">eh1</t>
  </si>
  <si>
    <t xml:space="preserve">anthropogenic mortality related to habitat degradation</t>
  </si>
  <si>
    <t xml:space="preserve">set at 1 for now</t>
  </si>
  <si>
    <t xml:space="preserve">eh2</t>
  </si>
  <si>
    <t xml:space="preserve">anthropogenic mortality from direct fish mortality</t>
  </si>
  <si>
    <t xml:space="preserve">Fsurv</t>
  </si>
  <si>
    <t xml:space="preserve">survival rate used to calculate additional mortality associated with straying</t>
  </si>
  <si>
    <t xml:space="preserve">tc</t>
  </si>
  <si>
    <t xml:space="preserve">tree complexity for brt model; currently set at 1 to avoid interactions between predictors</t>
  </si>
  <si>
    <t xml:space="preserve">yes, but stored in brt file for species</t>
  </si>
  <si>
    <t xml:space="preserve">lr</t>
  </si>
  <si>
    <t xml:space="preserve">learning rate for brt model</t>
  </si>
  <si>
    <t xml:space="preserve">bf</t>
  </si>
  <si>
    <t xml:space="preserve">bag fraction for brt model</t>
  </si>
  <si>
    <t xml:space="preserve">n.folds</t>
  </si>
  <si>
    <t xml:space="preserve">number of folds for brt model</t>
  </si>
  <si>
    <t xml:space="preserve">MeanDist</t>
  </si>
  <si>
    <t xml:space="preserve">mean distance (km) traveled by strayers</t>
  </si>
  <si>
    <t xml:space="preserve">yes, for calculating SR after subsetting</t>
  </si>
  <si>
    <t xml:space="preserve">AveLambda</t>
  </si>
  <si>
    <t xml:space="preserve">parameter for the Allee effect</t>
  </si>
  <si>
    <t xml:space="preserve">y2</t>
  </si>
  <si>
    <t xml:space="preserve">proportion of strayers calibrated so that apparent strayers  equals value from the survey</t>
  </si>
  <si>
    <t xml:space="preserve">calibration to survey value</t>
  </si>
  <si>
    <t xml:space="preserve">alpha2</t>
  </si>
  <si>
    <t xml:space="preserve">scale parameter of the dispersal kernel; estimated using updated method</t>
  </si>
  <si>
    <t xml:space="preserve">beta2</t>
  </si>
  <si>
    <t xml:space="preserve">shape parameter of the dispersal kernel; estimated using updated method</t>
  </si>
  <si>
    <t xml:space="preserve">to define bins; how many age classes to use when defining annual spawner abundance</t>
  </si>
  <si>
    <t xml:space="preserve">FishBase</t>
  </si>
  <si>
    <t xml:space="preserve">to define the time lag between when fish are produced and when they participate in reproduction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</si>
</sst>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\ ###\ ##0"/>
    <numFmt numFmtId="166" formatCode="0.00"/>
    <numFmt numFmtId="167" formatCode="0.00E+00"/>
    <numFmt numFmtId="168" formatCode="@"/>
    <numFmt numFmtId="169" formatCode="#,##0"/>
    <numFmt numFmtId="170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ED7D3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406" ySplit="0" topLeftCell="X1" activePane="topRight" state="split"/>
      <selection pane="topLeft" activeCell="A1" activeCellId="0" sqref="A1"/>
      <selection pane="topRight" activeCell="Z10" activeCellId="0" sqref="Z10"/>
    </sheetView>
  </sheetViews>
  <sheetFormatPr defaultColWidth="10.82421875" defaultRowHeight="13.8" zeroHeight="false" outlineLevelRow="0" outlineLevelCol="0"/>
  <cols>
    <col collapsed="false" customWidth="true" hidden="false" outlineLevel="0" max="3" min="2" style="0" width="21.29"/>
    <col collapsed="false" customWidth="true" hidden="false" outlineLevel="0" max="6" min="4" style="0" width="26"/>
    <col collapsed="false" customWidth="true" hidden="false" outlineLevel="0" max="7" min="7" style="0" width="38.14"/>
    <col collapsed="false" customWidth="true" hidden="false" outlineLevel="0" max="8" min="8" style="1" width="21.71"/>
    <col collapsed="false" customWidth="false" hidden="false" outlineLevel="0" max="11" min="9" style="1" width="10.77"/>
    <col collapsed="false" customWidth="true" hidden="false" outlineLevel="0" max="15" min="12" style="0" width="10.92"/>
    <col collapsed="false" customWidth="true" hidden="false" outlineLevel="0" max="16" min="16" style="2" width="18.52"/>
    <col collapsed="false" customWidth="true" hidden="false" outlineLevel="0" max="23" min="19" style="0" width="21.71"/>
    <col collapsed="false" customWidth="true" hidden="false" outlineLevel="0" max="1024" min="1019" style="0" width="11.52"/>
  </cols>
  <sheetData>
    <row r="1" customFormat="false" ht="23.8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 t="s">
        <v>2</v>
      </c>
      <c r="H1" s="5" t="s">
        <v>5</v>
      </c>
      <c r="I1" s="5" t="s">
        <v>6</v>
      </c>
      <c r="J1" s="0" t="s">
        <v>7</v>
      </c>
      <c r="K1" s="5"/>
      <c r="M1" s="0" t="s">
        <v>8</v>
      </c>
      <c r="N1" s="0" t="s">
        <v>9</v>
      </c>
      <c r="O1" s="0" t="s">
        <v>10</v>
      </c>
      <c r="R1" s="3" t="s">
        <v>11</v>
      </c>
      <c r="S1" s="3"/>
      <c r="T1" s="4" t="s">
        <v>12</v>
      </c>
      <c r="U1" s="4" t="s">
        <v>13</v>
      </c>
      <c r="V1" s="4"/>
      <c r="W1" s="4" t="s">
        <v>2</v>
      </c>
      <c r="Y1" s="3" t="s">
        <v>14</v>
      </c>
      <c r="Z1" s="3" t="s">
        <v>15</v>
      </c>
    </row>
    <row r="2" customFormat="false" ht="23.85" hidden="false" customHeight="false" outlineLevel="0" collapsed="false">
      <c r="A2" s="3" t="s">
        <v>16</v>
      </c>
      <c r="B2" s="4" t="s">
        <v>17</v>
      </c>
      <c r="C2" s="4" t="s">
        <v>18</v>
      </c>
      <c r="D2" s="4" t="n">
        <v>1.5</v>
      </c>
      <c r="E2" s="4" t="s">
        <v>19</v>
      </c>
      <c r="F2" s="4" t="n">
        <v>135000</v>
      </c>
      <c r="G2" s="4" t="s">
        <v>20</v>
      </c>
      <c r="H2" s="5" t="n">
        <f aca="false">(100000+250000)/2 *D2</f>
        <v>262500</v>
      </c>
      <c r="I2" s="5" t="n">
        <v>312500</v>
      </c>
      <c r="J2" s="0" t="n">
        <v>2</v>
      </c>
      <c r="K2" s="5"/>
      <c r="L2" s="6"/>
      <c r="M2" s="6" t="n">
        <v>3.16227766016838E-005</v>
      </c>
      <c r="N2" s="6" t="n">
        <v>6.46841033577478E-006</v>
      </c>
      <c r="O2" s="6" t="n">
        <v>0.000154597489659756</v>
      </c>
      <c r="P2" s="2" t="n">
        <f aca="false">M2*I2</f>
        <v>9.88211768802619</v>
      </c>
      <c r="R2" s="3" t="n">
        <v>2.13</v>
      </c>
      <c r="S2" s="5" t="n">
        <f aca="false">R2/M2</f>
        <v>67356.5141615865</v>
      </c>
      <c r="T2" s="7" t="s">
        <v>21</v>
      </c>
      <c r="U2" s="7" t="s">
        <v>22</v>
      </c>
      <c r="V2" s="7"/>
      <c r="W2" s="4" t="s">
        <v>18</v>
      </c>
      <c r="Y2" s="3" t="n">
        <v>3</v>
      </c>
      <c r="Z2" s="3" t="n">
        <v>5</v>
      </c>
    </row>
    <row r="3" customFormat="false" ht="23.85" hidden="false" customHeight="false" outlineLevel="0" collapsed="false">
      <c r="A3" s="3" t="s">
        <v>23</v>
      </c>
      <c r="B3" s="4" t="s">
        <v>24</v>
      </c>
      <c r="C3" s="4" t="s">
        <v>18</v>
      </c>
      <c r="D3" s="4" t="n">
        <v>1</v>
      </c>
      <c r="E3" s="4" t="s">
        <v>19</v>
      </c>
      <c r="F3" s="4"/>
      <c r="G3" s="4"/>
      <c r="H3" s="5" t="n">
        <f aca="false">(85000+150000)/2*D3</f>
        <v>117500</v>
      </c>
      <c r="I3" s="5" t="n">
        <v>137500</v>
      </c>
      <c r="J3" s="0" t="n">
        <v>3</v>
      </c>
      <c r="K3" s="5"/>
      <c r="L3" s="6"/>
      <c r="M3" s="6" t="n">
        <v>4.15956216307185E-005</v>
      </c>
      <c r="N3" s="6" t="n">
        <v>5.46657196463971E-006</v>
      </c>
      <c r="O3" s="6" t="n">
        <v>0.000316504703502963</v>
      </c>
      <c r="P3" s="2" t="n">
        <f aca="false">M3*I3</f>
        <v>5.71939797422379</v>
      </c>
      <c r="R3" s="3" t="n">
        <v>3.05</v>
      </c>
      <c r="S3" s="5" t="n">
        <f aca="false">R3/M3</f>
        <v>73325.0250970541</v>
      </c>
      <c r="T3" s="7" t="s">
        <v>25</v>
      </c>
      <c r="U3" s="7" t="s">
        <v>26</v>
      </c>
      <c r="V3" s="7"/>
      <c r="W3" s="4" t="s">
        <v>18</v>
      </c>
      <c r="Y3" s="3" t="n">
        <v>3</v>
      </c>
      <c r="Z3" s="8" t="n">
        <v>5</v>
      </c>
    </row>
    <row r="4" customFormat="false" ht="35.05" hidden="false" customHeight="false" outlineLevel="0" collapsed="false">
      <c r="A4" s="3" t="s">
        <v>27</v>
      </c>
      <c r="B4" s="4" t="s">
        <v>28</v>
      </c>
      <c r="C4" s="4" t="s">
        <v>18</v>
      </c>
      <c r="D4" s="4" t="n">
        <v>0.06</v>
      </c>
      <c r="E4" s="4" t="s">
        <v>29</v>
      </c>
      <c r="F4" s="4"/>
      <c r="G4" s="4"/>
      <c r="H4" s="5" t="n">
        <f aca="false">(375000+405000)/2*D4</f>
        <v>23400</v>
      </c>
      <c r="I4" s="5" t="n">
        <v>20865</v>
      </c>
      <c r="J4" s="0" t="n">
        <v>10</v>
      </c>
      <c r="K4" s="5"/>
      <c r="L4" s="6"/>
      <c r="M4" s="6" t="n">
        <v>0.0001</v>
      </c>
      <c r="N4" s="6" t="n">
        <v>2.41427423784483E-005</v>
      </c>
      <c r="O4" s="6" t="n">
        <v>0.000414203152369583</v>
      </c>
      <c r="P4" s="2" t="n">
        <f aca="false">M4*I4</f>
        <v>2.0865</v>
      </c>
      <c r="R4" s="3"/>
      <c r="S4" s="3"/>
      <c r="T4" s="7" t="s">
        <v>30</v>
      </c>
      <c r="U4" s="7" t="s">
        <v>30</v>
      </c>
      <c r="V4" s="7"/>
      <c r="W4" s="4" t="s">
        <v>18</v>
      </c>
      <c r="Y4" s="3" t="n">
        <v>3</v>
      </c>
      <c r="Z4" s="0" t="n">
        <v>7</v>
      </c>
    </row>
    <row r="5" customFormat="false" ht="24.85" hidden="false" customHeight="false" outlineLevel="0" collapsed="false">
      <c r="A5" s="3" t="s">
        <v>31</v>
      </c>
      <c r="B5" s="9" t="n">
        <v>230000</v>
      </c>
      <c r="C5" s="4" t="s">
        <v>18</v>
      </c>
      <c r="D5" s="4" t="n">
        <v>1</v>
      </c>
      <c r="E5" s="4"/>
      <c r="F5" s="4"/>
      <c r="G5" s="4"/>
      <c r="H5" s="5" t="n">
        <f aca="false">B5*D5</f>
        <v>230000</v>
      </c>
      <c r="I5" s="5" t="n">
        <v>190889</v>
      </c>
      <c r="J5" s="0" t="n">
        <v>8</v>
      </c>
      <c r="K5" s="5"/>
      <c r="L5" s="6"/>
      <c r="M5" s="6" t="n">
        <v>0.000151991108295294</v>
      </c>
      <c r="N5" s="6" t="n">
        <v>2.37558100640816E-005</v>
      </c>
      <c r="O5" s="6" t="n">
        <v>0.00097244829532294</v>
      </c>
      <c r="P5" s="2" t="n">
        <f aca="false">M5*I5</f>
        <v>29.0134306713804</v>
      </c>
      <c r="R5" s="3"/>
      <c r="S5" s="3"/>
      <c r="T5" s="7" t="s">
        <v>32</v>
      </c>
      <c r="U5" s="7" t="s">
        <v>32</v>
      </c>
      <c r="V5" s="7"/>
      <c r="W5" s="4" t="s">
        <v>18</v>
      </c>
      <c r="Y5" s="3" t="n">
        <v>3</v>
      </c>
      <c r="Z5" s="0" t="n">
        <v>7</v>
      </c>
    </row>
    <row r="6" customFormat="false" ht="35.05" hidden="false" customHeight="false" outlineLevel="0" collapsed="false">
      <c r="A6" s="3" t="s">
        <v>33</v>
      </c>
      <c r="B6" s="4" t="s">
        <v>34</v>
      </c>
      <c r="C6" s="10" t="s">
        <v>35</v>
      </c>
      <c r="D6" s="4" t="s">
        <v>36</v>
      </c>
      <c r="E6" s="4" t="s">
        <v>37</v>
      </c>
      <c r="F6" s="4"/>
      <c r="G6" s="4"/>
      <c r="H6" s="5" t="n">
        <f aca="false">(1500+1800)/2*2</f>
        <v>3300</v>
      </c>
      <c r="I6" s="5" t="n">
        <v>9606</v>
      </c>
      <c r="J6" s="0" t="n">
        <v>10</v>
      </c>
      <c r="K6" s="5"/>
      <c r="L6" s="6"/>
      <c r="M6" s="6" t="n">
        <v>0.000383118684955729</v>
      </c>
      <c r="N6" s="6" t="n">
        <v>8.40776412516262E-005</v>
      </c>
      <c r="O6" s="6" t="n">
        <v>0.00174576646748362</v>
      </c>
      <c r="P6" s="2" t="n">
        <f aca="false">M6*I6</f>
        <v>3.68023808768473</v>
      </c>
      <c r="R6" s="3"/>
      <c r="S6" s="3"/>
      <c r="T6" s="7" t="s">
        <v>38</v>
      </c>
      <c r="U6" s="7" t="s">
        <v>38</v>
      </c>
      <c r="V6" s="7"/>
      <c r="W6" s="4" t="s">
        <v>39</v>
      </c>
      <c r="Y6" s="3" t="n">
        <v>3</v>
      </c>
      <c r="Z6" s="0" t="n">
        <v>5</v>
      </c>
    </row>
    <row r="7" customFormat="false" ht="24.85" hidden="false" customHeight="false" outlineLevel="0" collapsed="false">
      <c r="A7" s="3" t="s">
        <v>40</v>
      </c>
      <c r="B7" s="4" t="n">
        <v>2000</v>
      </c>
      <c r="C7" s="4" t="s">
        <v>18</v>
      </c>
      <c r="D7" s="4" t="n">
        <v>1.5</v>
      </c>
      <c r="E7" s="4"/>
      <c r="F7" s="4"/>
      <c r="G7" s="4"/>
      <c r="H7" s="5" t="n">
        <f aca="false">B7*D7</f>
        <v>3000</v>
      </c>
      <c r="I7" s="5" t="n">
        <v>2713</v>
      </c>
      <c r="J7" s="0" t="n">
        <v>9</v>
      </c>
      <c r="K7" s="5"/>
      <c r="L7" s="6"/>
      <c r="M7" s="6" t="n">
        <v>0.00048496934285282</v>
      </c>
      <c r="N7" s="6" t="n">
        <v>9.90673265712008E-005</v>
      </c>
      <c r="O7" s="6" t="n">
        <v>0.00237409519008327</v>
      </c>
      <c r="P7" s="2" t="n">
        <f aca="false">M7*I7</f>
        <v>1.3157218271597</v>
      </c>
      <c r="R7" s="3"/>
      <c r="S7" s="3"/>
      <c r="T7" s="7" t="s">
        <v>41</v>
      </c>
      <c r="U7" s="7" t="s">
        <v>22</v>
      </c>
      <c r="V7" s="7"/>
      <c r="W7" s="4" t="s">
        <v>39</v>
      </c>
      <c r="Y7" s="3" t="n">
        <v>3</v>
      </c>
      <c r="Z7" s="0" t="n">
        <v>4</v>
      </c>
    </row>
    <row r="8" customFormat="false" ht="35.05" hidden="false" customHeight="false" outlineLevel="0" collapsed="false">
      <c r="A8" s="3" t="s">
        <v>42</v>
      </c>
      <c r="B8" s="4"/>
      <c r="C8" s="4"/>
      <c r="D8" s="4"/>
      <c r="E8" s="4"/>
      <c r="F8" s="11" t="s">
        <v>43</v>
      </c>
      <c r="G8" s="10" t="s">
        <v>44</v>
      </c>
      <c r="H8" s="12" t="n">
        <f aca="false">(300000+2000000)/2</f>
        <v>1150000</v>
      </c>
      <c r="I8" s="5" t="n">
        <v>1375000</v>
      </c>
      <c r="J8" s="0" t="n">
        <v>2</v>
      </c>
      <c r="K8" s="12"/>
      <c r="L8" s="6"/>
      <c r="M8" s="6" t="n">
        <v>4.39397056076079E-006</v>
      </c>
      <c r="N8" s="6" t="n">
        <v>7.18610857367615E-007</v>
      </c>
      <c r="O8" s="6" t="n">
        <v>2.68670826371271E-005</v>
      </c>
      <c r="P8" s="2" t="n">
        <f aca="false">M8*I8</f>
        <v>6.04170952104609</v>
      </c>
      <c r="R8" s="3"/>
      <c r="S8" s="3" t="n">
        <f aca="false">((13+16)/2 +11)/2</f>
        <v>12.75</v>
      </c>
      <c r="T8" s="7" t="s">
        <v>45</v>
      </c>
      <c r="U8" s="7" t="s">
        <v>46</v>
      </c>
      <c r="V8" s="7"/>
      <c r="W8" s="4" t="s">
        <v>18</v>
      </c>
      <c r="Y8" s="3" t="n">
        <v>3</v>
      </c>
      <c r="Z8" s="0" t="n">
        <v>12</v>
      </c>
    </row>
    <row r="9" customFormat="false" ht="23.85" hidden="false" customHeight="false" outlineLevel="0" collapsed="false">
      <c r="A9" s="3" t="s">
        <v>47</v>
      </c>
      <c r="B9" s="4"/>
      <c r="C9" s="4"/>
      <c r="D9" s="4"/>
      <c r="E9" s="4"/>
      <c r="F9" s="4" t="s">
        <v>48</v>
      </c>
      <c r="G9" s="4" t="s">
        <v>18</v>
      </c>
      <c r="H9" s="5" t="n">
        <f aca="false">(10000+50000)/2</f>
        <v>30000</v>
      </c>
      <c r="I9" s="5" t="n">
        <v>26938</v>
      </c>
      <c r="J9" s="0" t="n">
        <v>4</v>
      </c>
      <c r="K9" s="5"/>
      <c r="L9" s="6"/>
      <c r="M9" s="6" t="n">
        <v>0.000794328234724282</v>
      </c>
      <c r="N9" s="6" t="n">
        <v>0.000135890288133195</v>
      </c>
      <c r="O9" s="6" t="n">
        <v>0.00464313788091869</v>
      </c>
      <c r="P9" s="2" t="n">
        <f aca="false">M9*I9</f>
        <v>21.3976139870027</v>
      </c>
      <c r="R9" s="3"/>
      <c r="S9" s="3"/>
      <c r="T9" s="7" t="s">
        <v>49</v>
      </c>
      <c r="U9" s="7" t="s">
        <v>49</v>
      </c>
      <c r="V9" s="7"/>
      <c r="W9" s="4" t="s">
        <v>18</v>
      </c>
      <c r="Y9" s="3" t="n">
        <v>3</v>
      </c>
      <c r="Z9" s="0" t="n">
        <v>2</v>
      </c>
    </row>
    <row r="10" customFormat="false" ht="23.85" hidden="false" customHeight="false" outlineLevel="0" collapsed="false">
      <c r="A10" s="3" t="s">
        <v>50</v>
      </c>
      <c r="B10" s="4"/>
      <c r="C10" s="4"/>
      <c r="D10" s="4"/>
      <c r="E10" s="4"/>
      <c r="F10" s="4" t="s">
        <v>51</v>
      </c>
      <c r="G10" s="10" t="s">
        <v>52</v>
      </c>
      <c r="H10" s="12" t="n">
        <f aca="false">(800000+1300000)/2</f>
        <v>1050000</v>
      </c>
      <c r="I10" s="5" t="n">
        <v>2500000</v>
      </c>
      <c r="J10" s="0" t="n">
        <v>1</v>
      </c>
      <c r="K10" s="12"/>
      <c r="L10" s="6"/>
      <c r="M10" s="6" t="n">
        <v>1.69266661503787E-006</v>
      </c>
      <c r="N10" s="6" t="n">
        <v>1.50881015565103E-007</v>
      </c>
      <c r="O10" s="6" t="n">
        <v>1.89892695176586E-005</v>
      </c>
      <c r="P10" s="2" t="n">
        <f aca="false">M10*I10</f>
        <v>4.23166653759468</v>
      </c>
      <c r="R10" s="3"/>
      <c r="S10" s="3"/>
      <c r="T10" s="7" t="s">
        <v>53</v>
      </c>
      <c r="U10" s="7" t="s">
        <v>54</v>
      </c>
      <c r="V10" s="7"/>
      <c r="W10" s="4" t="s">
        <v>18</v>
      </c>
      <c r="Y10" s="3" t="n">
        <v>3</v>
      </c>
      <c r="Z10" s="0" t="n">
        <v>8</v>
      </c>
    </row>
    <row r="11" customFormat="false" ht="23.85" hidden="false" customHeight="false" outlineLevel="0" collapsed="false">
      <c r="A11" s="3" t="s">
        <v>55</v>
      </c>
      <c r="B11" s="4" t="s">
        <v>56</v>
      </c>
      <c r="C11" s="4" t="s">
        <v>18</v>
      </c>
      <c r="D11" s="4" t="n">
        <v>0.2</v>
      </c>
      <c r="E11" s="4"/>
      <c r="F11" s="4"/>
      <c r="G11" s="4"/>
      <c r="H11" s="5" t="n">
        <f aca="false">(600000+5000000)/2 *D11</f>
        <v>560000</v>
      </c>
      <c r="I11" s="5" t="n">
        <v>442668</v>
      </c>
      <c r="J11" s="0" t="n">
        <v>4</v>
      </c>
      <c r="K11" s="5"/>
      <c r="L11" s="6"/>
      <c r="M11" s="6" t="n">
        <v>1.93069772888325E-005</v>
      </c>
      <c r="N11" s="6" t="n">
        <v>2.09426593033037E-006</v>
      </c>
      <c r="O11" s="6" t="n">
        <v>0.000177990467510825</v>
      </c>
      <c r="P11" s="2" t="n">
        <f aca="false">M11*I11</f>
        <v>8.54658102249291</v>
      </c>
      <c r="R11" s="3"/>
      <c r="S11" s="3" t="n">
        <f aca="false">1*2</f>
        <v>2</v>
      </c>
      <c r="T11" s="7" t="s">
        <v>57</v>
      </c>
      <c r="U11" s="7" t="s">
        <v>57</v>
      </c>
      <c r="V11" s="7"/>
      <c r="W11" s="4" t="s">
        <v>18</v>
      </c>
      <c r="Y11" s="3" t="n">
        <v>3</v>
      </c>
      <c r="Z11" s="3" t="n">
        <v>4</v>
      </c>
    </row>
    <row r="12" customFormat="false" ht="23.85" hidden="false" customHeight="false" outlineLevel="0" collapsed="false">
      <c r="A12" s="3" t="s">
        <v>58</v>
      </c>
      <c r="B12" s="9"/>
      <c r="C12" s="4"/>
      <c r="D12" s="4"/>
      <c r="E12" s="4"/>
      <c r="F12" s="4" t="s">
        <v>59</v>
      </c>
      <c r="G12" s="10" t="s">
        <v>52</v>
      </c>
      <c r="H12" s="12" t="n">
        <f aca="false">(400000 + 2000000)/2</f>
        <v>1200000</v>
      </c>
      <c r="I12" s="5" t="n">
        <v>1179292</v>
      </c>
      <c r="J12" s="0" t="n">
        <v>7</v>
      </c>
      <c r="K12" s="12"/>
      <c r="L12" s="6"/>
      <c r="M12" s="6" t="n">
        <v>6.81292069057962E-005</v>
      </c>
      <c r="N12" s="6" t="n">
        <v>2.61015721568254E-005</v>
      </c>
      <c r="O12" s="6" t="n">
        <v>0.000177827941003893</v>
      </c>
      <c r="P12" s="2" t="n">
        <f aca="false">M12*I12</f>
        <v>80.3442286703502</v>
      </c>
      <c r="R12" s="3"/>
      <c r="S12" s="3"/>
      <c r="T12" s="7" t="s">
        <v>60</v>
      </c>
      <c r="U12" s="7" t="s">
        <v>61</v>
      </c>
      <c r="V12" s="7"/>
      <c r="W12" s="4" t="s">
        <v>18</v>
      </c>
      <c r="Y12" s="3" t="n">
        <v>3</v>
      </c>
      <c r="Z12" s="0" t="n">
        <v>3</v>
      </c>
    </row>
    <row r="13" customFormat="false" ht="13.8" hidden="false" customHeight="false" outlineLevel="0" collapsed="false">
      <c r="I13" s="5"/>
    </row>
    <row r="16" customFormat="false" ht="13.8" hidden="false" customHeight="false" outlineLevel="0" collapsed="false">
      <c r="H16" s="1" t="s">
        <v>62</v>
      </c>
      <c r="I16" s="1" t="s">
        <v>63</v>
      </c>
    </row>
    <row r="17" customFormat="false" ht="13.8" hidden="false" customHeight="true" outlineLevel="0" collapsed="false">
      <c r="F17" s="3" t="s">
        <v>64</v>
      </c>
      <c r="G17" s="13" t="s">
        <v>65</v>
      </c>
      <c r="H17" s="14" t="n">
        <v>0.7</v>
      </c>
      <c r="I17" s="1" t="n">
        <v>2.6</v>
      </c>
      <c r="J17" s="2" t="n">
        <f aca="false">AVERAGE(H17:I17)</f>
        <v>1.65</v>
      </c>
    </row>
    <row r="18" customFormat="false" ht="13.8" hidden="false" customHeight="false" outlineLevel="0" collapsed="false">
      <c r="G18" s="13"/>
      <c r="H18" s="14" t="n">
        <v>0.8</v>
      </c>
      <c r="I18" s="1" t="n">
        <v>4</v>
      </c>
      <c r="J18" s="2" t="n">
        <f aca="false">AVERAGE(H18:I18)</f>
        <v>2.4</v>
      </c>
    </row>
    <row r="19" customFormat="false" ht="13.8" hidden="false" customHeight="false" outlineLevel="0" collapsed="false">
      <c r="G19" s="13"/>
      <c r="H19" s="14" t="n">
        <v>0.6</v>
      </c>
      <c r="I19" s="1" t="n">
        <v>8</v>
      </c>
      <c r="J19" s="2" t="n">
        <f aca="false">AVERAGE(H19:I19)</f>
        <v>4.3</v>
      </c>
    </row>
    <row r="20" customFormat="false" ht="13.8" hidden="false" customHeight="false" outlineLevel="0" collapsed="false">
      <c r="G20" s="0" t="s">
        <v>66</v>
      </c>
      <c r="H20" s="1" t="n">
        <v>2</v>
      </c>
      <c r="I20" s="1" t="n">
        <v>3</v>
      </c>
      <c r="J20" s="2" t="n">
        <f aca="false">AVERAGE(H20:I20)</f>
        <v>2.5</v>
      </c>
    </row>
    <row r="21" customFormat="false" ht="13.8" hidden="false" customHeight="false" outlineLevel="0" collapsed="false">
      <c r="J21" s="2" t="n">
        <f aca="false">AVERAGE(J17:J20)</f>
        <v>2.7125</v>
      </c>
    </row>
  </sheetData>
  <mergeCells count="1">
    <mergeCell ref="G17:G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7" activeCellId="0" sqref="A7"/>
    </sheetView>
  </sheetViews>
  <sheetFormatPr defaultColWidth="10.82421875" defaultRowHeight="15" zeroHeight="false" outlineLevelRow="0" outlineLevelCol="0"/>
  <cols>
    <col collapsed="false" customWidth="true" hidden="false" outlineLevel="0" max="2" min="2" style="3" width="83.15"/>
    <col collapsed="false" customWidth="true" hidden="false" outlineLevel="0" max="3" min="3" style="3" width="32.42"/>
    <col collapsed="false" customWidth="true" hidden="false" outlineLevel="0" max="4" min="4" style="3" width="22.86"/>
  </cols>
  <sheetData>
    <row r="1" customFormat="false" ht="15" hidden="false" customHeight="false" outlineLevel="0" collapsed="false">
      <c r="A1" s="3" t="s">
        <v>67</v>
      </c>
      <c r="B1" s="3" t="s">
        <v>68</v>
      </c>
      <c r="C1" s="3" t="s">
        <v>69</v>
      </c>
      <c r="D1" s="3" t="s">
        <v>70</v>
      </c>
    </row>
    <row r="2" customFormat="false" ht="15" hidden="false" customHeight="false" outlineLevel="0" collapsed="false">
      <c r="A2" s="3" t="s">
        <v>71</v>
      </c>
      <c r="B2" s="3" t="s">
        <v>72</v>
      </c>
      <c r="C2" s="3" t="s">
        <v>73</v>
      </c>
      <c r="D2" s="3" t="s">
        <v>74</v>
      </c>
    </row>
    <row r="3" customFormat="false" ht="15" hidden="false" customHeight="false" outlineLevel="0" collapsed="false">
      <c r="A3" s="3" t="s">
        <v>75</v>
      </c>
      <c r="B3" s="3" t="s">
        <v>76</v>
      </c>
      <c r="C3" s="3" t="s">
        <v>73</v>
      </c>
      <c r="D3" s="3" t="s">
        <v>74</v>
      </c>
    </row>
    <row r="4" customFormat="false" ht="15" hidden="false" customHeight="false" outlineLevel="0" collapsed="false">
      <c r="A4" s="3" t="s">
        <v>77</v>
      </c>
      <c r="B4" s="3" t="s">
        <v>78</v>
      </c>
      <c r="C4" s="3" t="s">
        <v>73</v>
      </c>
      <c r="D4" s="3" t="s">
        <v>74</v>
      </c>
    </row>
    <row r="5" customFormat="false" ht="15" hidden="false" customHeight="false" outlineLevel="0" collapsed="false">
      <c r="A5" s="3" t="s">
        <v>79</v>
      </c>
      <c r="B5" s="3" t="s">
        <v>80</v>
      </c>
      <c r="C5" s="3" t="s">
        <v>73</v>
      </c>
      <c r="D5" s="3" t="s">
        <v>81</v>
      </c>
    </row>
    <row r="6" customFormat="false" ht="15" hidden="false" customHeight="false" outlineLevel="0" collapsed="false">
      <c r="A6" s="3" t="s">
        <v>82</v>
      </c>
      <c r="B6" s="3" t="s">
        <v>83</v>
      </c>
      <c r="C6" s="3" t="s">
        <v>84</v>
      </c>
      <c r="D6" s="3" t="s">
        <v>74</v>
      </c>
    </row>
    <row r="7" customFormat="false" ht="15" hidden="false" customHeight="false" outlineLevel="0" collapsed="false">
      <c r="A7" s="3" t="s">
        <v>85</v>
      </c>
      <c r="B7" s="3" t="s">
        <v>86</v>
      </c>
      <c r="C7" s="3" t="s">
        <v>84</v>
      </c>
      <c r="D7" s="3" t="s">
        <v>87</v>
      </c>
    </row>
    <row r="8" customFormat="false" ht="15" hidden="false" customHeight="false" outlineLevel="0" collapsed="false">
      <c r="A8" s="3" t="s">
        <v>88</v>
      </c>
      <c r="B8" s="3" t="s">
        <v>89</v>
      </c>
      <c r="C8" s="3" t="s">
        <v>84</v>
      </c>
      <c r="D8" s="3" t="s">
        <v>90</v>
      </c>
    </row>
    <row r="9" customFormat="false" ht="15" hidden="false" customHeight="false" outlineLevel="0" collapsed="false">
      <c r="A9" s="3" t="s">
        <v>91</v>
      </c>
      <c r="B9" s="3" t="s">
        <v>92</v>
      </c>
      <c r="C9" s="3" t="s">
        <v>84</v>
      </c>
      <c r="D9" s="3" t="s">
        <v>90</v>
      </c>
    </row>
    <row r="10" customFormat="false" ht="15" hidden="false" customHeight="false" outlineLevel="0" collapsed="false">
      <c r="A10" s="3" t="s">
        <v>93</v>
      </c>
      <c r="B10" s="3" t="s">
        <v>94</v>
      </c>
      <c r="C10" s="3" t="s">
        <v>84</v>
      </c>
      <c r="D10" s="3" t="s">
        <v>74</v>
      </c>
    </row>
    <row r="11" customFormat="false" ht="15" hidden="false" customHeight="false" outlineLevel="0" collapsed="false">
      <c r="A11" s="3" t="s">
        <v>95</v>
      </c>
      <c r="B11" s="3" t="s">
        <v>96</v>
      </c>
      <c r="C11" s="3" t="s">
        <v>97</v>
      </c>
      <c r="D11" s="3" t="s">
        <v>81</v>
      </c>
    </row>
    <row r="12" customFormat="false" ht="15" hidden="false" customHeight="false" outlineLevel="0" collapsed="false">
      <c r="A12" s="3" t="s">
        <v>98</v>
      </c>
      <c r="B12" s="3" t="s">
        <v>99</v>
      </c>
      <c r="C12" s="3" t="s">
        <v>97</v>
      </c>
      <c r="D12" s="3" t="s">
        <v>81</v>
      </c>
    </row>
    <row r="13" customFormat="false" ht="15" hidden="false" customHeight="false" outlineLevel="0" collapsed="false">
      <c r="A13" s="3" t="s">
        <v>100</v>
      </c>
      <c r="B13" s="3" t="s">
        <v>101</v>
      </c>
      <c r="C13" s="3" t="s">
        <v>97</v>
      </c>
      <c r="D13" s="3" t="s">
        <v>81</v>
      </c>
    </row>
    <row r="14" customFormat="false" ht="15" hidden="false" customHeight="false" outlineLevel="0" collapsed="false">
      <c r="A14" s="3" t="s">
        <v>102</v>
      </c>
      <c r="B14" s="3" t="s">
        <v>103</v>
      </c>
      <c r="C14" s="3" t="s">
        <v>97</v>
      </c>
      <c r="D14" s="3" t="s">
        <v>81</v>
      </c>
    </row>
    <row r="15" customFormat="false" ht="15" hidden="false" customHeight="false" outlineLevel="0" collapsed="false">
      <c r="A15" s="3" t="s">
        <v>104</v>
      </c>
      <c r="B15" s="3" t="s">
        <v>105</v>
      </c>
      <c r="C15" s="3" t="s">
        <v>106</v>
      </c>
      <c r="D15" s="3" t="s">
        <v>74</v>
      </c>
    </row>
    <row r="16" customFormat="false" ht="15" hidden="false" customHeight="false" outlineLevel="0" collapsed="false">
      <c r="A16" s="3" t="s">
        <v>107</v>
      </c>
      <c r="B16" s="3" t="s">
        <v>108</v>
      </c>
      <c r="C16" s="3" t="s">
        <v>84</v>
      </c>
      <c r="D16" s="3" t="s">
        <v>74</v>
      </c>
    </row>
    <row r="17" customFormat="false" ht="15" hidden="false" customHeight="false" outlineLevel="0" collapsed="false">
      <c r="A17" s="3" t="s">
        <v>109</v>
      </c>
      <c r="B17" s="3" t="s">
        <v>110</v>
      </c>
      <c r="C17" s="3" t="s">
        <v>84</v>
      </c>
      <c r="D17" s="3" t="s">
        <v>111</v>
      </c>
    </row>
    <row r="18" customFormat="false" ht="15" hidden="false" customHeight="false" outlineLevel="0" collapsed="false">
      <c r="A18" s="3" t="s">
        <v>112</v>
      </c>
      <c r="B18" s="3" t="s">
        <v>113</v>
      </c>
      <c r="C18" s="3" t="s">
        <v>84</v>
      </c>
      <c r="D18" s="3" t="s">
        <v>74</v>
      </c>
    </row>
    <row r="19" customFormat="false" ht="15" hidden="false" customHeight="false" outlineLevel="0" collapsed="false">
      <c r="A19" s="3" t="s">
        <v>114</v>
      </c>
      <c r="B19" s="3" t="s">
        <v>115</v>
      </c>
      <c r="C19" s="3" t="s">
        <v>84</v>
      </c>
      <c r="D19" s="3" t="s">
        <v>74</v>
      </c>
    </row>
    <row r="20" customFormat="false" ht="15" hidden="false" customHeight="false" outlineLevel="0" collapsed="false">
      <c r="A20" s="3" t="s">
        <v>14</v>
      </c>
      <c r="B20" s="3" t="s">
        <v>116</v>
      </c>
      <c r="C20" s="3" t="s">
        <v>84</v>
      </c>
      <c r="D20" s="3" t="s">
        <v>117</v>
      </c>
    </row>
    <row r="21" customFormat="false" ht="15" hidden="false" customHeight="false" outlineLevel="0" collapsed="false">
      <c r="A21" s="3" t="s">
        <v>15</v>
      </c>
      <c r="B21" s="3" t="s">
        <v>118</v>
      </c>
      <c r="C21" s="3" t="s">
        <v>84</v>
      </c>
      <c r="D21" s="3" t="s">
        <v>117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82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LibreOffice/7.2.2.2$Linux_X86_64 LibreOffice_project/20$Build-2</Application>
  <AppVersion>15.0000</AppVersion>
  <Company>Irstea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2020-12-03T08:34:17Z</dcterms:created>
  <dc:creator>Barber Betsy</dc:creator>
  <dc:description/>
  <dc:language>en-GB</dc:language>
  <cp:lastModifiedBy/>
  <dcterms:modified xsi:type="dcterms:W3CDTF">2021-11-16T19:26:24Z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