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34824F2-9E58-4156-A07D-FF87A94740BD}" xr6:coauthVersionLast="47" xr6:coauthVersionMax="47" xr10:uidLastSave="{00000000-0000-0000-0000-000000000000}"/>
  <bookViews>
    <workbookView xWindow="-120" yWindow="-120" windowWidth="29040" windowHeight="14055" xr2:uid="{E7AA11CD-4324-4BCE-B30E-B136E30F2E57}"/>
  </bookViews>
  <sheets>
    <sheet name="IMAGE" sheetId="1" r:id="rId1"/>
    <sheet name="Sheet2" sheetId="2" r:id="rId2"/>
  </sheets>
  <definedNames>
    <definedName name="Alter" localSheetId="0">#REF!</definedName>
    <definedName name="Alter">#REF!</definedName>
    <definedName name="_xlnm.Database">#REF!</definedName>
    <definedName name="Excel_BuiltIn__FilterDatabase_9" localSheetId="0">#REF!</definedName>
    <definedName name="Excel_BuiltIn__FilterDatabase_9">#REF!</definedName>
    <definedName name="Excel_BuiltIn_Database" localSheetId="0">#REF!</definedName>
    <definedName name="Excel_BuiltIn_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4" i="1"/>
  <c r="I4" i="1"/>
  <c r="J4" i="1"/>
  <c r="K4" i="1"/>
  <c r="L4" i="1"/>
  <c r="E6" i="1"/>
  <c r="E7" i="1"/>
  <c r="E8" i="1"/>
  <c r="E9" i="1"/>
  <c r="E10" i="1"/>
  <c r="E11" i="1"/>
  <c r="E12" i="1"/>
  <c r="E13" i="1"/>
  <c r="E14" i="1"/>
  <c r="E16" i="1"/>
  <c r="E18" i="1"/>
  <c r="E19" i="1"/>
  <c r="E20" i="1"/>
  <c r="E21" i="1"/>
  <c r="E22" i="1"/>
  <c r="E25" i="1"/>
  <c r="E26" i="1"/>
  <c r="E27" i="1"/>
  <c r="E28" i="1"/>
  <c r="E29" i="1"/>
  <c r="E31" i="1"/>
  <c r="E32" i="1"/>
  <c r="E33" i="1"/>
  <c r="E34" i="1"/>
  <c r="E35" i="1"/>
  <c r="E36" i="1"/>
  <c r="G37" i="1"/>
  <c r="E38" i="1"/>
  <c r="E39" i="1"/>
  <c r="E40" i="1"/>
  <c r="E42" i="1"/>
  <c r="E43" i="1"/>
  <c r="E44" i="1"/>
  <c r="E45" i="1"/>
  <c r="E46" i="1"/>
  <c r="E50" i="1"/>
  <c r="E53" i="1"/>
  <c r="E54" i="1"/>
  <c r="E57" i="1"/>
  <c r="E58" i="1"/>
  <c r="E59" i="1"/>
  <c r="E60" i="1"/>
  <c r="E61" i="1"/>
  <c r="E65" i="1"/>
  <c r="E66" i="1"/>
  <c r="E67" i="1"/>
  <c r="E68" i="1"/>
  <c r="E69" i="1"/>
  <c r="E70" i="1"/>
  <c r="E77" i="1"/>
  <c r="E78" i="1"/>
  <c r="E79" i="1"/>
  <c r="E80" i="1"/>
  <c r="E83" i="1"/>
  <c r="E85" i="1"/>
  <c r="E87" i="1"/>
  <c r="E89" i="1"/>
  <c r="G4" i="1" l="1"/>
  <c r="D37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<sst xmlns="http://schemas.openxmlformats.org/spreadsheetml/2006/main" count="157" uniqueCount="19">
  <si>
    <t>I have no trial</t>
  </si>
  <si>
    <t>not supported</t>
  </si>
  <si>
    <t>crashed</t>
  </si>
  <si>
    <t>☺</t>
  </si>
  <si>
    <t>beginning?</t>
  </si>
  <si>
    <t>files straight from the</t>
  </si>
  <si>
    <t>so why reduce quality</t>
  </si>
  <si>
    <t>of data, and also offers</t>
  </si>
  <si>
    <t>offer everlasting storage</t>
  </si>
  <si>
    <t>it exists. Our computers</t>
  </si>
  <si>
    <t>vinyl recordings,</t>
  </si>
  <si>
    <t>VHS video recordings,</t>
  </si>
  <si>
    <t>it over - newspapers,</t>
  </si>
  <si>
    <t>you'd better think</t>
  </si>
  <si>
    <t>is outdated and should</t>
  </si>
  <si>
    <t>media compression</t>
  </si>
  <si>
    <t>think that lossless</t>
  </si>
  <si>
    <t>is a descendant of the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</si>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</sst>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00000"/>
    <numFmt numFmtId="166" formatCode="0.0000"/>
    <numFmt numFmtId="167" formatCode="0.00000"/>
    <numFmt numFmtId="168" formatCode="m/d/yy\ h:mm\ AM/PM;@"/>
    <numFmt numFmtId="169" formatCode="mmm\ dd\ yyyy\ \-\ h:mm\ AM/PM;@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utura Lt BT"/>
      <family val="2"/>
    </font>
    <font>
      <sz val="12"/>
      <name val="Futura Lt BT"/>
      <family val="2"/>
    </font>
    <font>
      <sz val="12"/>
      <color rgb="FFFF0000"/>
      <name val="Futura Lt BT"/>
      <family val="2"/>
    </font>
    <font>
      <sz val="12"/>
      <color theme="0" tint="-0.499984740745262"/>
      <name val="Futura Lt BT"/>
      <family val="2"/>
    </font>
    <font>
      <b/>
      <sz val="12"/>
      <name val="Futura Lt BT"/>
      <family val="2"/>
    </font>
    <font>
      <u/>
      <sz val="10"/>
      <color indexed="12"/>
      <name val="Arial"/>
      <family val="2"/>
    </font>
    <font>
      <sz val="10"/>
      <color indexed="8"/>
      <name val="Futura Lt BT"/>
      <family val="2"/>
    </font>
    <font>
      <u/>
      <sz val="12"/>
      <color indexed="12"/>
      <name val="Futura Lt BT"/>
      <family val="2"/>
    </font>
    <font>
      <sz val="12"/>
      <color indexed="8"/>
      <name val="Futura Lt BT"/>
      <family val="2"/>
    </font>
    <font>
      <sz val="12"/>
      <color indexed="10"/>
      <name val="Futura Lt BT"/>
      <family val="2"/>
    </font>
    <font>
      <u/>
      <sz val="12"/>
      <color theme="0" tint="-0.499984740745262"/>
      <name val="Futura Lt BT"/>
      <family val="2"/>
    </font>
    <font>
      <sz val="10"/>
      <color rgb="FFFF0000"/>
      <name val="Futura Lt BT"/>
      <family val="2"/>
    </font>
    <font>
      <u/>
      <sz val="12"/>
      <color rgb="FF0000FF"/>
      <name val="Futura Lt BT"/>
      <family val="2"/>
    </font>
    <font>
      <b/>
      <sz val="12"/>
      <color indexed="8"/>
      <name val="Futura Lt BT"/>
      <family val="2"/>
    </font>
    <font>
      <sz val="10"/>
      <color rgb="FF000000"/>
      <name val="Futura Lt BT"/>
      <family val="2"/>
    </font>
    <font>
      <sz val="11"/>
      <color theme="1"/>
      <name val="Futura Lt BT"/>
      <family val="2"/>
    </font>
    <font>
      <b/>
      <sz val="12"/>
      <color rgb="FF0000FF"/>
      <name val="Futura Lt BT"/>
      <family val="2"/>
    </font>
    <font>
      <u/>
      <sz val="10"/>
      <color indexed="12"/>
      <name val="Futura Lt BT"/>
      <family val="2"/>
    </font>
    <font>
      <b/>
      <sz val="8"/>
      <color indexed="9"/>
      <name val="Futura Lt BT"/>
      <family val="2"/>
    </font>
    <font>
      <sz val="11"/>
      <color indexed="10"/>
      <name val="Futura Lt BT"/>
      <family val="2"/>
    </font>
    <font>
      <sz val="9"/>
      <name val="Futura Lt BT"/>
      <family val="2"/>
    </font>
    <font>
      <sz val="14"/>
      <color indexed="8"/>
      <name val="Futura Lt BT"/>
      <family val="2"/>
    </font>
    <font>
      <sz val="11"/>
      <color indexed="8"/>
      <name val="Futura Lt BT"/>
      <family val="2"/>
    </font>
    <font>
      <sz val="8"/>
      <color indexed="8"/>
      <name val="Futura Lt BT"/>
      <family val="2"/>
    </font>
    <font>
      <sz val="10"/>
      <color theme="0" tint="-0.499984740745262"/>
      <name val="Futura Lt BT"/>
      <family val="2"/>
    </font>
    <font>
      <b/>
      <sz val="10"/>
      <color indexed="10"/>
      <name val="Futura Lt BT"/>
      <family val="2"/>
    </font>
    <font>
      <b/>
      <sz val="8"/>
      <color indexed="8"/>
      <name val="Futura Lt BT"/>
      <family val="2"/>
    </font>
    <font>
      <sz val="14"/>
      <color indexed="10"/>
      <name val="Futura Lt BT"/>
      <family val="2"/>
    </font>
    <font>
      <sz val="11"/>
      <name val="Futura Lt BT"/>
      <family val="2"/>
    </font>
    <font>
      <sz val="14"/>
      <color rgb="FFFF0000"/>
      <name val="Futura Lt BT"/>
      <family val="2"/>
    </font>
    <font>
      <sz val="11"/>
      <color indexed="9"/>
      <name val="Futura Lt BT"/>
      <family val="2"/>
    </font>
    <font>
      <b/>
      <sz val="8"/>
      <name val="Futura Lt BT"/>
      <family val="2"/>
    </font>
    <font>
      <b/>
      <sz val="11"/>
      <color indexed="8"/>
      <name val="Futura Lt BT"/>
      <family val="2"/>
    </font>
    <font>
      <b/>
      <sz val="14"/>
      <name val="Futura Lt BT"/>
      <family val="2"/>
    </font>
    <font>
      <b/>
      <sz val="11"/>
      <name val="Futura Lt BT"/>
      <family val="2"/>
    </font>
    <font>
      <b/>
      <sz val="14"/>
      <color indexed="8"/>
      <name val="Futura Lt BT"/>
      <family val="2"/>
    </font>
    <font>
      <sz val="48"/>
      <color indexed="52"/>
      <name val="Futura Lt BT"/>
      <family val="2"/>
    </font>
    <font>
      <sz val="48"/>
      <color rgb="FFF4910C"/>
      <name val="Futura Lt BT"/>
      <family val="2"/>
    </font>
    <font>
      <b/>
      <sz val="14"/>
      <color indexed="10"/>
      <name val="Futura Lt B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1" applyFont="1"/>
    <xf numFmtId="0" fontId="3" fillId="0" borderId="0" xfId="1" applyFont="1" applyAlignment="1">
      <alignment horizontal="left" vertical="center"/>
    </xf>
    <xf numFmtId="3" fontId="4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3" fontId="3" fillId="0" borderId="4" xfId="1" applyNumberFormat="1" applyFont="1" applyBorder="1" applyAlignment="1">
      <alignment horizontal="center" vertical="center"/>
    </xf>
    <xf numFmtId="3" fontId="3" fillId="0" borderId="5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4" fillId="0" borderId="7" xfId="1" applyFont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0" fontId="9" fillId="0" borderId="9" xfId="2" applyFont="1" applyFill="1" applyBorder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left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7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3" fontId="3" fillId="0" borderId="13" xfId="1" applyNumberFormat="1" applyFont="1" applyBorder="1" applyAlignment="1">
      <alignment horizontal="center" vertical="center"/>
    </xf>
    <xf numFmtId="3" fontId="9" fillId="0" borderId="9" xfId="2" applyNumberFormat="1" applyFont="1" applyFill="1" applyBorder="1" applyAlignment="1">
      <alignment horizontal="left" vertical="center"/>
    </xf>
    <xf numFmtId="3" fontId="6" fillId="0" borderId="14" xfId="1" applyNumberFormat="1" applyFont="1" applyBorder="1" applyAlignment="1">
      <alignment horizontal="center" vertical="center" wrapText="1"/>
    </xf>
    <xf numFmtId="3" fontId="15" fillId="0" borderId="14" xfId="1" applyNumberFormat="1" applyFont="1" applyBorder="1" applyAlignment="1">
      <alignment horizontal="center" vertical="center"/>
    </xf>
    <xf numFmtId="3" fontId="6" fillId="0" borderId="7" xfId="1" applyNumberFormat="1" applyFont="1" applyBorder="1" applyAlignment="1">
      <alignment horizontal="left" vertical="center"/>
    </xf>
    <xf numFmtId="3" fontId="3" fillId="0" borderId="15" xfId="1" applyNumberFormat="1" applyFont="1" applyBorder="1" applyAlignment="1">
      <alignment horizontal="left" vertical="center"/>
    </xf>
    <xf numFmtId="3" fontId="16" fillId="0" borderId="16" xfId="3" applyNumberFormat="1" applyFont="1" applyFill="1" applyBorder="1" applyAlignment="1">
      <alignment horizontal="center" vertical="center"/>
    </xf>
    <xf numFmtId="0" fontId="18" fillId="0" borderId="17" xfId="1" applyFont="1" applyBorder="1" applyAlignment="1">
      <alignment horizontal="right" vertical="center"/>
    </xf>
    <xf numFmtId="167" fontId="20" fillId="0" borderId="0" xfId="1" applyNumberFormat="1" applyFont="1" applyAlignment="1">
      <alignment horizontal="center" vertical="center"/>
    </xf>
    <xf numFmtId="3" fontId="21" fillId="0" borderId="0" xfId="1" applyNumberFormat="1" applyFont="1" applyAlignment="1">
      <alignment horizontal="center" vertical="center"/>
    </xf>
    <xf numFmtId="164" fontId="22" fillId="0" borderId="0" xfId="1" applyNumberFormat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6" fillId="0" borderId="0" xfId="1" applyFont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67" fontId="28" fillId="0" borderId="0" xfId="1" applyNumberFormat="1" applyFont="1" applyAlignment="1">
      <alignment horizontal="center" vertical="center"/>
    </xf>
    <xf numFmtId="3" fontId="24" fillId="0" borderId="0" xfId="1" applyNumberFormat="1" applyFont="1" applyAlignment="1">
      <alignment horizontal="center" vertical="center"/>
    </xf>
    <xf numFmtId="3" fontId="4" fillId="0" borderId="22" xfId="1" applyNumberFormat="1" applyFont="1" applyBorder="1" applyAlignment="1">
      <alignment horizontal="center" vertical="center"/>
    </xf>
    <xf numFmtId="3" fontId="4" fillId="0" borderId="23" xfId="1" applyNumberFormat="1" applyFont="1" applyBorder="1" applyAlignment="1">
      <alignment horizontal="center" vertical="center"/>
    </xf>
    <xf numFmtId="3" fontId="4" fillId="0" borderId="24" xfId="1" applyNumberFormat="1" applyFont="1" applyBorder="1" applyAlignment="1">
      <alignment horizontal="center" vertical="center"/>
    </xf>
    <xf numFmtId="165" fontId="6" fillId="0" borderId="25" xfId="1" applyNumberFormat="1" applyFont="1" applyBorder="1" applyAlignment="1">
      <alignment horizontal="center" vertical="center"/>
    </xf>
    <xf numFmtId="166" fontId="6" fillId="0" borderId="25" xfId="1" applyNumberFormat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9" xfId="2" applyFont="1" applyFill="1" applyBorder="1" applyAlignment="1">
      <alignment horizontal="left" vertical="center"/>
    </xf>
    <xf numFmtId="0" fontId="29" fillId="0" borderId="0" xfId="1" applyFont="1" applyAlignment="1">
      <alignment horizontal="center"/>
    </xf>
    <xf numFmtId="0" fontId="30" fillId="0" borderId="0" xfId="1" applyFont="1" applyAlignment="1">
      <alignment horizontal="left" vertical="center"/>
    </xf>
    <xf numFmtId="165" fontId="6" fillId="0" borderId="26" xfId="1" applyNumberFormat="1" applyFont="1" applyBorder="1" applyAlignment="1">
      <alignment horizontal="center" vertical="center"/>
    </xf>
    <xf numFmtId="166" fontId="6" fillId="0" borderId="26" xfId="1" applyNumberFormat="1" applyFont="1" applyBorder="1" applyAlignment="1">
      <alignment horizontal="center" vertical="center"/>
    </xf>
    <xf numFmtId="3" fontId="3" fillId="0" borderId="9" xfId="2" applyNumberFormat="1" applyFont="1" applyFill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3" fontId="10" fillId="0" borderId="8" xfId="1" applyNumberFormat="1" applyFont="1" applyBorder="1" applyAlignment="1">
      <alignment horizontal="left" vertical="center"/>
    </xf>
    <xf numFmtId="3" fontId="3" fillId="0" borderId="23" xfId="1" applyNumberFormat="1" applyFont="1" applyBorder="1" applyAlignment="1">
      <alignment horizontal="center" vertical="center"/>
    </xf>
    <xf numFmtId="3" fontId="3" fillId="0" borderId="24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3" fontId="4" fillId="0" borderId="27" xfId="1" applyNumberFormat="1" applyFont="1" applyBorder="1" applyAlignment="1">
      <alignment horizontal="center" vertical="center"/>
    </xf>
    <xf numFmtId="3" fontId="3" fillId="0" borderId="22" xfId="1" applyNumberFormat="1" applyFont="1" applyBorder="1" applyAlignment="1">
      <alignment horizontal="center" vertical="center"/>
    </xf>
    <xf numFmtId="3" fontId="10" fillId="0" borderId="9" xfId="1" applyNumberFormat="1" applyFont="1" applyBorder="1" applyAlignment="1">
      <alignment horizontal="left" vertical="center"/>
    </xf>
    <xf numFmtId="3" fontId="2" fillId="0" borderId="26" xfId="1" applyNumberFormat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9" fillId="4" borderId="9" xfId="2" applyFont="1" applyFill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31" fillId="0" borderId="0" xfId="1" applyFont="1" applyAlignment="1">
      <alignment horizontal="center"/>
    </xf>
    <xf numFmtId="0" fontId="30" fillId="0" borderId="0" xfId="1" applyFont="1" applyAlignment="1">
      <alignment vertical="center"/>
    </xf>
    <xf numFmtId="0" fontId="4" fillId="0" borderId="24" xfId="1" applyFont="1" applyBorder="1" applyAlignment="1">
      <alignment horizontal="center"/>
    </xf>
    <xf numFmtId="3" fontId="3" fillId="0" borderId="28" xfId="1" applyNumberFormat="1" applyFont="1" applyBorder="1" applyAlignment="1">
      <alignment horizontal="center" vertical="center"/>
    </xf>
    <xf numFmtId="0" fontId="9" fillId="0" borderId="8" xfId="2" applyFont="1" applyFill="1" applyBorder="1" applyAlignment="1">
      <alignment horizontal="left" vertical="center"/>
    </xf>
    <xf numFmtId="0" fontId="9" fillId="2" borderId="9" xfId="2" applyFont="1" applyFill="1" applyBorder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3" fontId="3" fillId="0" borderId="19" xfId="1" applyNumberFormat="1" applyFont="1" applyBorder="1" applyAlignment="1">
      <alignment horizontal="center" vertical="center"/>
    </xf>
    <xf numFmtId="3" fontId="3" fillId="0" borderId="29" xfId="1" applyNumberFormat="1" applyFont="1" applyBorder="1" applyAlignment="1">
      <alignment horizontal="center" vertical="center"/>
    </xf>
    <xf numFmtId="3" fontId="3" fillId="0" borderId="30" xfId="1" applyNumberFormat="1" applyFont="1" applyBorder="1" applyAlignment="1">
      <alignment horizontal="center" vertical="center"/>
    </xf>
    <xf numFmtId="3" fontId="3" fillId="0" borderId="27" xfId="1" applyNumberFormat="1" applyFont="1" applyBorder="1" applyAlignment="1">
      <alignment horizontal="center" vertical="center"/>
    </xf>
    <xf numFmtId="3" fontId="30" fillId="0" borderId="0" xfId="1" applyNumberFormat="1" applyFont="1" applyAlignment="1">
      <alignment horizontal="center" vertical="center"/>
    </xf>
    <xf numFmtId="167" fontId="33" fillId="0" borderId="0" xfId="1" applyNumberFormat="1" applyFont="1" applyAlignment="1">
      <alignment horizontal="center" vertical="center"/>
    </xf>
    <xf numFmtId="0" fontId="13" fillId="0" borderId="10" xfId="1" applyFont="1" applyBorder="1" applyAlignment="1">
      <alignment horizontal="center"/>
    </xf>
    <xf numFmtId="4" fontId="2" fillId="0" borderId="26" xfId="1" applyNumberFormat="1" applyFont="1" applyBorder="1" applyAlignment="1">
      <alignment horizontal="center" vertical="center"/>
    </xf>
    <xf numFmtId="3" fontId="3" fillId="0" borderId="10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14" fillId="0" borderId="9" xfId="2" applyFont="1" applyFill="1" applyBorder="1" applyAlignment="1">
      <alignment horizontal="left" vertical="center"/>
    </xf>
    <xf numFmtId="0" fontId="14" fillId="3" borderId="9" xfId="2" applyFont="1" applyFill="1" applyBorder="1" applyAlignment="1">
      <alignment horizontal="left" vertical="center"/>
    </xf>
    <xf numFmtId="0" fontId="24" fillId="0" borderId="0" xfId="1" applyFont="1" applyAlignment="1">
      <alignment vertical="center"/>
    </xf>
    <xf numFmtId="0" fontId="29" fillId="0" borderId="0" xfId="1" applyFont="1" applyAlignment="1">
      <alignment horizontal="center" vertical="center"/>
    </xf>
    <xf numFmtId="0" fontId="9" fillId="0" borderId="9" xfId="2" applyFont="1" applyFill="1" applyBorder="1" applyAlignment="1">
      <alignment vertical="center"/>
    </xf>
    <xf numFmtId="0" fontId="23" fillId="0" borderId="0" xfId="1" applyFont="1" applyAlignment="1">
      <alignment vertical="center"/>
    </xf>
    <xf numFmtId="0" fontId="9" fillId="3" borderId="9" xfId="2" applyFont="1" applyFill="1" applyBorder="1" applyAlignment="1">
      <alignment horizontal="left" vertical="center"/>
    </xf>
    <xf numFmtId="0" fontId="12" fillId="0" borderId="9" xfId="2" applyFont="1" applyFill="1" applyBorder="1" applyAlignment="1">
      <alignment horizontal="left" vertical="center"/>
    </xf>
    <xf numFmtId="0" fontId="14" fillId="2" borderId="9" xfId="2" applyFont="1" applyFill="1" applyBorder="1" applyAlignment="1">
      <alignment horizontal="left" vertical="center"/>
    </xf>
    <xf numFmtId="3" fontId="3" fillId="0" borderId="31" xfId="1" applyNumberFormat="1" applyFont="1" applyBorder="1" applyAlignment="1">
      <alignment horizontal="center" vertical="center"/>
    </xf>
    <xf numFmtId="3" fontId="3" fillId="0" borderId="32" xfId="1" applyNumberFormat="1" applyFont="1" applyBorder="1" applyAlignment="1">
      <alignment horizontal="center" vertical="center"/>
    </xf>
    <xf numFmtId="0" fontId="2" fillId="0" borderId="4" xfId="1" applyFont="1" applyBorder="1"/>
    <xf numFmtId="3" fontId="3" fillId="0" borderId="33" xfId="1" applyNumberFormat="1" applyFont="1" applyBorder="1" applyAlignment="1">
      <alignment horizontal="center" vertical="center"/>
    </xf>
    <xf numFmtId="3" fontId="3" fillId="0" borderId="20" xfId="1" applyNumberFormat="1" applyFont="1" applyBorder="1" applyAlignment="1">
      <alignment horizontal="center" vertical="center"/>
    </xf>
    <xf numFmtId="3" fontId="3" fillId="0" borderId="34" xfId="1" applyNumberFormat="1" applyFont="1" applyBorder="1" applyAlignment="1">
      <alignment horizontal="center" vertical="center"/>
    </xf>
    <xf numFmtId="3" fontId="3" fillId="0" borderId="35" xfId="1" applyNumberFormat="1" applyFont="1" applyBorder="1" applyAlignment="1">
      <alignment horizontal="center" vertic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6" xfId="1" applyNumberFormat="1" applyFont="1" applyBorder="1" applyAlignment="1">
      <alignment horizontal="center" vertical="center"/>
    </xf>
    <xf numFmtId="3" fontId="3" fillId="0" borderId="36" xfId="1" applyNumberFormat="1" applyFont="1" applyBorder="1" applyAlignment="1">
      <alignment horizontal="center" vertical="center"/>
    </xf>
    <xf numFmtId="3" fontId="3" fillId="0" borderId="21" xfId="1" applyNumberFormat="1" applyFont="1" applyBorder="1" applyAlignment="1">
      <alignment horizontal="center" vertical="center"/>
    </xf>
    <xf numFmtId="0" fontId="9" fillId="2" borderId="8" xfId="2" applyFont="1" applyFill="1" applyBorder="1" applyAlignment="1">
      <alignment horizontal="left" vertical="center"/>
    </xf>
    <xf numFmtId="3" fontId="3" fillId="0" borderId="37" xfId="1" applyNumberFormat="1" applyFont="1" applyBorder="1" applyAlignment="1">
      <alignment horizontal="center" vertical="center"/>
    </xf>
    <xf numFmtId="0" fontId="14" fillId="4" borderId="8" xfId="2" applyFont="1" applyFill="1" applyBorder="1" applyAlignment="1">
      <alignment horizontal="left" vertical="center"/>
    </xf>
    <xf numFmtId="0" fontId="14" fillId="0" borderId="8" xfId="2" applyFont="1" applyFill="1" applyBorder="1" applyAlignment="1">
      <alignment horizontal="left" vertical="center"/>
    </xf>
    <xf numFmtId="0" fontId="12" fillId="4" borderId="8" xfId="2" applyFont="1" applyFill="1" applyBorder="1" applyAlignment="1">
      <alignment horizontal="left" vertical="center"/>
    </xf>
    <xf numFmtId="0" fontId="14" fillId="4" borderId="9" xfId="2" applyFont="1" applyFill="1" applyBorder="1" applyAlignment="1">
      <alignment horizontal="left" vertical="center"/>
    </xf>
    <xf numFmtId="0" fontId="3" fillId="3" borderId="8" xfId="1" applyFont="1" applyFill="1" applyBorder="1" applyAlignment="1">
      <alignment horizontal="left" vertical="center"/>
    </xf>
    <xf numFmtId="3" fontId="3" fillId="0" borderId="38" xfId="1" applyNumberFormat="1" applyFont="1" applyBorder="1" applyAlignment="1">
      <alignment horizontal="center" vertical="center"/>
    </xf>
    <xf numFmtId="3" fontId="3" fillId="0" borderId="39" xfId="1" applyNumberFormat="1" applyFont="1" applyBorder="1" applyAlignment="1">
      <alignment horizontal="center" vertical="center"/>
    </xf>
    <xf numFmtId="3" fontId="3" fillId="0" borderId="40" xfId="1" applyNumberFormat="1" applyFont="1" applyBorder="1" applyAlignment="1">
      <alignment horizontal="center" vertical="center"/>
    </xf>
    <xf numFmtId="3" fontId="3" fillId="0" borderId="41" xfId="1" applyNumberFormat="1" applyFont="1" applyBorder="1" applyAlignment="1">
      <alignment horizontal="center" vertical="center"/>
    </xf>
    <xf numFmtId="3" fontId="3" fillId="0" borderId="18" xfId="1" applyNumberFormat="1" applyFont="1" applyBorder="1" applyAlignment="1">
      <alignment horizontal="center" vertical="center"/>
    </xf>
    <xf numFmtId="3" fontId="34" fillId="0" borderId="0" xfId="1" applyNumberFormat="1" applyFont="1" applyAlignment="1">
      <alignment horizontal="center" vertical="center"/>
    </xf>
    <xf numFmtId="3" fontId="33" fillId="0" borderId="0" xfId="1" applyNumberFormat="1" applyFont="1" applyAlignment="1">
      <alignment horizontal="center" vertical="center" wrapText="1"/>
    </xf>
    <xf numFmtId="3" fontId="35" fillId="0" borderId="0" xfId="1" applyNumberFormat="1" applyFont="1" applyAlignment="1">
      <alignment horizontal="left" vertical="center"/>
    </xf>
    <xf numFmtId="3" fontId="36" fillId="0" borderId="0" xfId="1" applyNumberFormat="1" applyFont="1" applyAlignment="1">
      <alignment horizontal="left" vertical="center"/>
    </xf>
    <xf numFmtId="3" fontId="15" fillId="0" borderId="39" xfId="1" applyNumberFormat="1" applyFont="1" applyBorder="1" applyAlignment="1">
      <alignment horizontal="center" vertical="center"/>
    </xf>
    <xf numFmtId="165" fontId="3" fillId="0" borderId="42" xfId="1" quotePrefix="1" applyNumberFormat="1" applyFont="1" applyBorder="1" applyAlignment="1">
      <alignment horizontal="center" vertical="center"/>
    </xf>
    <xf numFmtId="0" fontId="37" fillId="0" borderId="0" xfId="1" applyFont="1" applyAlignment="1">
      <alignment horizontal="left" vertical="center"/>
    </xf>
    <xf numFmtId="0" fontId="9" fillId="0" borderId="0" xfId="3" applyFont="1" applyFill="1" applyBorder="1"/>
    <xf numFmtId="3" fontId="18" fillId="0" borderId="1" xfId="1" applyNumberFormat="1" applyFont="1" applyBorder="1" applyAlignment="1">
      <alignment horizontal="center" vertical="center"/>
    </xf>
    <xf numFmtId="3" fontId="38" fillId="0" borderId="0" xfId="1" applyNumberFormat="1" applyFont="1" applyAlignment="1">
      <alignment horizontal="left" vertical="center"/>
    </xf>
    <xf numFmtId="3" fontId="19" fillId="0" borderId="0" xfId="2" applyNumberFormat="1" applyFont="1" applyFill="1" applyAlignment="1">
      <alignment horizontal="center" vertical="top"/>
    </xf>
    <xf numFmtId="0" fontId="27" fillId="0" borderId="0" xfId="1" applyFont="1" applyAlignment="1">
      <alignment horizontal="left" vertical="center"/>
    </xf>
    <xf numFmtId="168" fontId="19" fillId="0" borderId="0" xfId="2" applyNumberFormat="1" applyFont="1" applyFill="1" applyAlignment="1">
      <alignment horizontal="center" vertical="top"/>
    </xf>
    <xf numFmtId="169" fontId="40" fillId="0" borderId="0" xfId="1" applyNumberFormat="1" applyFont="1" applyAlignment="1">
      <alignment horizontal="left" vertical="top"/>
    </xf>
    <xf numFmtId="3" fontId="39" fillId="0" borderId="0" xfId="1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3" xfId="0" applyFont="1" applyBorder="1" applyAlignment="1">
      <alignment horizontal="left" vertical="center"/>
    </xf>
  </cellXfs>
  <cellStyles count="4">
    <cellStyle name="Hyperlink" xfId="2" builtinId="8"/>
    <cellStyle name="Hyperlink 4" xfId="3" xr:uid="{30A33AA1-B7A8-461F-880C-B46ED27EE79C}"/>
    <cellStyle name="Normal" xfId="0" builtinId="0"/>
    <cellStyle name="Standard 2" xfId="1" xr:uid="{4DE94F8F-68DB-4BC3-A59C-FF12F40C7C45}"/>
  </cellStyles>
  <dxfs count="27">
    <dxf>
      <font>
        <b/>
        <i val="0"/>
      </font>
      <fill>
        <patternFill>
          <bgColor rgb="FFFFFF00"/>
        </patternFill>
      </fill>
    </dxf>
    <dxf>
      <font>
        <b/>
        <i val="0"/>
      </font>
      <numFmt numFmtId="3" formatCode="#,##0"/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8CAE-59E7-43BD-96C7-57C27EC6EED7}">
  <sheetPr>
    <tabColor rgb="FFFFC000"/>
  </sheetPr>
  <dimension ref="A1:R128"/>
  <sheetViews>
    <sheetView showGridLines="0" tabSelected="1" zoomScaleNormal="100" workbookViewId="0">
      <selection activeCell="A9" sqref="A4:XFD9"/>
    </sheetView>
  </sheetViews>
  <sheetFormatPr defaultColWidth="9.140625" defaultRowHeight="12.75"/>
  <cols>
    <col min="1" max="1" width="1.7109375" style="1" customWidth="1"/>
    <col min="2" max="2" width="60.7109375" style="1" customWidth="1"/>
    <col min="3" max="3" width="4.5703125" style="1" customWidth="1"/>
    <col min="4" max="4" width="12" style="1" customWidth="1"/>
    <col min="5" max="5" width="7.7109375" style="1" customWidth="1"/>
    <col min="6" max="8" width="15.42578125" style="1" customWidth="1"/>
    <col min="9" max="10" width="15.7109375" style="1" customWidth="1"/>
    <col min="11" max="12" width="15.42578125" style="1" customWidth="1"/>
    <col min="13" max="13" width="5.7109375" style="1" customWidth="1"/>
    <col min="14" max="14" width="50.7109375" style="1" customWidth="1"/>
    <col min="15" max="15" width="2.7109375" style="1" customWidth="1"/>
    <col min="16" max="16" width="6.7109375" style="1" customWidth="1"/>
    <col min="17" max="17" width="13.7109375" style="1" customWidth="1"/>
    <col min="18" max="18" width="8.140625" style="1" customWidth="1"/>
    <col min="19" max="16384" width="9.140625" style="1"/>
  </cols>
  <sheetData>
    <row r="1" spans="1:18" ht="18" customHeight="1">
      <c r="A1" s="128"/>
      <c r="B1" s="130"/>
      <c r="C1" s="131"/>
      <c r="D1" s="132"/>
      <c r="E1" s="132"/>
      <c r="F1" s="132"/>
      <c r="G1" s="132"/>
      <c r="H1" s="132"/>
      <c r="I1" s="132"/>
      <c r="J1" s="132"/>
      <c r="K1" s="132"/>
      <c r="L1" s="132"/>
      <c r="M1" s="126"/>
      <c r="N1" s="126"/>
      <c r="O1" s="126"/>
      <c r="P1" s="126"/>
      <c r="Q1" s="126"/>
      <c r="R1" s="126"/>
    </row>
    <row r="2" spans="1:18" ht="15" customHeight="1">
      <c r="A2" s="128"/>
      <c r="B2" s="129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26"/>
      <c r="N2" s="126"/>
      <c r="O2" s="126"/>
      <c r="P2" s="126"/>
      <c r="Q2" s="126"/>
      <c r="R2" s="126"/>
    </row>
    <row r="3" spans="1:18" ht="26.25" customHeight="1">
      <c r="A3" s="128"/>
      <c r="B3" s="127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26"/>
      <c r="N3" s="126"/>
      <c r="O3" s="126"/>
      <c r="P3" s="126"/>
      <c r="Q3" s="126"/>
      <c r="R3" s="126"/>
    </row>
    <row r="4" spans="1:18" ht="1.5" hidden="1" customHeight="1">
      <c r="A4" s="36"/>
      <c r="B4" s="125"/>
      <c r="C4" s="30"/>
      <c r="D4" s="1">
        <v>100</v>
      </c>
      <c r="F4" s="29">
        <f t="shared" ref="F4:L4" si="0">MIN(F5:F123)</f>
        <v>18825911</v>
      </c>
      <c r="G4" s="29">
        <f t="shared" si="0"/>
        <v>14073591</v>
      </c>
      <c r="H4" s="29">
        <f t="shared" si="0"/>
        <v>20990360</v>
      </c>
      <c r="I4" s="29">
        <f t="shared" si="0"/>
        <v>11412381</v>
      </c>
      <c r="J4" s="29">
        <f t="shared" si="0"/>
        <v>2727593</v>
      </c>
      <c r="K4" s="29">
        <f t="shared" si="0"/>
        <v>3468304</v>
      </c>
      <c r="L4" s="29">
        <f t="shared" si="0"/>
        <v>17039360</v>
      </c>
      <c r="N4" s="124"/>
      <c r="O4" s="123"/>
      <c r="P4" s="123"/>
    </row>
    <row r="5" spans="1:18" ht="18">
      <c r="A5" s="36"/>
      <c r="B5" s="28"/>
      <c r="C5" s="27"/>
      <c r="D5" s="52">
        <f t="shared" ref="D5:D36" si="1">SUM(F5/F$4,G5/G$4,H5/H$4,I5/I$4,J5/J$4,K5/K$4,L5/L$4)/7*100</f>
        <v>340.39192578178444</v>
      </c>
      <c r="E5" s="122" t="s">
        <v>18</v>
      </c>
      <c r="F5" s="26">
        <v>53780338</v>
      </c>
      <c r="G5" s="121">
        <v>36671858</v>
      </c>
      <c r="H5" s="26">
        <v>35979426</v>
      </c>
      <c r="I5" s="25">
        <v>36615988</v>
      </c>
      <c r="J5" s="121">
        <v>17977420</v>
      </c>
      <c r="K5" s="121">
        <v>13970836</v>
      </c>
      <c r="L5" s="121">
        <v>48108320</v>
      </c>
      <c r="N5" s="120"/>
      <c r="O5" s="119"/>
      <c r="P5" s="118"/>
      <c r="Q5" s="117"/>
      <c r="R5" s="40"/>
    </row>
    <row r="6" spans="1:18" ht="18">
      <c r="A6" s="38"/>
      <c r="B6" s="72"/>
      <c r="C6" s="14" t="s">
        <v>3</v>
      </c>
      <c r="D6" s="52">
        <f t="shared" si="1"/>
        <v>102.00712827948138</v>
      </c>
      <c r="E6" s="63">
        <f>233.69+163.78+166.95+156.1+70.92+59.73+206.47</f>
        <v>1057.6400000000001</v>
      </c>
      <c r="F6" s="23">
        <v>19096338</v>
      </c>
      <c r="G6" s="22">
        <v>14073591</v>
      </c>
      <c r="H6" s="22">
        <v>21588999</v>
      </c>
      <c r="I6" s="22">
        <v>11575612</v>
      </c>
      <c r="J6" s="106">
        <v>2777230</v>
      </c>
      <c r="K6" s="106">
        <v>3669959</v>
      </c>
      <c r="L6" s="106">
        <v>17158147</v>
      </c>
      <c r="N6" s="35"/>
      <c r="O6" s="34"/>
      <c r="P6" s="33"/>
      <c r="Q6" s="41"/>
      <c r="R6" s="40"/>
    </row>
    <row r="7" spans="1:18" ht="18">
      <c r="A7" s="38"/>
      <c r="B7" s="16"/>
      <c r="C7" s="14" t="s">
        <v>3</v>
      </c>
      <c r="D7" s="52">
        <f t="shared" si="1"/>
        <v>102.7565253047818</v>
      </c>
      <c r="E7" s="63">
        <f>730.99+516.7+539.25+506.96+195.38+185.47+632.38</f>
        <v>3307.13</v>
      </c>
      <c r="F7" s="6">
        <v>18825911</v>
      </c>
      <c r="G7" s="9">
        <v>14395230</v>
      </c>
      <c r="H7" s="9">
        <v>21835497</v>
      </c>
      <c r="I7" s="9">
        <v>11692010</v>
      </c>
      <c r="J7" s="116">
        <v>2727593</v>
      </c>
      <c r="K7" s="106">
        <v>3765389</v>
      </c>
      <c r="L7" s="106">
        <v>17374698</v>
      </c>
      <c r="N7" s="35"/>
      <c r="O7" s="34"/>
      <c r="P7" s="33"/>
      <c r="Q7" s="41"/>
      <c r="R7" s="40"/>
    </row>
    <row r="8" spans="1:18" ht="18">
      <c r="A8" s="38"/>
      <c r="B8" s="16"/>
      <c r="C8" s="14" t="s">
        <v>3</v>
      </c>
      <c r="D8" s="52">
        <f t="shared" si="1"/>
        <v>103.95134523207665</v>
      </c>
      <c r="E8" s="63">
        <f>442.6+322.31+337.81+303.96+120.15+119.82+408.9</f>
        <v>2055.5500000000002</v>
      </c>
      <c r="F8" s="21">
        <v>19072693</v>
      </c>
      <c r="G8" s="115">
        <v>14521419</v>
      </c>
      <c r="H8" s="115">
        <v>22039665</v>
      </c>
      <c r="I8" s="115">
        <v>11818184</v>
      </c>
      <c r="J8" s="20">
        <v>2779325</v>
      </c>
      <c r="K8" s="106">
        <v>3806155</v>
      </c>
      <c r="L8" s="106">
        <v>17546109</v>
      </c>
      <c r="N8" s="35"/>
      <c r="O8" s="34"/>
      <c r="P8" s="33"/>
      <c r="Q8" s="41"/>
      <c r="R8" s="40"/>
    </row>
    <row r="9" spans="1:18" ht="18">
      <c r="A9" s="38"/>
      <c r="B9" s="16"/>
      <c r="C9" s="15"/>
      <c r="D9" s="52">
        <f t="shared" si="1"/>
        <v>106.06889563648021</v>
      </c>
      <c r="E9" s="63">
        <f>38.93+28.52+28.11+27.31+12.58+10.27+35.62</f>
        <v>181.34000000000003</v>
      </c>
      <c r="F9" s="8">
        <v>20254732</v>
      </c>
      <c r="G9" s="114">
        <v>14381795</v>
      </c>
      <c r="H9" s="114">
        <v>21991860</v>
      </c>
      <c r="I9" s="114">
        <v>12143448</v>
      </c>
      <c r="J9" s="113">
        <v>2886783</v>
      </c>
      <c r="K9" s="106">
        <v>3896534</v>
      </c>
      <c r="L9" s="106">
        <v>17608864</v>
      </c>
      <c r="N9" s="35"/>
      <c r="O9" s="34"/>
      <c r="P9" s="33"/>
      <c r="Q9" s="41"/>
      <c r="R9" s="40"/>
    </row>
    <row r="10" spans="1:18" ht="18">
      <c r="A10" s="38"/>
      <c r="B10" s="71"/>
      <c r="C10" s="18"/>
      <c r="D10" s="52">
        <f t="shared" si="1"/>
        <v>106.63012727206144</v>
      </c>
      <c r="E10" s="63">
        <f>36.69+26.61+37.63+23.54+8.67+8.38+31.92</f>
        <v>173.44</v>
      </c>
      <c r="F10" s="11">
        <v>19698463</v>
      </c>
      <c r="G10" s="10">
        <v>14512467</v>
      </c>
      <c r="H10" s="10">
        <v>21442086</v>
      </c>
      <c r="I10" s="112">
        <v>12234859</v>
      </c>
      <c r="J10" s="106">
        <v>3438262</v>
      </c>
      <c r="K10" s="106">
        <v>3553485</v>
      </c>
      <c r="L10" s="106">
        <v>17173607</v>
      </c>
      <c r="N10" s="35"/>
      <c r="O10" s="34"/>
      <c r="P10" s="33"/>
      <c r="Q10" s="41"/>
      <c r="R10" s="40"/>
    </row>
    <row r="11" spans="1:18" ht="18">
      <c r="A11" s="38"/>
      <c r="B11" s="71"/>
      <c r="C11" s="18"/>
      <c r="D11" s="52">
        <f t="shared" si="1"/>
        <v>106.99151027809961</v>
      </c>
      <c r="E11" s="63">
        <f>64.29+58.78+60.39+49.44+10.64+20.51+63.72</f>
        <v>327.77</v>
      </c>
      <c r="F11" s="11">
        <v>19347648</v>
      </c>
      <c r="G11" s="10">
        <v>14466136</v>
      </c>
      <c r="H11" s="10">
        <v>20990360</v>
      </c>
      <c r="I11" s="104">
        <v>12119924</v>
      </c>
      <c r="J11" s="61">
        <v>3727216</v>
      </c>
      <c r="K11" s="61">
        <v>3468304</v>
      </c>
      <c r="L11" s="61">
        <v>17129948</v>
      </c>
      <c r="N11" s="35"/>
      <c r="O11" s="34"/>
      <c r="P11" s="33"/>
      <c r="Q11" s="41"/>
      <c r="R11" s="40"/>
    </row>
    <row r="12" spans="1:18" ht="18">
      <c r="A12" s="38"/>
      <c r="B12" s="111"/>
      <c r="C12" s="17"/>
      <c r="D12" s="52">
        <f t="shared" si="1"/>
        <v>110.71603327014053</v>
      </c>
      <c r="E12" s="63">
        <f>335.2+245.6+243+242+80+69.6+316.2</f>
        <v>1531.6</v>
      </c>
      <c r="F12" s="11">
        <v>19829154</v>
      </c>
      <c r="G12" s="10">
        <v>15176279</v>
      </c>
      <c r="H12" s="10">
        <v>21940549</v>
      </c>
      <c r="I12" s="104">
        <v>12797399</v>
      </c>
      <c r="J12" s="106">
        <v>3519625</v>
      </c>
      <c r="K12" s="106">
        <v>3856083</v>
      </c>
      <c r="L12" s="106">
        <v>17885657</v>
      </c>
      <c r="N12" s="35"/>
      <c r="O12" s="34"/>
      <c r="P12" s="33"/>
      <c r="Q12" s="41"/>
      <c r="R12" s="40"/>
    </row>
    <row r="13" spans="1:18" ht="18">
      <c r="A13" s="38"/>
      <c r="B13" s="71"/>
      <c r="C13" s="15"/>
      <c r="D13" s="52">
        <f t="shared" si="1"/>
        <v>113.91220655667227</v>
      </c>
      <c r="E13" s="63">
        <f>4.21+2.99+3.06+3.09+1.23+4.06</f>
        <v>18.64</v>
      </c>
      <c r="F13" s="11">
        <v>20674417</v>
      </c>
      <c r="G13" s="10">
        <v>15375974</v>
      </c>
      <c r="H13" s="10">
        <v>22234254</v>
      </c>
      <c r="I13" s="104">
        <v>13180970</v>
      </c>
      <c r="J13" s="106">
        <v>3778363</v>
      </c>
      <c r="K13" s="106">
        <v>3841788</v>
      </c>
      <c r="L13" s="106">
        <v>18333853</v>
      </c>
      <c r="N13" s="35"/>
      <c r="O13" s="34"/>
      <c r="P13" s="33"/>
      <c r="Q13" s="41"/>
      <c r="R13" s="40"/>
    </row>
    <row r="14" spans="1:18" ht="18">
      <c r="A14" s="38"/>
      <c r="B14" s="110"/>
      <c r="C14" s="18"/>
      <c r="D14" s="52">
        <f t="shared" si="1"/>
        <v>116.72751452513661</v>
      </c>
      <c r="E14" s="63">
        <f>63.06+42.52+43.56+41.83+18.08+15.11+56.91</f>
        <v>281.07000000000005</v>
      </c>
      <c r="F14" s="11">
        <v>20453669</v>
      </c>
      <c r="G14" s="10">
        <v>15376736</v>
      </c>
      <c r="H14" s="10">
        <v>22238844</v>
      </c>
      <c r="I14" s="104">
        <v>13059632</v>
      </c>
      <c r="J14" s="106">
        <v>4296095</v>
      </c>
      <c r="K14" s="106">
        <v>3926848</v>
      </c>
      <c r="L14" s="106">
        <v>18415964</v>
      </c>
      <c r="N14" s="35"/>
      <c r="O14" s="34"/>
      <c r="P14" s="33"/>
      <c r="Q14" s="41"/>
      <c r="R14" s="40"/>
    </row>
    <row r="15" spans="1:18" ht="18">
      <c r="A15" s="38"/>
      <c r="B15" s="109"/>
      <c r="C15" s="18"/>
      <c r="D15" s="52">
        <f t="shared" si="1"/>
        <v>118.09131179768507</v>
      </c>
      <c r="E15" s="63"/>
      <c r="F15" s="11">
        <v>21868686</v>
      </c>
      <c r="G15" s="10">
        <v>15727172</v>
      </c>
      <c r="H15" s="10">
        <v>23286453</v>
      </c>
      <c r="I15" s="104">
        <v>13622178</v>
      </c>
      <c r="J15" s="106">
        <v>3779762</v>
      </c>
      <c r="K15" s="106">
        <v>4159001</v>
      </c>
      <c r="L15" s="106">
        <v>18732298</v>
      </c>
      <c r="N15" s="35"/>
      <c r="O15" s="34"/>
      <c r="P15" s="33"/>
      <c r="Q15" s="41"/>
      <c r="R15" s="40"/>
    </row>
    <row r="16" spans="1:18" ht="18">
      <c r="A16" s="38"/>
      <c r="B16" s="71"/>
      <c r="C16" s="18"/>
      <c r="D16" s="52">
        <f t="shared" si="1"/>
        <v>119.56100864610235</v>
      </c>
      <c r="E16" s="63">
        <f>6.28+4.43+4.73+4.48+2.14+1.71+5.88</f>
        <v>29.650000000000002</v>
      </c>
      <c r="F16" s="11">
        <v>21364656</v>
      </c>
      <c r="G16" s="10">
        <v>15869204</v>
      </c>
      <c r="H16" s="10">
        <v>22871180</v>
      </c>
      <c r="I16" s="104">
        <v>13596580</v>
      </c>
      <c r="J16" s="106">
        <v>4198872</v>
      </c>
      <c r="K16" s="106">
        <v>4137888</v>
      </c>
      <c r="L16" s="106">
        <v>18630380</v>
      </c>
      <c r="N16" s="35"/>
      <c r="O16" s="34"/>
      <c r="P16" s="33"/>
      <c r="Q16" s="41"/>
      <c r="R16" s="40"/>
    </row>
    <row r="17" spans="1:18" ht="18">
      <c r="A17" s="38"/>
      <c r="B17" s="109"/>
      <c r="C17" s="18"/>
      <c r="D17" s="52">
        <f t="shared" si="1"/>
        <v>120.40962820394765</v>
      </c>
      <c r="E17" s="63"/>
      <c r="F17" s="11">
        <v>22060363</v>
      </c>
      <c r="G17" s="10">
        <v>16150521</v>
      </c>
      <c r="H17" s="10">
        <v>23384791</v>
      </c>
      <c r="I17" s="104">
        <v>13893099</v>
      </c>
      <c r="J17" s="106">
        <v>3830395</v>
      </c>
      <c r="K17" s="106">
        <v>4271589</v>
      </c>
      <c r="L17" s="106">
        <v>19457666</v>
      </c>
      <c r="N17" s="35"/>
      <c r="O17" s="34"/>
      <c r="P17" s="33"/>
      <c r="Q17" s="41"/>
      <c r="R17" s="40"/>
    </row>
    <row r="18" spans="1:18" ht="18">
      <c r="A18" s="38"/>
      <c r="B18" s="108"/>
      <c r="C18" s="18"/>
      <c r="D18" s="52">
        <f t="shared" si="1"/>
        <v>121.87543820514144</v>
      </c>
      <c r="E18" s="63">
        <f>38+27+27+26+13+10+35</f>
        <v>176</v>
      </c>
      <c r="F18" s="11">
        <v>22159805</v>
      </c>
      <c r="G18" s="10">
        <v>16136255</v>
      </c>
      <c r="H18" s="10">
        <v>22912266</v>
      </c>
      <c r="I18" s="104">
        <v>13696442</v>
      </c>
      <c r="J18" s="106">
        <v>4265713</v>
      </c>
      <c r="K18" s="106">
        <v>4260491</v>
      </c>
      <c r="L18" s="106">
        <v>19145566</v>
      </c>
      <c r="N18" s="35"/>
      <c r="O18" s="34"/>
      <c r="P18" s="33"/>
      <c r="Q18" s="41"/>
      <c r="R18" s="40"/>
    </row>
    <row r="19" spans="1:18" ht="18">
      <c r="A19" s="38"/>
      <c r="B19" s="105"/>
      <c r="C19" s="18"/>
      <c r="D19" s="52">
        <f t="shared" si="1"/>
        <v>122.26930992855264</v>
      </c>
      <c r="E19" s="63">
        <f>6.219+4.721+5.89+4.282+2.089+1.817+6.054</f>
        <v>31.072000000000003</v>
      </c>
      <c r="F19" s="11">
        <v>21655788</v>
      </c>
      <c r="G19" s="10">
        <v>16341970</v>
      </c>
      <c r="H19" s="10">
        <v>22741774</v>
      </c>
      <c r="I19" s="104">
        <v>13782990</v>
      </c>
      <c r="J19" s="106">
        <v>4333733</v>
      </c>
      <c r="K19" s="106">
        <v>4249768</v>
      </c>
      <c r="L19" s="106">
        <v>19459416</v>
      </c>
      <c r="N19" s="35"/>
      <c r="O19" s="34"/>
      <c r="P19" s="33"/>
      <c r="Q19" s="41"/>
      <c r="R19" s="40"/>
    </row>
    <row r="20" spans="1:18" ht="18">
      <c r="A20" s="38"/>
      <c r="B20" s="71"/>
      <c r="C20" s="18"/>
      <c r="D20" s="52">
        <f t="shared" si="1"/>
        <v>122.62559674740629</v>
      </c>
      <c r="E20" s="63">
        <f>55+42+39+39+20+15+51</f>
        <v>261</v>
      </c>
      <c r="F20" s="11">
        <v>22272365</v>
      </c>
      <c r="G20" s="10">
        <v>16462697</v>
      </c>
      <c r="H20" s="10">
        <v>23126568</v>
      </c>
      <c r="I20" s="104">
        <v>13982858</v>
      </c>
      <c r="J20" s="106">
        <v>4110146</v>
      </c>
      <c r="K20" s="106">
        <v>4334147</v>
      </c>
      <c r="L20" s="106">
        <v>19551578</v>
      </c>
      <c r="N20" s="35"/>
      <c r="O20" s="34"/>
      <c r="P20" s="33"/>
      <c r="Q20" s="41"/>
      <c r="R20" s="40"/>
    </row>
    <row r="21" spans="1:18" ht="18">
      <c r="A21" s="38"/>
      <c r="B21" s="107"/>
      <c r="C21" s="18"/>
      <c r="D21" s="52">
        <f t="shared" si="1"/>
        <v>122.72879714792266</v>
      </c>
      <c r="E21" s="63">
        <f>24.17+16.34+17.21+15.84+7+5.65+21.39</f>
        <v>107.60000000000001</v>
      </c>
      <c r="F21" s="11">
        <v>21484202</v>
      </c>
      <c r="G21" s="10">
        <v>15945381</v>
      </c>
      <c r="H21" s="10">
        <v>23189222</v>
      </c>
      <c r="I21" s="104">
        <v>13724098</v>
      </c>
      <c r="J21" s="106">
        <v>4493652</v>
      </c>
      <c r="K21" s="106">
        <v>4285410</v>
      </c>
      <c r="L21" s="106">
        <v>19193518</v>
      </c>
      <c r="N21" s="35"/>
      <c r="O21" s="34"/>
      <c r="P21" s="33"/>
      <c r="Q21" s="41"/>
      <c r="R21" s="40"/>
    </row>
    <row r="22" spans="1:18" ht="18">
      <c r="A22" s="38"/>
      <c r="B22" s="105"/>
      <c r="C22" s="17"/>
      <c r="D22" s="52">
        <f t="shared" si="1"/>
        <v>123.16322796919937</v>
      </c>
      <c r="E22" s="63">
        <f>8.92+6.38+6.76+6.23+3.29+2.83+7.83</f>
        <v>42.24</v>
      </c>
      <c r="F22" s="11">
        <v>22912232</v>
      </c>
      <c r="G22" s="10">
        <v>16739226</v>
      </c>
      <c r="H22" s="10">
        <v>23359139</v>
      </c>
      <c r="I22" s="104">
        <v>13923766</v>
      </c>
      <c r="J22" s="106">
        <v>3875110</v>
      </c>
      <c r="K22" s="106">
        <v>4625675</v>
      </c>
      <c r="L22" s="106">
        <v>19214362</v>
      </c>
      <c r="N22" s="35"/>
      <c r="O22" s="34"/>
      <c r="P22" s="33"/>
      <c r="Q22" s="41"/>
      <c r="R22" s="40"/>
    </row>
    <row r="23" spans="1:18" ht="18">
      <c r="A23" s="38"/>
      <c r="B23" s="13"/>
      <c r="C23" s="17" t="s">
        <v>3</v>
      </c>
      <c r="D23" s="52">
        <f t="shared" si="1"/>
        <v>123.47357143526456</v>
      </c>
      <c r="E23" s="63"/>
      <c r="F23" s="11">
        <v>21368081</v>
      </c>
      <c r="G23" s="10">
        <v>15975143</v>
      </c>
      <c r="H23" s="10">
        <v>23637705</v>
      </c>
      <c r="I23" s="104">
        <v>13745407</v>
      </c>
      <c r="J23" s="106">
        <v>4619731</v>
      </c>
      <c r="K23" s="106">
        <v>4261898</v>
      </c>
      <c r="L23" s="106">
        <v>19082930</v>
      </c>
      <c r="N23" s="35"/>
      <c r="O23" s="34"/>
      <c r="P23" s="33"/>
      <c r="Q23" s="41"/>
      <c r="R23" s="40"/>
    </row>
    <row r="24" spans="1:18" ht="18">
      <c r="A24" s="38"/>
      <c r="B24" s="13"/>
      <c r="C24" s="17" t="s">
        <v>3</v>
      </c>
      <c r="D24" s="52">
        <f t="shared" si="1"/>
        <v>123.55316640945342</v>
      </c>
      <c r="E24" s="63"/>
      <c r="F24" s="11">
        <v>21330104</v>
      </c>
      <c r="G24" s="10">
        <v>15948623</v>
      </c>
      <c r="H24" s="10">
        <v>23613625</v>
      </c>
      <c r="I24" s="104">
        <v>13721964</v>
      </c>
      <c r="J24" s="106">
        <v>4655754</v>
      </c>
      <c r="K24" s="106">
        <v>4270353</v>
      </c>
      <c r="L24" s="106">
        <v>19032323</v>
      </c>
      <c r="N24" s="35"/>
      <c r="O24" s="34"/>
      <c r="P24" s="33"/>
      <c r="Q24" s="41"/>
      <c r="R24" s="40"/>
    </row>
    <row r="25" spans="1:18" ht="18">
      <c r="A25" s="38"/>
      <c r="B25" s="105"/>
      <c r="C25" s="18"/>
      <c r="D25" s="52">
        <f t="shared" si="1"/>
        <v>123.70912437602261</v>
      </c>
      <c r="E25" s="63">
        <f>4.181+2.702+3.238+2.745+1.094+1.043+3.892</f>
        <v>18.895</v>
      </c>
      <c r="F25" s="11">
        <v>21844979</v>
      </c>
      <c r="G25" s="10">
        <v>16407176</v>
      </c>
      <c r="H25" s="10">
        <v>22827690</v>
      </c>
      <c r="I25" s="104">
        <v>13992743</v>
      </c>
      <c r="J25" s="106">
        <v>4436341</v>
      </c>
      <c r="K25" s="106">
        <v>4293100</v>
      </c>
      <c r="L25" s="106">
        <v>19689780</v>
      </c>
      <c r="N25" s="35"/>
      <c r="O25" s="34"/>
      <c r="P25" s="33"/>
      <c r="Q25" s="41"/>
      <c r="R25" s="40"/>
    </row>
    <row r="26" spans="1:18" ht="18">
      <c r="A26" s="38"/>
      <c r="B26" s="105"/>
      <c r="C26" s="18"/>
      <c r="D26" s="52">
        <f t="shared" si="1"/>
        <v>123.74704784643289</v>
      </c>
      <c r="E26" s="63">
        <f>4.155+3.158+3.322+2.668+1.065+0.962+3.482</f>
        <v>18.812000000000001</v>
      </c>
      <c r="F26" s="11">
        <v>22567517</v>
      </c>
      <c r="G26" s="10">
        <v>16456719</v>
      </c>
      <c r="H26" s="10">
        <v>22891996</v>
      </c>
      <c r="I26" s="104">
        <v>14142582</v>
      </c>
      <c r="J26" s="61">
        <v>4193161</v>
      </c>
      <c r="K26" s="61">
        <v>4484481</v>
      </c>
      <c r="L26" s="61">
        <v>19324061</v>
      </c>
      <c r="N26" s="35"/>
      <c r="O26" s="34"/>
      <c r="P26" s="33"/>
      <c r="Q26" s="41"/>
      <c r="R26" s="40"/>
    </row>
    <row r="27" spans="1:18" ht="18">
      <c r="A27" s="38"/>
      <c r="B27" s="72"/>
      <c r="C27" s="17" t="s">
        <v>3</v>
      </c>
      <c r="D27" s="52">
        <f t="shared" si="1"/>
        <v>124.31424492323242</v>
      </c>
      <c r="E27" s="63">
        <f>13.379+9.023+9.193+8.815+4.306+3.543+11.643</f>
        <v>59.901999999999994</v>
      </c>
      <c r="F27" s="11">
        <v>22589106</v>
      </c>
      <c r="G27" s="10">
        <v>16093086</v>
      </c>
      <c r="H27" s="99">
        <v>24040325</v>
      </c>
      <c r="I27" s="103">
        <v>14187200</v>
      </c>
      <c r="J27" s="94">
        <v>4323726</v>
      </c>
      <c r="K27" s="94">
        <v>4337379</v>
      </c>
      <c r="L27" s="94">
        <v>19329564</v>
      </c>
      <c r="N27" s="35"/>
      <c r="O27" s="34"/>
      <c r="P27" s="33"/>
      <c r="Q27" s="41"/>
      <c r="R27" s="40"/>
    </row>
    <row r="28" spans="1:18" ht="18">
      <c r="A28" s="38"/>
      <c r="B28" s="72"/>
      <c r="C28" s="15"/>
      <c r="D28" s="52">
        <f t="shared" si="1"/>
        <v>125.04343211928739</v>
      </c>
      <c r="E28" s="63">
        <f>6.829+4.516+5.186+4.546+1.881+1.515+6.045</f>
        <v>30.518000000000001</v>
      </c>
      <c r="F28" s="8">
        <v>21992588</v>
      </c>
      <c r="G28" s="7">
        <v>16074556</v>
      </c>
      <c r="H28" s="101">
        <v>24090983</v>
      </c>
      <c r="I28" s="100">
        <v>13855805</v>
      </c>
      <c r="J28" s="98">
        <v>4690536</v>
      </c>
      <c r="K28" s="98">
        <v>4304597</v>
      </c>
      <c r="L28" s="98">
        <v>19084900</v>
      </c>
      <c r="N28" s="35"/>
      <c r="O28" s="34"/>
      <c r="P28" s="33"/>
      <c r="Q28" s="41"/>
      <c r="R28" s="40"/>
    </row>
    <row r="29" spans="1:18" ht="18">
      <c r="A29" s="38"/>
      <c r="B29" s="16"/>
      <c r="C29" s="12" t="s">
        <v>3</v>
      </c>
      <c r="D29" s="52">
        <f t="shared" si="1"/>
        <v>125.62432177916654</v>
      </c>
      <c r="E29" s="63">
        <f>0.93+0.7+0.68+1.32+0.25+0.25+1.47</f>
        <v>5.6</v>
      </c>
      <c r="F29" s="8">
        <v>22440627</v>
      </c>
      <c r="G29" s="7">
        <v>16546052</v>
      </c>
      <c r="H29" s="101">
        <v>23607372</v>
      </c>
      <c r="I29" s="102">
        <v>14187150</v>
      </c>
      <c r="J29" s="98">
        <v>4507252</v>
      </c>
      <c r="K29" s="98">
        <v>4381385</v>
      </c>
      <c r="L29" s="98">
        <v>19466977</v>
      </c>
      <c r="N29" s="35"/>
      <c r="O29" s="34"/>
      <c r="P29" s="33"/>
      <c r="Q29" s="41"/>
      <c r="R29" s="40"/>
    </row>
    <row r="30" spans="1:18" ht="18">
      <c r="A30" s="38"/>
      <c r="B30" s="16"/>
      <c r="C30" s="17" t="s">
        <v>3</v>
      </c>
      <c r="D30" s="52">
        <f t="shared" si="1"/>
        <v>125.82029609998648</v>
      </c>
      <c r="E30" s="63"/>
      <c r="F30" s="8">
        <v>22410291</v>
      </c>
      <c r="G30" s="7">
        <v>16248352</v>
      </c>
      <c r="H30" s="101">
        <v>23886837</v>
      </c>
      <c r="I30" s="100">
        <v>14204602</v>
      </c>
      <c r="J30" s="98">
        <v>4579636</v>
      </c>
      <c r="K30" s="98">
        <v>4380579</v>
      </c>
      <c r="L30" s="98">
        <v>19387475</v>
      </c>
      <c r="N30" s="35"/>
      <c r="O30" s="34"/>
      <c r="P30" s="33"/>
      <c r="Q30" s="41"/>
      <c r="R30" s="40"/>
    </row>
    <row r="31" spans="1:18" ht="18">
      <c r="A31" s="38"/>
      <c r="B31" s="55"/>
      <c r="C31" s="18"/>
      <c r="D31" s="52">
        <f t="shared" si="1"/>
        <v>125.98535015241666</v>
      </c>
      <c r="E31" s="63">
        <f>11.9+7.3+8.7+6.5+2.7+2.2+8.6</f>
        <v>47.900000000000006</v>
      </c>
      <c r="F31" s="11">
        <v>22451698</v>
      </c>
      <c r="G31" s="10">
        <v>16461847</v>
      </c>
      <c r="H31" s="99">
        <v>23951961</v>
      </c>
      <c r="I31" s="99">
        <v>14164124</v>
      </c>
      <c r="J31" s="98">
        <v>4539422</v>
      </c>
      <c r="K31" s="98">
        <v>4421585</v>
      </c>
      <c r="L31" s="98">
        <v>19345712</v>
      </c>
      <c r="N31" s="35"/>
      <c r="O31" s="34"/>
      <c r="P31" s="33"/>
      <c r="Q31" s="41"/>
      <c r="R31" s="40"/>
    </row>
    <row r="32" spans="1:18" ht="18">
      <c r="A32" s="38"/>
      <c r="B32" s="55"/>
      <c r="C32" s="18"/>
      <c r="D32" s="52">
        <f t="shared" si="1"/>
        <v>127.54615074335331</v>
      </c>
      <c r="E32" s="63">
        <f>31.8+21.5+20.4+19.89+8.2+7.2+27.3</f>
        <v>136.29</v>
      </c>
      <c r="F32" s="6">
        <v>23538119</v>
      </c>
      <c r="G32" s="9">
        <v>17640667</v>
      </c>
      <c r="H32" s="97">
        <v>26645409</v>
      </c>
      <c r="I32" s="97">
        <v>14880706</v>
      </c>
      <c r="J32" s="94">
        <v>3383054</v>
      </c>
      <c r="K32" s="94">
        <v>4766228</v>
      </c>
      <c r="L32" s="94">
        <v>21071124</v>
      </c>
      <c r="N32" s="35"/>
      <c r="O32" s="34"/>
      <c r="P32" s="33"/>
      <c r="Q32" s="41"/>
      <c r="R32" s="40"/>
    </row>
    <row r="33" spans="1:18" ht="18">
      <c r="A33" s="74"/>
      <c r="B33" s="16"/>
      <c r="C33" s="18"/>
      <c r="D33" s="52">
        <f t="shared" si="1"/>
        <v>127.98093151252246</v>
      </c>
      <c r="E33" s="63">
        <f>3.57+2.25+2.44+2.07+1.02+0.71+2.86</f>
        <v>14.919999999999998</v>
      </c>
      <c r="F33" s="83">
        <v>22184927</v>
      </c>
      <c r="G33" s="70">
        <v>16351051</v>
      </c>
      <c r="H33" s="70">
        <v>23972366</v>
      </c>
      <c r="I33" s="70">
        <v>14102175</v>
      </c>
      <c r="J33" s="70">
        <v>4969366</v>
      </c>
      <c r="K33" s="70">
        <v>4441824</v>
      </c>
      <c r="L33" s="70">
        <v>19392175</v>
      </c>
      <c r="M33" s="96"/>
      <c r="N33" s="87"/>
      <c r="O33" s="49"/>
      <c r="P33" s="33"/>
      <c r="Q33" s="41"/>
      <c r="R33" s="40"/>
    </row>
    <row r="34" spans="1:18" ht="18">
      <c r="A34" s="74"/>
      <c r="B34" s="72"/>
      <c r="C34" s="18"/>
      <c r="D34" s="52">
        <f t="shared" si="1"/>
        <v>128.84489326940766</v>
      </c>
      <c r="E34" s="63">
        <f>1.56+1.58+1.48+0.93+0.34+0.33+1.58</f>
        <v>7.8</v>
      </c>
      <c r="F34" s="83">
        <v>21837526</v>
      </c>
      <c r="G34" s="70">
        <v>16693944</v>
      </c>
      <c r="H34" s="70">
        <v>24629985</v>
      </c>
      <c r="I34" s="70">
        <v>14205223</v>
      </c>
      <c r="J34" s="57">
        <v>4847998</v>
      </c>
      <c r="K34" s="95">
        <v>4586861</v>
      </c>
      <c r="L34" s="94">
        <v>19679899</v>
      </c>
      <c r="N34" s="87"/>
      <c r="O34" s="49"/>
      <c r="P34" s="33"/>
      <c r="Q34" s="41"/>
      <c r="R34" s="40"/>
    </row>
    <row r="35" spans="1:18" ht="18">
      <c r="A35" s="74"/>
      <c r="B35" s="93"/>
      <c r="C35" s="17" t="s">
        <v>3</v>
      </c>
      <c r="D35" s="52">
        <f t="shared" si="1"/>
        <v>128.84927108303361</v>
      </c>
      <c r="E35" s="63">
        <f>14.04+11.42+14.88+9.42+3.29+3.22+13.29</f>
        <v>69.56</v>
      </c>
      <c r="F35" s="83">
        <v>21838172</v>
      </c>
      <c r="G35" s="70">
        <v>16694445</v>
      </c>
      <c r="H35" s="70">
        <v>24631152</v>
      </c>
      <c r="I35" s="70">
        <v>14205687</v>
      </c>
      <c r="J35" s="61">
        <v>4848181</v>
      </c>
      <c r="K35" s="61">
        <v>4586998</v>
      </c>
      <c r="L35" s="61">
        <v>19680473</v>
      </c>
      <c r="N35" s="87"/>
      <c r="O35" s="90"/>
      <c r="P35" s="33"/>
      <c r="Q35" s="41"/>
      <c r="R35" s="40"/>
    </row>
    <row r="36" spans="1:18" ht="18">
      <c r="A36" s="74"/>
      <c r="B36" s="16"/>
      <c r="C36" s="18"/>
      <c r="D36" s="52">
        <f t="shared" si="1"/>
        <v>129.00244412797448</v>
      </c>
      <c r="E36" s="63">
        <f>77.3+55.2+57.6+50.8+14.6+20.1+72.2</f>
        <v>347.79999999999995</v>
      </c>
      <c r="F36" s="83">
        <v>24825846</v>
      </c>
      <c r="G36" s="70">
        <v>17878608</v>
      </c>
      <c r="H36" s="70">
        <v>24982132</v>
      </c>
      <c r="I36" s="70">
        <v>15506943</v>
      </c>
      <c r="J36" s="77">
        <v>3253794</v>
      </c>
      <c r="K36" s="78">
        <v>5008216</v>
      </c>
      <c r="L36" s="78">
        <v>21388343</v>
      </c>
      <c r="N36" s="87"/>
      <c r="O36" s="90"/>
      <c r="P36" s="33"/>
      <c r="Q36" s="41"/>
      <c r="R36" s="40"/>
    </row>
    <row r="37" spans="1:18" ht="18" customHeight="1">
      <c r="A37" s="74"/>
      <c r="B37" s="92"/>
      <c r="C37" s="18"/>
      <c r="D37" s="52">
        <f t="shared" ref="D37:D68" si="2">SUM(F37/F$4,G37/G$4,H37/H$4,I37/I$4,J37/J$4,K37/K$4,L37/L$4)/7*100</f>
        <v>129.02308396812566</v>
      </c>
      <c r="E37" s="63"/>
      <c r="F37" s="83">
        <v>23606803</v>
      </c>
      <c r="G37" s="70">
        <f>40613990-23606803</f>
        <v>17007187</v>
      </c>
      <c r="H37" s="70">
        <v>24634808</v>
      </c>
      <c r="I37" s="70">
        <v>14861391</v>
      </c>
      <c r="J37" s="77">
        <v>4358494</v>
      </c>
      <c r="K37" s="78">
        <v>4495766</v>
      </c>
      <c r="L37" s="78">
        <v>20433681</v>
      </c>
      <c r="N37" s="87"/>
      <c r="O37" s="90"/>
      <c r="P37" s="33"/>
      <c r="Q37" s="41"/>
      <c r="R37" s="40"/>
    </row>
    <row r="38" spans="1:18" ht="18" customHeight="1">
      <c r="A38" s="74"/>
      <c r="B38" s="91"/>
      <c r="C38" s="17" t="s">
        <v>3</v>
      </c>
      <c r="D38" s="52">
        <f t="shared" si="2"/>
        <v>129.43037232913593</v>
      </c>
      <c r="E38" s="63">
        <f>118.8+85.5+105.3+76.4+34.6+28+113.6</f>
        <v>562.20000000000005</v>
      </c>
      <c r="F38" s="83">
        <v>23362374</v>
      </c>
      <c r="G38" s="70">
        <v>16684038</v>
      </c>
      <c r="H38" s="70">
        <v>24535366</v>
      </c>
      <c r="I38" s="70">
        <v>14245942</v>
      </c>
      <c r="J38" s="77">
        <v>4798530</v>
      </c>
      <c r="K38" s="78">
        <v>4553370</v>
      </c>
      <c r="L38" s="78">
        <v>19499662</v>
      </c>
      <c r="N38" s="87"/>
      <c r="O38" s="90"/>
      <c r="P38" s="33"/>
      <c r="Q38" s="41"/>
      <c r="R38" s="40"/>
    </row>
    <row r="39" spans="1:18" ht="18" customHeight="1">
      <c r="A39" s="74" t="s">
        <v>17</v>
      </c>
      <c r="B39" s="72"/>
      <c r="C39" s="17" t="s">
        <v>3</v>
      </c>
      <c r="D39" s="52">
        <f t="shared" si="2"/>
        <v>129.43974824300523</v>
      </c>
      <c r="E39" s="63">
        <f>94.15+72.34+87.94+64.15+29.53+23.54+97.43</f>
        <v>469.08000000000004</v>
      </c>
      <c r="F39" s="58">
        <v>23362248</v>
      </c>
      <c r="G39" s="57">
        <v>16683492</v>
      </c>
      <c r="H39" s="57">
        <v>24533604</v>
      </c>
      <c r="I39" s="57">
        <v>14248034</v>
      </c>
      <c r="J39" s="61">
        <v>4799486</v>
      </c>
      <c r="K39" s="61">
        <v>4554874</v>
      </c>
      <c r="L39" s="61">
        <v>19496566</v>
      </c>
      <c r="N39" s="87"/>
      <c r="O39" s="49"/>
      <c r="P39" s="33"/>
      <c r="Q39" s="41"/>
      <c r="R39" s="40"/>
    </row>
    <row r="40" spans="1:18" ht="18" customHeight="1">
      <c r="A40" s="74"/>
      <c r="B40" s="72"/>
      <c r="C40" s="17" t="s">
        <v>3</v>
      </c>
      <c r="D40" s="52">
        <f t="shared" si="2"/>
        <v>130.0411150120336</v>
      </c>
      <c r="E40" s="63">
        <f>108.03+80.62+84.79+78.01+49.78+42.95+114.25</f>
        <v>558.43000000000006</v>
      </c>
      <c r="F40" s="83">
        <v>23569296</v>
      </c>
      <c r="G40" s="70">
        <v>16779910</v>
      </c>
      <c r="H40" s="70">
        <v>24640344</v>
      </c>
      <c r="I40" s="70">
        <v>14322328</v>
      </c>
      <c r="J40" s="61">
        <v>4802984</v>
      </c>
      <c r="K40" s="61">
        <v>4558506</v>
      </c>
      <c r="L40" s="61">
        <v>19672444</v>
      </c>
      <c r="N40" s="87"/>
      <c r="O40" s="49"/>
      <c r="P40" s="33"/>
      <c r="Q40" s="41"/>
      <c r="R40" s="40"/>
    </row>
    <row r="41" spans="1:18" ht="18" customHeight="1">
      <c r="A41" s="74"/>
      <c r="B41" s="16"/>
      <c r="C41" s="18"/>
      <c r="D41" s="52">
        <f t="shared" si="2"/>
        <v>131.07759791932091</v>
      </c>
      <c r="E41" s="63"/>
      <c r="F41" s="83">
        <v>23474767</v>
      </c>
      <c r="G41" s="70">
        <v>16530729</v>
      </c>
      <c r="H41" s="70">
        <v>24384871</v>
      </c>
      <c r="I41" s="70">
        <v>14487093</v>
      </c>
      <c r="J41" s="61">
        <v>5082666</v>
      </c>
      <c r="K41" s="61">
        <v>4543439</v>
      </c>
      <c r="L41" s="61">
        <v>19584186</v>
      </c>
      <c r="N41" s="87"/>
      <c r="O41" s="49"/>
      <c r="P41" s="33"/>
      <c r="Q41" s="41"/>
      <c r="R41" s="40"/>
    </row>
    <row r="42" spans="1:18" ht="18">
      <c r="A42" s="74"/>
      <c r="B42" s="72"/>
      <c r="C42" s="17" t="s">
        <v>3</v>
      </c>
      <c r="D42" s="52">
        <f t="shared" si="2"/>
        <v>131.21875637200915</v>
      </c>
      <c r="E42" s="63">
        <f>39+24.9+20.4+29.2+16.9+15.3+43.9</f>
        <v>189.60000000000002</v>
      </c>
      <c r="F42" s="76">
        <v>23460000</v>
      </c>
      <c r="G42" s="75">
        <v>16956112</v>
      </c>
      <c r="H42" s="75">
        <v>24735968</v>
      </c>
      <c r="I42" s="75">
        <v>14535148</v>
      </c>
      <c r="J42" s="61">
        <v>4856122</v>
      </c>
      <c r="K42" s="61">
        <v>4658484</v>
      </c>
      <c r="L42" s="61">
        <v>19744160</v>
      </c>
      <c r="N42" s="35"/>
      <c r="O42" s="34"/>
      <c r="P42" s="33"/>
      <c r="Q42" s="41"/>
      <c r="R42" s="40"/>
    </row>
    <row r="43" spans="1:18" ht="18">
      <c r="A43" s="74"/>
      <c r="B43" s="72"/>
      <c r="C43" s="47" t="s">
        <v>3</v>
      </c>
      <c r="D43" s="52">
        <f t="shared" si="2"/>
        <v>131.66271987600422</v>
      </c>
      <c r="E43" s="63">
        <f>38.7+25.1+20.6+28.5+16.5+15+43.8</f>
        <v>188.2</v>
      </c>
      <c r="F43" s="83">
        <v>23460000</v>
      </c>
      <c r="G43" s="70">
        <v>16956112</v>
      </c>
      <c r="H43" s="70">
        <v>24735968</v>
      </c>
      <c r="I43" s="70">
        <v>14535148</v>
      </c>
      <c r="J43" s="61">
        <v>4918362</v>
      </c>
      <c r="K43" s="61">
        <v>4687128</v>
      </c>
      <c r="L43" s="61">
        <v>19744160</v>
      </c>
      <c r="N43" s="35"/>
      <c r="O43" s="34"/>
      <c r="P43" s="33"/>
      <c r="Q43" s="41"/>
      <c r="R43" s="40"/>
    </row>
    <row r="44" spans="1:18" ht="18">
      <c r="A44" s="74"/>
      <c r="B44" s="72"/>
      <c r="C44" s="47"/>
      <c r="D44" s="52">
        <f t="shared" si="2"/>
        <v>132.09965477911368</v>
      </c>
      <c r="E44" s="63">
        <f>0.562+0.39+0.36+0.39+0.17+0.16+0.5</f>
        <v>2.532</v>
      </c>
      <c r="F44" s="83">
        <v>22589245</v>
      </c>
      <c r="G44" s="70">
        <v>16928976</v>
      </c>
      <c r="H44" s="70">
        <v>24169039</v>
      </c>
      <c r="I44" s="70">
        <v>15487582</v>
      </c>
      <c r="J44" s="61">
        <v>4878868</v>
      </c>
      <c r="K44" s="61">
        <v>4577420</v>
      </c>
      <c r="L44" s="61">
        <v>20910171</v>
      </c>
      <c r="N44" s="35"/>
      <c r="O44" s="34"/>
      <c r="P44" s="33"/>
      <c r="Q44" s="41"/>
      <c r="R44" s="40"/>
    </row>
    <row r="45" spans="1:18" ht="18">
      <c r="A45" s="74"/>
      <c r="B45" s="72"/>
      <c r="C45" s="18"/>
      <c r="D45" s="52">
        <f t="shared" si="2"/>
        <v>132.3141196392281</v>
      </c>
      <c r="E45" s="63">
        <f>22.96+15.69+21.38+14.13+5.76+5.25+19.39</f>
        <v>104.56</v>
      </c>
      <c r="F45" s="83">
        <v>24084128</v>
      </c>
      <c r="G45" s="70">
        <v>16893238</v>
      </c>
      <c r="H45" s="70">
        <v>26224652</v>
      </c>
      <c r="I45" s="70">
        <v>14464508</v>
      </c>
      <c r="J45" s="61">
        <v>4776546</v>
      </c>
      <c r="K45" s="61">
        <v>4629707</v>
      </c>
      <c r="L45" s="61">
        <v>20097376</v>
      </c>
      <c r="N45" s="35"/>
      <c r="O45" s="34"/>
      <c r="P45" s="33"/>
      <c r="Q45" s="41"/>
      <c r="R45" s="40"/>
    </row>
    <row r="46" spans="1:18" ht="18">
      <c r="A46" s="74"/>
      <c r="B46" s="16"/>
      <c r="C46" s="17" t="s">
        <v>3</v>
      </c>
      <c r="D46" s="52">
        <f t="shared" si="2"/>
        <v>132.45214681007334</v>
      </c>
      <c r="E46" s="63">
        <f>4.964+3.049+3.989+2.735+1.048+0.96+3.575</f>
        <v>20.319999999999997</v>
      </c>
      <c r="F46" s="83">
        <v>22730114</v>
      </c>
      <c r="G46" s="70">
        <v>17307860</v>
      </c>
      <c r="H46" s="70">
        <v>24770362</v>
      </c>
      <c r="I46" s="70">
        <v>14744122</v>
      </c>
      <c r="J46" s="61">
        <v>5005496</v>
      </c>
      <c r="K46" s="61">
        <v>4636742</v>
      </c>
      <c r="L46" s="61">
        <v>20283782</v>
      </c>
      <c r="N46" s="35"/>
      <c r="O46" s="34"/>
      <c r="P46" s="33"/>
      <c r="Q46" s="41"/>
      <c r="R46" s="40"/>
    </row>
    <row r="47" spans="1:18" ht="18">
      <c r="A47" s="74"/>
      <c r="B47" s="19"/>
      <c r="C47" s="64"/>
      <c r="D47" s="52">
        <f t="shared" si="2"/>
        <v>134.16041588118142</v>
      </c>
      <c r="E47" s="63"/>
      <c r="F47" s="83">
        <v>23861260</v>
      </c>
      <c r="G47" s="70">
        <v>16807268</v>
      </c>
      <c r="H47" s="70">
        <v>25463092</v>
      </c>
      <c r="I47" s="70">
        <v>14801588</v>
      </c>
      <c r="J47" s="61">
        <v>5272700</v>
      </c>
      <c r="K47" s="61">
        <v>4533320</v>
      </c>
      <c r="L47" s="61">
        <v>20094340</v>
      </c>
      <c r="N47" s="35"/>
      <c r="O47" s="34"/>
      <c r="P47" s="33"/>
      <c r="Q47" s="41"/>
      <c r="R47" s="40"/>
    </row>
    <row r="48" spans="1:18" ht="18">
      <c r="A48" s="74"/>
      <c r="B48" s="16"/>
      <c r="C48" s="18"/>
      <c r="D48" s="52">
        <f t="shared" si="2"/>
        <v>134.98261343090044</v>
      </c>
      <c r="E48" s="63"/>
      <c r="F48" s="83">
        <v>22748170</v>
      </c>
      <c r="G48" s="70">
        <v>23421222</v>
      </c>
      <c r="H48" s="70">
        <v>25860797</v>
      </c>
      <c r="I48" s="70">
        <v>15257023</v>
      </c>
      <c r="J48" s="61">
        <v>4057990</v>
      </c>
      <c r="K48" s="61">
        <v>4426443</v>
      </c>
      <c r="L48" s="61">
        <v>21185317</v>
      </c>
      <c r="N48" s="35"/>
      <c r="O48" s="34"/>
      <c r="P48" s="33"/>
      <c r="Q48" s="41"/>
      <c r="R48" s="40"/>
    </row>
    <row r="49" spans="1:18" ht="18">
      <c r="A49" s="74"/>
      <c r="B49" s="16"/>
      <c r="C49" s="69" t="s">
        <v>3</v>
      </c>
      <c r="D49" s="52">
        <f t="shared" si="2"/>
        <v>137.2055738613667</v>
      </c>
      <c r="E49" s="63"/>
      <c r="F49" s="83">
        <v>24774628</v>
      </c>
      <c r="G49" s="70">
        <v>17851305</v>
      </c>
      <c r="H49" s="70">
        <v>25058889</v>
      </c>
      <c r="I49" s="70">
        <v>16215330</v>
      </c>
      <c r="J49" s="61">
        <v>4635957</v>
      </c>
      <c r="K49" s="61">
        <v>4973128</v>
      </c>
      <c r="L49" s="61">
        <v>21670077</v>
      </c>
      <c r="N49" s="35"/>
      <c r="O49" s="34"/>
      <c r="P49" s="33"/>
      <c r="Q49" s="41"/>
      <c r="R49" s="40"/>
    </row>
    <row r="50" spans="1:18" ht="18">
      <c r="A50" s="74"/>
      <c r="B50" s="16"/>
      <c r="C50" s="17"/>
      <c r="D50" s="52">
        <f t="shared" si="2"/>
        <v>137.88278283998204</v>
      </c>
      <c r="E50" s="63">
        <f>20.67+15.2+23.23+13.3+5.88+4.56+27.31</f>
        <v>110.15</v>
      </c>
      <c r="F50" s="83">
        <v>25521888</v>
      </c>
      <c r="G50" s="70">
        <v>18793695</v>
      </c>
      <c r="H50" s="70">
        <v>25261657</v>
      </c>
      <c r="I50" s="70">
        <v>16486125</v>
      </c>
      <c r="J50" s="61">
        <v>4292459</v>
      </c>
      <c r="K50" s="61">
        <v>4948695</v>
      </c>
      <c r="L50" s="61">
        <v>22357458</v>
      </c>
      <c r="N50" s="35"/>
      <c r="O50" s="34"/>
      <c r="P50" s="33"/>
      <c r="Q50" s="41"/>
      <c r="R50" s="40"/>
    </row>
    <row r="51" spans="1:18" ht="18">
      <c r="A51" s="74"/>
      <c r="B51" s="89"/>
      <c r="C51" s="84" t="s">
        <v>3</v>
      </c>
      <c r="D51" s="52">
        <f t="shared" si="2"/>
        <v>138.73169847245549</v>
      </c>
      <c r="E51" s="63"/>
      <c r="F51" s="83">
        <v>27330710</v>
      </c>
      <c r="G51" s="70">
        <v>18866341</v>
      </c>
      <c r="H51" s="70">
        <v>25493824</v>
      </c>
      <c r="I51" s="70">
        <v>19316593</v>
      </c>
      <c r="J51" s="61">
        <v>3341860</v>
      </c>
      <c r="K51" s="61">
        <v>5114974</v>
      </c>
      <c r="L51" s="61">
        <v>22351875</v>
      </c>
      <c r="N51" s="35"/>
      <c r="O51" s="34"/>
      <c r="P51" s="33"/>
      <c r="Q51" s="41"/>
      <c r="R51" s="40"/>
    </row>
    <row r="52" spans="1:18" ht="18">
      <c r="A52" s="74"/>
      <c r="B52" s="16"/>
      <c r="C52" s="18"/>
      <c r="D52" s="52">
        <f t="shared" si="2"/>
        <v>139.1364476285776</v>
      </c>
      <c r="E52" s="63"/>
      <c r="F52" s="58">
        <v>27907702</v>
      </c>
      <c r="G52" s="57">
        <v>17550489</v>
      </c>
      <c r="H52" s="57">
        <v>24769492</v>
      </c>
      <c r="I52" s="57">
        <v>18559690</v>
      </c>
      <c r="J52" s="61">
        <v>4260256</v>
      </c>
      <c r="K52" s="61">
        <v>4850441</v>
      </c>
      <c r="L52" s="61">
        <v>21186013</v>
      </c>
      <c r="N52" s="35"/>
      <c r="O52" s="34"/>
      <c r="P52" s="33"/>
      <c r="Q52" s="41"/>
      <c r="R52" s="40"/>
    </row>
    <row r="53" spans="1:18" ht="18">
      <c r="A53" s="74"/>
      <c r="B53" s="16"/>
      <c r="C53" s="47" t="s">
        <v>3</v>
      </c>
      <c r="D53" s="52">
        <f t="shared" si="2"/>
        <v>139.5858823780103</v>
      </c>
      <c r="E53" s="63">
        <f>19.34+23.06+33.22+18.79+3.2+6.47+33.09</f>
        <v>137.17000000000002</v>
      </c>
      <c r="F53" s="83">
        <v>25389843</v>
      </c>
      <c r="G53" s="70">
        <v>18437884</v>
      </c>
      <c r="H53" s="70">
        <v>25344036</v>
      </c>
      <c r="I53" s="70">
        <v>16421863</v>
      </c>
      <c r="J53" s="61">
        <v>4677269</v>
      </c>
      <c r="K53" s="61">
        <v>5052920</v>
      </c>
      <c r="L53" s="61">
        <v>22052254</v>
      </c>
      <c r="N53" s="35"/>
      <c r="O53" s="88"/>
      <c r="P53" s="33"/>
      <c r="Q53" s="41"/>
      <c r="R53" s="40"/>
    </row>
    <row r="54" spans="1:18" ht="18">
      <c r="A54" s="74"/>
      <c r="B54" s="16"/>
      <c r="C54" s="17"/>
      <c r="D54" s="52">
        <f t="shared" si="2"/>
        <v>140.24217331241186</v>
      </c>
      <c r="E54" s="63">
        <f>186.7+134.31+70.67+153.34+93.18+74.81+286.34</f>
        <v>999.34999999999991</v>
      </c>
      <c r="F54" s="58">
        <v>25377490</v>
      </c>
      <c r="G54" s="57">
        <v>17860931</v>
      </c>
      <c r="H54" s="57">
        <v>24708460</v>
      </c>
      <c r="I54" s="57">
        <v>15808122</v>
      </c>
      <c r="J54" s="61">
        <v>5236077</v>
      </c>
      <c r="K54" s="61">
        <v>5074827</v>
      </c>
      <c r="L54" s="61">
        <v>21378541</v>
      </c>
      <c r="N54" s="35"/>
      <c r="O54" s="34"/>
      <c r="P54" s="33"/>
      <c r="Q54" s="41"/>
      <c r="R54" s="40"/>
    </row>
    <row r="55" spans="1:18" ht="18">
      <c r="A55" s="74"/>
      <c r="B55" s="55"/>
      <c r="C55" s="17" t="s">
        <v>3</v>
      </c>
      <c r="D55" s="52">
        <f t="shared" si="2"/>
        <v>140.26486819598361</v>
      </c>
      <c r="E55" s="63"/>
      <c r="F55" s="83">
        <v>24370189</v>
      </c>
      <c r="G55" s="70">
        <v>17902544</v>
      </c>
      <c r="H55" s="70">
        <v>25674966</v>
      </c>
      <c r="I55" s="70">
        <v>15216535</v>
      </c>
      <c r="J55" s="61">
        <v>5521768</v>
      </c>
      <c r="K55" s="61">
        <v>4935879</v>
      </c>
      <c r="L55" s="61">
        <v>21263545</v>
      </c>
      <c r="N55" s="35"/>
      <c r="O55" s="34"/>
      <c r="P55" s="33"/>
      <c r="Q55" s="41"/>
      <c r="R55" s="40"/>
    </row>
    <row r="56" spans="1:18" ht="18">
      <c r="A56" s="74" t="s">
        <v>16</v>
      </c>
      <c r="B56" s="16"/>
      <c r="C56" s="18"/>
      <c r="D56" s="52">
        <f t="shared" si="2"/>
        <v>140.62825310201305</v>
      </c>
      <c r="E56" s="63"/>
      <c r="F56" s="83">
        <v>24208250</v>
      </c>
      <c r="G56" s="70">
        <v>18122050</v>
      </c>
      <c r="H56" s="70">
        <v>25734575</v>
      </c>
      <c r="I56" s="70">
        <v>15455345</v>
      </c>
      <c r="J56" s="61">
        <v>5322946</v>
      </c>
      <c r="K56" s="61">
        <v>5099476</v>
      </c>
      <c r="L56" s="61">
        <v>21611151</v>
      </c>
      <c r="N56" s="35"/>
      <c r="O56" s="49"/>
      <c r="P56" s="33"/>
      <c r="Q56" s="41"/>
      <c r="R56" s="40"/>
    </row>
    <row r="57" spans="1:18" ht="18">
      <c r="A57" s="74"/>
      <c r="B57" s="72"/>
      <c r="C57" s="17"/>
      <c r="D57" s="52">
        <f t="shared" si="2"/>
        <v>142.70140138447283</v>
      </c>
      <c r="E57" s="63">
        <f>38.12+24.95+25+25.09+6.86+9.56+35.22</f>
        <v>164.79999999999998</v>
      </c>
      <c r="F57" s="58">
        <v>25384510</v>
      </c>
      <c r="G57" s="57">
        <v>19527363</v>
      </c>
      <c r="H57" s="57">
        <v>25609336</v>
      </c>
      <c r="I57" s="57">
        <v>17910621</v>
      </c>
      <c r="J57" s="61">
        <v>3275121</v>
      </c>
      <c r="K57" s="61">
        <v>6496729</v>
      </c>
      <c r="L57" s="61">
        <v>23681901</v>
      </c>
      <c r="N57" s="87"/>
      <c r="O57" s="34"/>
      <c r="P57" s="33"/>
      <c r="Q57" s="41"/>
      <c r="R57" s="40"/>
    </row>
    <row r="58" spans="1:18" ht="18">
      <c r="A58" s="74" t="s">
        <v>15</v>
      </c>
      <c r="B58" s="16"/>
      <c r="C58" s="17" t="s">
        <v>3</v>
      </c>
      <c r="D58" s="52">
        <f t="shared" si="2"/>
        <v>143.40700342639008</v>
      </c>
      <c r="E58" s="63">
        <f>45.1+30.6+19.2+32.4+33.3+18.8+40.8</f>
        <v>220.20000000000005</v>
      </c>
      <c r="F58" s="58">
        <v>24183146</v>
      </c>
      <c r="G58" s="57">
        <v>18203636</v>
      </c>
      <c r="H58" s="57">
        <v>25258236</v>
      </c>
      <c r="I58" s="57">
        <v>16154899</v>
      </c>
      <c r="J58" s="61">
        <v>5519482</v>
      </c>
      <c r="K58" s="61">
        <v>5232767</v>
      </c>
      <c r="L58" s="61">
        <v>22309056</v>
      </c>
      <c r="N58" s="35"/>
      <c r="O58" s="49"/>
      <c r="P58" s="33"/>
      <c r="Q58" s="41"/>
      <c r="R58" s="40"/>
    </row>
    <row r="59" spans="1:18" ht="18">
      <c r="A59" s="74"/>
      <c r="B59" s="16"/>
      <c r="C59" s="17" t="s">
        <v>3</v>
      </c>
      <c r="D59" s="52">
        <f t="shared" si="2"/>
        <v>143.58475319608553</v>
      </c>
      <c r="E59" s="63">
        <f>2.265+1.531+1.593+1.515+0.687+0.562+2.031</f>
        <v>10.184000000000001</v>
      </c>
      <c r="F59" s="76">
        <v>24024795</v>
      </c>
      <c r="G59" s="75">
        <v>17994247</v>
      </c>
      <c r="H59" s="75">
        <v>24622468</v>
      </c>
      <c r="I59" s="75">
        <v>15398348</v>
      </c>
      <c r="J59" s="61">
        <v>5980150</v>
      </c>
      <c r="K59" s="61">
        <v>5283886</v>
      </c>
      <c r="L59" s="61">
        <v>21434630</v>
      </c>
      <c r="N59" s="35"/>
      <c r="O59" s="34"/>
      <c r="P59" s="33"/>
      <c r="Q59" s="41"/>
      <c r="R59" s="40"/>
    </row>
    <row r="60" spans="1:18" ht="18">
      <c r="A60" s="74"/>
      <c r="B60" s="86"/>
      <c r="C60" s="84" t="s">
        <v>3</v>
      </c>
      <c r="D60" s="52">
        <f t="shared" si="2"/>
        <v>143.89508199471072</v>
      </c>
      <c r="E60" s="63">
        <f>14.9+10.4+12.3+10.1+4.3+3.7+13.3</f>
        <v>69</v>
      </c>
      <c r="F60" s="76">
        <v>26018806</v>
      </c>
      <c r="G60" s="75">
        <v>18725605</v>
      </c>
      <c r="H60" s="75">
        <v>26364408</v>
      </c>
      <c r="I60" s="75">
        <v>16312167</v>
      </c>
      <c r="J60" s="61">
        <v>5038034</v>
      </c>
      <c r="K60" s="61">
        <v>5298285</v>
      </c>
      <c r="L60" s="61">
        <v>22150761</v>
      </c>
      <c r="N60" s="35"/>
      <c r="O60" s="34"/>
      <c r="P60" s="33"/>
      <c r="Q60" s="41"/>
      <c r="R60" s="40"/>
    </row>
    <row r="61" spans="1:18" ht="18">
      <c r="A61" s="74"/>
      <c r="B61" s="85"/>
      <c r="C61" s="84" t="s">
        <v>3</v>
      </c>
      <c r="D61" s="52">
        <f t="shared" si="2"/>
        <v>143.89508199471072</v>
      </c>
      <c r="E61" s="63">
        <f>14.1+9.9+11.37+9.45+4.03+3.55+12.56</f>
        <v>64.959999999999994</v>
      </c>
      <c r="F61" s="76">
        <v>26018806</v>
      </c>
      <c r="G61" s="75">
        <v>18725605</v>
      </c>
      <c r="H61" s="75">
        <v>26364408</v>
      </c>
      <c r="I61" s="75">
        <v>16312167</v>
      </c>
      <c r="J61" s="61">
        <v>5038034</v>
      </c>
      <c r="K61" s="61">
        <v>5298285</v>
      </c>
      <c r="L61" s="61">
        <v>22150761</v>
      </c>
      <c r="N61" s="50"/>
      <c r="O61" s="49"/>
      <c r="P61" s="33"/>
      <c r="Q61" s="41"/>
      <c r="R61" s="40"/>
    </row>
    <row r="62" spans="1:18" ht="18">
      <c r="A62" s="74" t="s">
        <v>14</v>
      </c>
      <c r="B62" s="16"/>
      <c r="C62" s="17" t="s">
        <v>3</v>
      </c>
      <c r="D62" s="52">
        <f t="shared" si="2"/>
        <v>144.06202764558017</v>
      </c>
      <c r="E62" s="63"/>
      <c r="F62" s="58">
        <v>26258395</v>
      </c>
      <c r="G62" s="57">
        <v>18891051</v>
      </c>
      <c r="H62" s="70">
        <v>25729701</v>
      </c>
      <c r="I62" s="70">
        <v>17180713</v>
      </c>
      <c r="J62" s="61">
        <v>4835913</v>
      </c>
      <c r="K62" s="61">
        <v>5222042</v>
      </c>
      <c r="L62" s="61">
        <v>22788398</v>
      </c>
      <c r="N62" s="50"/>
      <c r="O62" s="34"/>
      <c r="P62" s="33"/>
      <c r="Q62" s="41"/>
      <c r="R62" s="40"/>
    </row>
    <row r="63" spans="1:18" ht="18">
      <c r="A63" s="74"/>
      <c r="B63" s="55"/>
      <c r="C63" s="17" t="s">
        <v>3</v>
      </c>
      <c r="D63" s="52">
        <f t="shared" si="2"/>
        <v>144.34086270001666</v>
      </c>
      <c r="E63" s="63"/>
      <c r="F63" s="83">
        <v>25382084</v>
      </c>
      <c r="G63" s="70">
        <v>18270013</v>
      </c>
      <c r="H63" s="70">
        <v>26198652</v>
      </c>
      <c r="I63" s="70">
        <v>15730861</v>
      </c>
      <c r="J63" s="61">
        <v>5352100</v>
      </c>
      <c r="K63" s="61">
        <v>5518631</v>
      </c>
      <c r="L63" s="61">
        <v>21768333</v>
      </c>
      <c r="N63" s="50"/>
      <c r="O63" s="34"/>
      <c r="P63" s="33"/>
      <c r="Q63" s="41"/>
      <c r="R63" s="40"/>
    </row>
    <row r="64" spans="1:18" ht="18">
      <c r="A64" s="74" t="s">
        <v>13</v>
      </c>
      <c r="B64" s="16"/>
      <c r="C64" s="18"/>
      <c r="D64" s="52">
        <f t="shared" si="2"/>
        <v>144.55101024840593</v>
      </c>
      <c r="E64" s="63"/>
      <c r="F64" s="76">
        <v>25189990</v>
      </c>
      <c r="G64" s="75">
        <v>18002622</v>
      </c>
      <c r="H64" s="75">
        <v>24622394</v>
      </c>
      <c r="I64" s="75">
        <v>15590187</v>
      </c>
      <c r="J64" s="61">
        <v>5980079</v>
      </c>
      <c r="K64" s="61">
        <v>5238694</v>
      </c>
      <c r="L64" s="61">
        <v>21458478</v>
      </c>
      <c r="N64" s="50"/>
      <c r="O64" s="49"/>
      <c r="P64" s="33"/>
      <c r="Q64" s="41"/>
      <c r="R64" s="40"/>
    </row>
    <row r="65" spans="1:18" ht="18">
      <c r="A65" s="74" t="s">
        <v>12</v>
      </c>
      <c r="B65" s="16"/>
      <c r="C65" s="47" t="s">
        <v>3</v>
      </c>
      <c r="D65" s="52">
        <f t="shared" si="2"/>
        <v>147.78665621741209</v>
      </c>
      <c r="E65" s="63">
        <f>11.31+7.73+8.15+7.86+2.89+2.83+10.38</f>
        <v>51.15</v>
      </c>
      <c r="F65" s="76">
        <v>24193824</v>
      </c>
      <c r="G65" s="75">
        <v>18778259</v>
      </c>
      <c r="H65" s="75">
        <v>25996396</v>
      </c>
      <c r="I65" s="75">
        <v>19033366</v>
      </c>
      <c r="J65" s="61">
        <v>4929675</v>
      </c>
      <c r="K65" s="61">
        <v>5393914</v>
      </c>
      <c r="L65" s="61">
        <v>24823439</v>
      </c>
      <c r="N65" s="35"/>
      <c r="O65" s="34"/>
      <c r="P65" s="33"/>
      <c r="Q65" s="41"/>
      <c r="R65" s="40"/>
    </row>
    <row r="66" spans="1:18" ht="18">
      <c r="A66" s="74"/>
      <c r="B66" s="16"/>
      <c r="C66" s="17" t="s">
        <v>3</v>
      </c>
      <c r="D66" s="52">
        <f t="shared" si="2"/>
        <v>147.90373706360404</v>
      </c>
      <c r="E66" s="63">
        <f>2.12+1.41+1.5+1.42+0.58+0.56+1.92</f>
        <v>9.51</v>
      </c>
      <c r="F66" s="76">
        <v>24244624</v>
      </c>
      <c r="G66" s="75">
        <v>18782614</v>
      </c>
      <c r="H66" s="75">
        <v>26145967</v>
      </c>
      <c r="I66" s="75">
        <v>19013752</v>
      </c>
      <c r="J66" s="61">
        <v>4931107</v>
      </c>
      <c r="K66" s="61">
        <v>5392644</v>
      </c>
      <c r="L66" s="61">
        <v>24816997</v>
      </c>
      <c r="N66" s="35"/>
      <c r="O66" s="34"/>
      <c r="P66" s="33"/>
      <c r="Q66" s="41"/>
      <c r="R66" s="40"/>
    </row>
    <row r="67" spans="1:18" ht="18">
      <c r="A67" s="74" t="s">
        <v>11</v>
      </c>
      <c r="B67" s="16"/>
      <c r="C67" s="17"/>
      <c r="D67" s="52">
        <f t="shared" si="2"/>
        <v>150.92148958851323</v>
      </c>
      <c r="E67" s="63">
        <f>106.61+111.5+117.76+83.06+17.5+37.17+128.26</f>
        <v>601.86</v>
      </c>
      <c r="F67" s="76">
        <v>26449102</v>
      </c>
      <c r="G67" s="75">
        <v>21316602</v>
      </c>
      <c r="H67" s="75">
        <v>26049868</v>
      </c>
      <c r="I67" s="75">
        <v>18457101</v>
      </c>
      <c r="J67" s="61">
        <v>3253233</v>
      </c>
      <c r="K67" s="61">
        <v>7262432</v>
      </c>
      <c r="L67" s="61">
        <v>25557990</v>
      </c>
      <c r="N67" s="35"/>
      <c r="O67" s="34"/>
      <c r="P67" s="33"/>
      <c r="Q67" s="41"/>
      <c r="R67" s="40"/>
    </row>
    <row r="68" spans="1:18" ht="18">
      <c r="A68" s="74" t="s">
        <v>10</v>
      </c>
      <c r="B68" s="16"/>
      <c r="C68" s="47" t="s">
        <v>3</v>
      </c>
      <c r="D68" s="52">
        <f t="shared" si="2"/>
        <v>151.68127495232994</v>
      </c>
      <c r="E68" s="63">
        <f>27+9+8+12+10+3+15</f>
        <v>84</v>
      </c>
      <c r="F68" s="58">
        <v>27032192</v>
      </c>
      <c r="G68" s="57">
        <v>20051579</v>
      </c>
      <c r="H68" s="57">
        <v>26677154</v>
      </c>
      <c r="I68" s="57">
        <v>18248704</v>
      </c>
      <c r="J68" s="61">
        <v>4939214</v>
      </c>
      <c r="K68" s="61">
        <v>5735876</v>
      </c>
      <c r="L68" s="61">
        <v>24237423</v>
      </c>
      <c r="N68" s="50"/>
      <c r="O68" s="34"/>
      <c r="P68" s="33"/>
      <c r="Q68" s="41"/>
      <c r="R68" s="40"/>
    </row>
    <row r="69" spans="1:18" ht="18">
      <c r="A69" s="74"/>
      <c r="B69" s="72"/>
      <c r="C69" s="47" t="s">
        <v>3</v>
      </c>
      <c r="D69" s="52">
        <f t="shared" ref="D69:D100" si="3">SUM(F69/F$4,G69/G$4,H69/H$4,I69/I$4,J69/J$4,K69/K$4,L69/L$4)/7*100</f>
        <v>152.85021676289196</v>
      </c>
      <c r="E69" s="82">
        <f>0.29+0.2+0.18+0.22+0.09+0.08+0.25</f>
        <v>1.3099999999999998</v>
      </c>
      <c r="F69" s="58">
        <v>25039528</v>
      </c>
      <c r="G69" s="57">
        <v>18719064</v>
      </c>
      <c r="H69" s="57">
        <v>25827312</v>
      </c>
      <c r="I69" s="57">
        <v>17790124</v>
      </c>
      <c r="J69" s="61">
        <v>6165208</v>
      </c>
      <c r="K69" s="61">
        <v>5494648</v>
      </c>
      <c r="L69" s="61">
        <v>23949432</v>
      </c>
      <c r="N69" s="35"/>
      <c r="O69" s="34"/>
      <c r="P69" s="33"/>
      <c r="Q69" s="41"/>
      <c r="R69" s="40"/>
    </row>
    <row r="70" spans="1:18" ht="18">
      <c r="A70" s="74"/>
      <c r="B70" s="16"/>
      <c r="C70" s="17"/>
      <c r="D70" s="52">
        <f t="shared" si="3"/>
        <v>155.70294339456171</v>
      </c>
      <c r="E70" s="63">
        <f>15.885+10.373+14.846+11.821+5.936+3.502+13.559</f>
        <v>75.921999999999997</v>
      </c>
      <c r="F70" s="76">
        <v>26148976</v>
      </c>
      <c r="G70" s="75">
        <v>20928320</v>
      </c>
      <c r="H70" s="75">
        <v>25677024</v>
      </c>
      <c r="I70" s="75">
        <v>18226240</v>
      </c>
      <c r="J70" s="61">
        <v>5273456</v>
      </c>
      <c r="K70" s="61">
        <v>6143888</v>
      </c>
      <c r="L70" s="61">
        <v>25525072</v>
      </c>
      <c r="N70" s="35"/>
      <c r="O70" s="49"/>
      <c r="P70" s="33"/>
      <c r="Q70" s="79"/>
      <c r="R70" s="80"/>
    </row>
    <row r="71" spans="1:18" ht="18">
      <c r="A71" s="74"/>
      <c r="B71" s="16"/>
      <c r="C71" s="81"/>
      <c r="D71" s="52">
        <f t="shared" si="3"/>
        <v>155.84820208126351</v>
      </c>
      <c r="E71" s="63"/>
      <c r="F71" s="76">
        <v>25639989</v>
      </c>
      <c r="G71" s="75">
        <v>20015433</v>
      </c>
      <c r="H71" s="75">
        <v>26995986</v>
      </c>
      <c r="I71" s="75">
        <v>18890869</v>
      </c>
      <c r="J71" s="61">
        <v>5542999</v>
      </c>
      <c r="K71" s="61">
        <v>5831522</v>
      </c>
      <c r="L71" s="61">
        <v>25052025</v>
      </c>
      <c r="N71" s="35"/>
      <c r="O71" s="49"/>
      <c r="P71" s="33"/>
      <c r="Q71" s="79"/>
      <c r="R71" s="80"/>
    </row>
    <row r="72" spans="1:18" ht="18">
      <c r="A72" s="74" t="s">
        <v>9</v>
      </c>
      <c r="B72" s="16"/>
      <c r="C72" s="66"/>
      <c r="D72" s="52">
        <f t="shared" si="3"/>
        <v>156.25449069075654</v>
      </c>
      <c r="E72" s="63"/>
      <c r="F72" s="76">
        <v>24439644</v>
      </c>
      <c r="G72" s="75">
        <v>25073685</v>
      </c>
      <c r="H72" s="75">
        <v>25080826</v>
      </c>
      <c r="I72" s="75">
        <v>16704968</v>
      </c>
      <c r="J72" s="61">
        <v>4801633</v>
      </c>
      <c r="K72" s="61">
        <v>5645688</v>
      </c>
      <c r="L72" s="61">
        <v>30861537</v>
      </c>
      <c r="N72" s="35"/>
      <c r="O72" s="34"/>
      <c r="P72" s="33"/>
      <c r="Q72" s="79"/>
      <c r="R72" s="40"/>
    </row>
    <row r="73" spans="1:18" ht="18">
      <c r="A73" s="74" t="s">
        <v>8</v>
      </c>
      <c r="B73" s="16"/>
      <c r="C73" s="47" t="s">
        <v>3</v>
      </c>
      <c r="D73" s="52">
        <f t="shared" si="3"/>
        <v>156.36685812340417</v>
      </c>
      <c r="E73" s="63"/>
      <c r="F73" s="78">
        <v>25639919</v>
      </c>
      <c r="G73" s="77">
        <v>20015305</v>
      </c>
      <c r="H73" s="70">
        <v>26922018</v>
      </c>
      <c r="I73" s="70">
        <v>18876509</v>
      </c>
      <c r="J73" s="61">
        <v>5543270</v>
      </c>
      <c r="K73" s="61">
        <v>5962944</v>
      </c>
      <c r="L73" s="61">
        <v>25105005</v>
      </c>
      <c r="N73" s="35"/>
      <c r="O73" s="34"/>
      <c r="P73" s="33"/>
      <c r="Q73" s="41"/>
      <c r="R73" s="40"/>
    </row>
    <row r="74" spans="1:18" ht="18">
      <c r="A74" s="74" t="s">
        <v>7</v>
      </c>
      <c r="B74" s="71"/>
      <c r="C74" s="64"/>
      <c r="D74" s="52">
        <f t="shared" si="3"/>
        <v>156.79113986476216</v>
      </c>
      <c r="E74" s="63"/>
      <c r="F74" s="76">
        <v>26418172</v>
      </c>
      <c r="G74" s="75">
        <v>19816280</v>
      </c>
      <c r="H74" s="75">
        <v>26639756</v>
      </c>
      <c r="I74" s="75">
        <v>17389180</v>
      </c>
      <c r="J74" s="61">
        <v>6235644</v>
      </c>
      <c r="K74" s="61">
        <v>5892360</v>
      </c>
      <c r="L74" s="61">
        <v>23618928</v>
      </c>
      <c r="N74" s="50"/>
      <c r="O74" s="34"/>
      <c r="P74" s="33"/>
      <c r="Q74" s="41"/>
      <c r="R74" s="40"/>
    </row>
    <row r="75" spans="1:18" ht="18">
      <c r="A75" s="74" t="s">
        <v>6</v>
      </c>
      <c r="B75" s="16"/>
      <c r="C75" s="64"/>
      <c r="D75" s="52">
        <f t="shared" si="3"/>
        <v>157.43288594656633</v>
      </c>
      <c r="E75" s="63"/>
      <c r="F75" s="58">
        <v>27854404</v>
      </c>
      <c r="G75" s="57">
        <v>19969508</v>
      </c>
      <c r="H75" s="57">
        <v>27038984</v>
      </c>
      <c r="I75" s="57">
        <v>17818604</v>
      </c>
      <c r="J75" s="61">
        <v>6421771</v>
      </c>
      <c r="K75" s="61">
        <v>5264760</v>
      </c>
      <c r="L75" s="61">
        <v>23854265</v>
      </c>
      <c r="N75" s="35"/>
      <c r="O75" s="34"/>
      <c r="P75" s="33"/>
      <c r="Q75" s="41"/>
      <c r="R75" s="40"/>
    </row>
    <row r="76" spans="1:18" ht="18">
      <c r="A76" s="74" t="s">
        <v>5</v>
      </c>
      <c r="B76" s="19"/>
      <c r="C76" s="59"/>
      <c r="D76" s="52">
        <f t="shared" si="3"/>
        <v>159.11862031946362</v>
      </c>
      <c r="E76" s="63"/>
      <c r="F76" s="58">
        <v>26509322</v>
      </c>
      <c r="G76" s="57">
        <v>20973821</v>
      </c>
      <c r="H76" s="57">
        <v>26306149</v>
      </c>
      <c r="I76" s="57">
        <v>20768117</v>
      </c>
      <c r="J76" s="61">
        <v>4811286</v>
      </c>
      <c r="K76" s="61">
        <v>6335602</v>
      </c>
      <c r="L76" s="61">
        <v>26857344</v>
      </c>
      <c r="N76" s="50"/>
      <c r="O76" s="49"/>
      <c r="P76" s="33"/>
      <c r="Q76" s="41"/>
      <c r="R76" s="40"/>
    </row>
    <row r="77" spans="1:18" ht="18">
      <c r="A77" s="74" t="s">
        <v>4</v>
      </c>
      <c r="B77" s="16"/>
      <c r="C77" s="17"/>
      <c r="D77" s="52">
        <f t="shared" si="3"/>
        <v>159.23521476686477</v>
      </c>
      <c r="E77" s="63">
        <f>316.4+260.8+73.1+332.9+150+91.2</f>
        <v>1224.4000000000001</v>
      </c>
      <c r="F77" s="58">
        <v>26956143</v>
      </c>
      <c r="G77" s="57">
        <v>20276686</v>
      </c>
      <c r="H77" s="57">
        <v>27430527</v>
      </c>
      <c r="I77" s="57">
        <v>19240178</v>
      </c>
      <c r="J77" s="61">
        <v>5596884</v>
      </c>
      <c r="K77" s="61">
        <v>6104059</v>
      </c>
      <c r="L77" s="61">
        <v>25034492</v>
      </c>
      <c r="N77" s="35"/>
      <c r="O77" s="34"/>
      <c r="P77" s="33"/>
      <c r="Q77" s="41"/>
      <c r="R77" s="40"/>
    </row>
    <row r="78" spans="1:18" ht="18">
      <c r="A78" s="74"/>
      <c r="B78" s="16"/>
      <c r="C78" s="17" t="s">
        <v>3</v>
      </c>
      <c r="D78" s="52">
        <f t="shared" si="3"/>
        <v>159.41784805380394</v>
      </c>
      <c r="E78" s="63">
        <f>2449.6+1428.5+901.2+1417.4+2285.7+949.3+2048</f>
        <v>11479.7</v>
      </c>
      <c r="F78" s="58">
        <v>25642480</v>
      </c>
      <c r="G78" s="57">
        <v>20027048</v>
      </c>
      <c r="H78" s="57">
        <v>26924875</v>
      </c>
      <c r="I78" s="57">
        <v>19476865</v>
      </c>
      <c r="J78" s="61">
        <v>5761798</v>
      </c>
      <c r="K78" s="61">
        <v>6186957</v>
      </c>
      <c r="L78" s="61">
        <v>25363167</v>
      </c>
      <c r="N78" s="35"/>
      <c r="O78" s="34"/>
      <c r="P78" s="33"/>
      <c r="Q78" s="41"/>
      <c r="R78" s="40"/>
    </row>
    <row r="79" spans="1:18" ht="18">
      <c r="A79" s="74"/>
      <c r="B79" s="16"/>
      <c r="C79" s="17" t="s">
        <v>3</v>
      </c>
      <c r="D79" s="52">
        <f t="shared" si="3"/>
        <v>159.88783827456305</v>
      </c>
      <c r="E79" s="63">
        <f>119.9+95+50.1+90.8+161.5+61.5+125.8</f>
        <v>704.59999999999991</v>
      </c>
      <c r="F79" s="58">
        <v>25643035</v>
      </c>
      <c r="G79" s="57">
        <v>20027483</v>
      </c>
      <c r="H79" s="57">
        <v>26937990</v>
      </c>
      <c r="I79" s="57">
        <v>19559362</v>
      </c>
      <c r="J79" s="61">
        <v>5821538</v>
      </c>
      <c r="K79" s="61">
        <v>6187068</v>
      </c>
      <c r="L79" s="61">
        <v>25415159</v>
      </c>
      <c r="N79" s="35"/>
      <c r="O79" s="34"/>
      <c r="P79" s="33"/>
      <c r="Q79" s="41"/>
      <c r="R79" s="40"/>
    </row>
    <row r="80" spans="1:18" ht="18">
      <c r="A80" s="74"/>
      <c r="B80" s="16"/>
      <c r="C80" s="59"/>
      <c r="D80" s="52">
        <f t="shared" si="3"/>
        <v>165.11028198630081</v>
      </c>
      <c r="E80" s="63">
        <f>14.09+10.63+13+10.56+3.67+3.42+13.98</f>
        <v>69.350000000000009</v>
      </c>
      <c r="F80" s="58">
        <v>26970357</v>
      </c>
      <c r="G80" s="57">
        <v>21010094</v>
      </c>
      <c r="H80" s="57">
        <v>28653550</v>
      </c>
      <c r="I80" s="57">
        <v>20840230</v>
      </c>
      <c r="J80" s="61">
        <v>5693123</v>
      </c>
      <c r="K80" s="61">
        <v>5967501</v>
      </c>
      <c r="L80" s="61">
        <v>27829081</v>
      </c>
      <c r="N80" s="35"/>
      <c r="O80" s="34"/>
      <c r="P80" s="33"/>
      <c r="Q80" s="41"/>
      <c r="R80" s="40"/>
    </row>
    <row r="81" spans="1:18" ht="18">
      <c r="A81" s="73"/>
      <c r="B81" s="16"/>
      <c r="C81" s="59"/>
      <c r="D81" s="52">
        <f t="shared" si="3"/>
        <v>168.05802989036926</v>
      </c>
      <c r="E81" s="63"/>
      <c r="F81" s="58">
        <v>28453631</v>
      </c>
      <c r="G81" s="57">
        <v>24886801</v>
      </c>
      <c r="H81" s="57">
        <v>26999683</v>
      </c>
      <c r="I81" s="57">
        <v>20290860</v>
      </c>
      <c r="J81" s="61">
        <v>3261622</v>
      </c>
      <c r="K81" s="61">
        <v>8711176</v>
      </c>
      <c r="L81" s="61">
        <v>29181974</v>
      </c>
      <c r="N81" s="35"/>
      <c r="O81" s="34"/>
      <c r="P81" s="33"/>
      <c r="Q81" s="41"/>
      <c r="R81" s="40"/>
    </row>
    <row r="82" spans="1:18" ht="18">
      <c r="A82" s="73"/>
      <c r="B82" s="55"/>
      <c r="C82" s="47" t="s">
        <v>3</v>
      </c>
      <c r="D82" s="52">
        <f t="shared" si="3"/>
        <v>168.29573284826373</v>
      </c>
      <c r="E82" s="63"/>
      <c r="F82" s="58">
        <v>29035333</v>
      </c>
      <c r="G82" s="57">
        <v>23736186</v>
      </c>
      <c r="H82" s="57">
        <v>27974422</v>
      </c>
      <c r="I82" s="57">
        <v>20712007</v>
      </c>
      <c r="J82" s="61">
        <v>3739872</v>
      </c>
      <c r="K82" s="61">
        <v>8153446</v>
      </c>
      <c r="L82" s="61">
        <v>28664439</v>
      </c>
      <c r="N82" s="35"/>
      <c r="O82" s="34"/>
      <c r="P82" s="33"/>
      <c r="Q82" s="41"/>
      <c r="R82" s="40"/>
    </row>
    <row r="83" spans="1:18" ht="18">
      <c r="A83" s="73"/>
      <c r="B83" s="72"/>
      <c r="C83" s="59"/>
      <c r="D83" s="52">
        <f t="shared" si="3"/>
        <v>172.48641994079549</v>
      </c>
      <c r="E83" s="63">
        <f>5.28+3.28+3+3.22+1.59+1.26+4.32</f>
        <v>21.950000000000003</v>
      </c>
      <c r="F83" s="58">
        <v>28927899</v>
      </c>
      <c r="G83" s="57">
        <v>21558307</v>
      </c>
      <c r="H83" s="57">
        <v>27730766</v>
      </c>
      <c r="I83" s="57">
        <v>20238506</v>
      </c>
      <c r="J83" s="61">
        <v>6616021</v>
      </c>
      <c r="K83" s="61">
        <v>6685201</v>
      </c>
      <c r="L83" s="61">
        <v>26547646</v>
      </c>
      <c r="N83" s="35"/>
      <c r="O83" s="34"/>
      <c r="P83" s="33"/>
      <c r="Q83" s="41"/>
      <c r="R83" s="40"/>
    </row>
    <row r="84" spans="1:18" ht="18">
      <c r="A84" s="73"/>
      <c r="B84" s="16"/>
      <c r="C84" s="17" t="s">
        <v>3</v>
      </c>
      <c r="D84" s="52">
        <f t="shared" si="3"/>
        <v>173.54631025315365</v>
      </c>
      <c r="E84" s="63"/>
      <c r="F84" s="58">
        <v>29976892</v>
      </c>
      <c r="G84" s="57">
        <v>24390163</v>
      </c>
      <c r="H84" s="57">
        <v>27577160</v>
      </c>
      <c r="I84" s="57">
        <v>21372142</v>
      </c>
      <c r="J84" s="61">
        <v>3940300</v>
      </c>
      <c r="K84" s="61">
        <v>8519152</v>
      </c>
      <c r="L84" s="61">
        <v>29571210</v>
      </c>
      <c r="N84" s="35"/>
      <c r="O84" s="34"/>
      <c r="P84" s="33"/>
      <c r="Q84" s="41"/>
      <c r="R84" s="40"/>
    </row>
    <row r="85" spans="1:18" ht="18">
      <c r="A85" s="73"/>
      <c r="B85" s="55"/>
      <c r="C85" s="17" t="s">
        <v>3</v>
      </c>
      <c r="D85" s="52">
        <f t="shared" si="3"/>
        <v>175.79972381079654</v>
      </c>
      <c r="E85" s="63">
        <f>3.46+3.56+3.56+2.79+0.7+1.29+4.3</f>
        <v>19.66</v>
      </c>
      <c r="F85" s="58">
        <v>31322769</v>
      </c>
      <c r="G85" s="57">
        <v>23727562</v>
      </c>
      <c r="H85" s="57">
        <v>29200624</v>
      </c>
      <c r="I85" s="57">
        <v>20444990</v>
      </c>
      <c r="J85" s="61">
        <v>4702135</v>
      </c>
      <c r="K85" s="61">
        <v>8565374</v>
      </c>
      <c r="L85" s="61">
        <v>26923180</v>
      </c>
      <c r="N85" s="35"/>
      <c r="O85" s="34"/>
      <c r="P85" s="33"/>
      <c r="Q85" s="41"/>
      <c r="R85" s="40"/>
    </row>
    <row r="86" spans="1:18" ht="18">
      <c r="A86" s="73"/>
      <c r="B86" s="16"/>
      <c r="C86" s="17" t="s">
        <v>3</v>
      </c>
      <c r="D86" s="52">
        <f t="shared" si="3"/>
        <v>175.8832659596259</v>
      </c>
      <c r="E86" s="63"/>
      <c r="F86" s="58">
        <v>28116375</v>
      </c>
      <c r="G86" s="57">
        <v>21956806</v>
      </c>
      <c r="H86" s="57">
        <v>28704639</v>
      </c>
      <c r="I86" s="57">
        <v>21802604</v>
      </c>
      <c r="J86" s="61">
        <v>6083565</v>
      </c>
      <c r="K86" s="61">
        <v>7374379</v>
      </c>
      <c r="L86" s="61">
        <v>27665856</v>
      </c>
      <c r="N86" s="35"/>
      <c r="O86" s="34"/>
      <c r="P86" s="33"/>
      <c r="Q86" s="41"/>
      <c r="R86" s="40"/>
    </row>
    <row r="87" spans="1:18" ht="18">
      <c r="A87" s="73"/>
      <c r="B87" s="72"/>
      <c r="C87" s="59"/>
      <c r="D87" s="52">
        <f t="shared" si="3"/>
        <v>182.51296291817047</v>
      </c>
      <c r="E87" s="63">
        <f>2.93+1.77+1.2+1.77+1.84+0.94+2.63</f>
        <v>13.079999999999998</v>
      </c>
      <c r="F87" s="58">
        <v>31203022</v>
      </c>
      <c r="G87" s="57">
        <v>22942170</v>
      </c>
      <c r="H87" s="57">
        <v>28653826</v>
      </c>
      <c r="I87" s="57">
        <v>22165878</v>
      </c>
      <c r="J87" s="61">
        <v>6517290</v>
      </c>
      <c r="K87" s="61">
        <v>7261728</v>
      </c>
      <c r="L87" s="61">
        <v>28929526</v>
      </c>
      <c r="N87" s="35"/>
      <c r="O87" s="34"/>
      <c r="P87" s="33"/>
      <c r="Q87" s="41"/>
      <c r="R87" s="40"/>
    </row>
    <row r="88" spans="1:18" ht="18">
      <c r="A88" s="38"/>
      <c r="B88" s="16"/>
      <c r="C88" s="59"/>
      <c r="D88" s="52">
        <f t="shared" si="3"/>
        <v>187.80822610284437</v>
      </c>
      <c r="E88" s="63"/>
      <c r="F88" s="58">
        <v>19223258</v>
      </c>
      <c r="G88" s="57">
        <v>22694428</v>
      </c>
      <c r="H88" s="57">
        <v>29165118</v>
      </c>
      <c r="I88" s="57">
        <v>12547940</v>
      </c>
      <c r="J88" s="61">
        <v>6793024</v>
      </c>
      <c r="K88" s="61">
        <v>13252406</v>
      </c>
      <c r="L88" s="61">
        <v>29179430</v>
      </c>
      <c r="N88" s="35"/>
      <c r="O88" s="34"/>
      <c r="P88" s="33"/>
      <c r="Q88" s="41"/>
      <c r="R88" s="40"/>
    </row>
    <row r="89" spans="1:18" ht="18">
      <c r="A89" s="38"/>
      <c r="B89" s="16"/>
      <c r="C89" s="59"/>
      <c r="D89" s="52">
        <f t="shared" si="3"/>
        <v>196.24773079757091</v>
      </c>
      <c r="E89" s="63">
        <f>1.25+0.84+0.88+0.84+0.36+0.31+1.11</f>
        <v>5.59</v>
      </c>
      <c r="F89" s="58">
        <v>33372920</v>
      </c>
      <c r="G89" s="57">
        <v>25334696</v>
      </c>
      <c r="H89" s="57">
        <v>35724366</v>
      </c>
      <c r="I89" s="57">
        <v>23550726</v>
      </c>
      <c r="J89" s="61">
        <v>6590060</v>
      </c>
      <c r="K89" s="61">
        <v>7522058</v>
      </c>
      <c r="L89" s="61">
        <v>30910170</v>
      </c>
      <c r="N89" s="50"/>
      <c r="O89" s="34"/>
      <c r="P89" s="33"/>
      <c r="Q89" s="41"/>
      <c r="R89" s="40"/>
    </row>
    <row r="90" spans="1:18" ht="18">
      <c r="A90" s="38"/>
      <c r="B90" s="16"/>
      <c r="C90" s="17" t="s">
        <v>3</v>
      </c>
      <c r="D90" s="52">
        <f t="shared" si="3"/>
        <v>198.80673377207572</v>
      </c>
      <c r="E90" s="63"/>
      <c r="F90" s="58">
        <v>31907064</v>
      </c>
      <c r="G90" s="57">
        <v>23548111</v>
      </c>
      <c r="H90" s="57">
        <v>30410293</v>
      </c>
      <c r="I90" s="57">
        <v>23664071</v>
      </c>
      <c r="J90" s="61">
        <v>8248943</v>
      </c>
      <c r="K90" s="61">
        <v>7450120</v>
      </c>
      <c r="L90" s="61">
        <v>31587166</v>
      </c>
      <c r="N90" s="35"/>
      <c r="O90" s="34"/>
      <c r="P90" s="33"/>
      <c r="Q90" s="41"/>
      <c r="R90" s="40"/>
    </row>
    <row r="91" spans="1:18" ht="18">
      <c r="A91" s="38"/>
      <c r="B91" s="16"/>
      <c r="C91" s="18"/>
      <c r="D91" s="52">
        <f t="shared" si="3"/>
        <v>238.14833903878005</v>
      </c>
      <c r="E91" s="63"/>
      <c r="F91" s="58">
        <v>38253938</v>
      </c>
      <c r="G91" s="57">
        <v>30100873</v>
      </c>
      <c r="H91" s="57">
        <v>31111503</v>
      </c>
      <c r="I91" s="57">
        <v>30685041</v>
      </c>
      <c r="J91" s="61">
        <v>8339522</v>
      </c>
      <c r="K91" s="61">
        <v>9867014</v>
      </c>
      <c r="L91" s="61">
        <v>41342156</v>
      </c>
      <c r="N91" s="35"/>
      <c r="O91" s="34"/>
      <c r="P91" s="33"/>
      <c r="Q91" s="41"/>
      <c r="R91" s="40"/>
    </row>
    <row r="92" spans="1:18" ht="18">
      <c r="A92" s="38"/>
      <c r="B92" s="16"/>
      <c r="C92" s="17" t="s">
        <v>3</v>
      </c>
      <c r="D92" s="52">
        <f t="shared" si="3"/>
        <v>239.56743037848133</v>
      </c>
      <c r="E92" s="63"/>
      <c r="F92" s="58">
        <v>41668937</v>
      </c>
      <c r="G92" s="57">
        <v>31229031</v>
      </c>
      <c r="H92" s="57">
        <v>32379850</v>
      </c>
      <c r="I92" s="57">
        <v>29377761</v>
      </c>
      <c r="J92" s="61">
        <v>7152497</v>
      </c>
      <c r="K92" s="61">
        <v>11159018</v>
      </c>
      <c r="L92" s="61">
        <v>40568128</v>
      </c>
      <c r="N92" s="35"/>
      <c r="O92" s="34"/>
      <c r="P92" s="33"/>
      <c r="Q92" s="41"/>
      <c r="R92" s="40"/>
    </row>
    <row r="93" spans="1:18" ht="18">
      <c r="A93" s="38"/>
      <c r="B93" s="71"/>
      <c r="C93" s="64"/>
      <c r="D93" s="52">
        <f t="shared" si="3"/>
        <v>240.16974689390031</v>
      </c>
      <c r="E93" s="63"/>
      <c r="F93" s="58">
        <v>41742070</v>
      </c>
      <c r="G93" s="57">
        <v>31314197</v>
      </c>
      <c r="H93" s="57">
        <v>32505367</v>
      </c>
      <c r="I93" s="57">
        <v>29453229</v>
      </c>
      <c r="J93" s="61">
        <v>7163920</v>
      </c>
      <c r="K93" s="61">
        <v>11189619</v>
      </c>
      <c r="L93" s="61">
        <v>40680970</v>
      </c>
      <c r="N93" s="35"/>
      <c r="O93" s="34"/>
      <c r="P93" s="33"/>
      <c r="Q93" s="41"/>
      <c r="R93" s="40"/>
    </row>
    <row r="94" spans="1:18" ht="18">
      <c r="A94" s="38"/>
      <c r="B94" s="16"/>
      <c r="C94" s="17"/>
      <c r="D94" s="52">
        <f t="shared" si="3"/>
        <v>241.43628928098707</v>
      </c>
      <c r="E94" s="63"/>
      <c r="F94" s="58">
        <v>41766318</v>
      </c>
      <c r="G94" s="57">
        <v>31356525</v>
      </c>
      <c r="H94" s="57">
        <v>32543751</v>
      </c>
      <c r="I94" s="57">
        <v>29490554</v>
      </c>
      <c r="J94" s="61">
        <v>7349010</v>
      </c>
      <c r="K94" s="61">
        <v>11222933</v>
      </c>
      <c r="L94" s="61">
        <v>40711632</v>
      </c>
      <c r="N94" s="35"/>
      <c r="O94" s="34"/>
      <c r="P94" s="33"/>
      <c r="Q94" s="41"/>
      <c r="R94" s="40"/>
    </row>
    <row r="95" spans="1:18" ht="18">
      <c r="A95" s="38"/>
      <c r="B95" s="16"/>
      <c r="C95" s="18"/>
      <c r="D95" s="52">
        <f t="shared" si="3"/>
        <v>243.3880939504316</v>
      </c>
      <c r="E95" s="63"/>
      <c r="F95" s="58">
        <v>42126382</v>
      </c>
      <c r="G95" s="57">
        <v>31495797</v>
      </c>
      <c r="H95" s="57">
        <v>32518422</v>
      </c>
      <c r="I95" s="57">
        <v>29712828</v>
      </c>
      <c r="J95" s="61">
        <v>7466901</v>
      </c>
      <c r="K95" s="61">
        <v>11297889</v>
      </c>
      <c r="L95" s="61">
        <v>41129116</v>
      </c>
      <c r="N95" s="50"/>
      <c r="O95" s="34"/>
      <c r="P95" s="33"/>
      <c r="Q95" s="41"/>
      <c r="R95" s="40"/>
    </row>
    <row r="96" spans="1:18" ht="18">
      <c r="A96" s="38"/>
      <c r="B96" s="55"/>
      <c r="C96" s="18"/>
      <c r="D96" s="52">
        <f t="shared" si="3"/>
        <v>245.16110508028098</v>
      </c>
      <c r="E96" s="63"/>
      <c r="F96" s="58">
        <v>23460139</v>
      </c>
      <c r="G96" s="57">
        <v>19883424</v>
      </c>
      <c r="H96" s="57">
        <v>35630736</v>
      </c>
      <c r="I96" s="57">
        <v>12378455</v>
      </c>
      <c r="J96" s="61">
        <v>17965104</v>
      </c>
      <c r="K96" s="61">
        <v>14337044</v>
      </c>
      <c r="L96" s="61">
        <v>17039360</v>
      </c>
      <c r="N96" s="50"/>
      <c r="O96" s="34"/>
      <c r="P96" s="33"/>
      <c r="Q96" s="41"/>
      <c r="R96" s="40"/>
    </row>
    <row r="97" spans="1:18" ht="18">
      <c r="A97" s="38"/>
      <c r="B97" s="16"/>
      <c r="C97" s="64"/>
      <c r="D97" s="52">
        <f t="shared" si="3"/>
        <v>261.09505719967365</v>
      </c>
      <c r="E97" s="63"/>
      <c r="F97" s="58">
        <v>45410676</v>
      </c>
      <c r="G97" s="57">
        <v>34198374</v>
      </c>
      <c r="H97" s="57">
        <v>37463719</v>
      </c>
      <c r="I97" s="57">
        <v>31317794</v>
      </c>
      <c r="J97" s="61">
        <v>7658500</v>
      </c>
      <c r="K97" s="61">
        <v>12345215</v>
      </c>
      <c r="L97" s="61">
        <v>43251402</v>
      </c>
      <c r="N97" s="35"/>
      <c r="O97" s="34"/>
      <c r="P97" s="33"/>
      <c r="Q97" s="41"/>
      <c r="R97" s="40"/>
    </row>
    <row r="98" spans="1:18" ht="18">
      <c r="A98" s="38"/>
      <c r="B98" s="16"/>
      <c r="C98" s="64"/>
      <c r="D98" s="52">
        <f t="shared" si="3"/>
        <v>314.41075994015966</v>
      </c>
      <c r="E98" s="63"/>
      <c r="F98" s="58">
        <v>53330756</v>
      </c>
      <c r="G98" s="57">
        <v>35443024</v>
      </c>
      <c r="H98" s="70">
        <v>35988356</v>
      </c>
      <c r="I98" s="70">
        <v>35737920</v>
      </c>
      <c r="J98" s="61">
        <v>13788488</v>
      </c>
      <c r="K98" s="61">
        <v>13676876</v>
      </c>
      <c r="L98" s="61">
        <v>47930196</v>
      </c>
      <c r="N98" s="35"/>
      <c r="O98" s="34"/>
      <c r="P98" s="33"/>
      <c r="Q98" s="41"/>
      <c r="R98" s="40"/>
    </row>
    <row r="99" spans="1:18" ht="18">
      <c r="A99" s="38"/>
      <c r="B99" s="16"/>
      <c r="C99" s="18"/>
      <c r="D99" s="52">
        <f t="shared" si="3"/>
        <v>316.19986109395586</v>
      </c>
      <c r="E99" s="63"/>
      <c r="F99" s="58">
        <v>53460596</v>
      </c>
      <c r="G99" s="57">
        <v>35632973</v>
      </c>
      <c r="H99" s="70">
        <v>36241142</v>
      </c>
      <c r="I99" s="70">
        <v>35966620</v>
      </c>
      <c r="J99" s="61">
        <v>13879683</v>
      </c>
      <c r="K99" s="61">
        <v>13770897</v>
      </c>
      <c r="L99" s="61">
        <v>48138381</v>
      </c>
      <c r="N99" s="35"/>
      <c r="O99" s="34"/>
      <c r="P99" s="33"/>
      <c r="Q99" s="41"/>
      <c r="R99" s="40"/>
    </row>
    <row r="100" spans="1:18" ht="18">
      <c r="A100" s="38"/>
      <c r="B100" s="16"/>
      <c r="C100" s="64"/>
      <c r="D100" s="52">
        <f t="shared" si="3"/>
        <v>322.17894535433936</v>
      </c>
      <c r="E100" s="63"/>
      <c r="F100" s="58">
        <v>53514713</v>
      </c>
      <c r="G100" s="57">
        <v>35666329</v>
      </c>
      <c r="H100" s="57">
        <v>35914082</v>
      </c>
      <c r="I100" s="57">
        <v>35435591</v>
      </c>
      <c r="J100" s="61">
        <v>15314025</v>
      </c>
      <c r="K100" s="61">
        <v>13666137</v>
      </c>
      <c r="L100" s="61">
        <v>47793247</v>
      </c>
      <c r="N100" s="35"/>
      <c r="O100" s="34"/>
      <c r="P100" s="33"/>
      <c r="Q100" s="41"/>
      <c r="R100" s="40"/>
    </row>
    <row r="101" spans="1:18" ht="18">
      <c r="A101" s="38"/>
      <c r="B101" s="16"/>
      <c r="C101" s="69" t="s">
        <v>3</v>
      </c>
      <c r="D101" s="52">
        <f t="shared" ref="D101:D108" si="4">SUM(F101/F$4,G101/G$4,H101/H$4,I101/I$4,J101/J$4,K101/K$4,L101/L$4)/7*100</f>
        <v>323.9552521919353</v>
      </c>
      <c r="E101" s="63"/>
      <c r="F101" s="58">
        <v>54448706</v>
      </c>
      <c r="G101" s="57">
        <v>36080363</v>
      </c>
      <c r="H101" s="70">
        <v>36122283</v>
      </c>
      <c r="I101" s="70">
        <v>36222841</v>
      </c>
      <c r="J101" s="61">
        <v>14747512</v>
      </c>
      <c r="K101" s="61">
        <v>14104547</v>
      </c>
      <c r="L101" s="61">
        <v>48606050</v>
      </c>
      <c r="N101" s="35"/>
      <c r="O101" s="34"/>
      <c r="P101" s="33"/>
      <c r="Q101" s="41"/>
      <c r="R101" s="40"/>
    </row>
    <row r="102" spans="1:18" ht="18">
      <c r="A102" s="38"/>
      <c r="B102" s="16"/>
      <c r="C102" s="66"/>
      <c r="D102" s="52">
        <f t="shared" si="4"/>
        <v>332.16732534773843</v>
      </c>
      <c r="E102" s="63"/>
      <c r="F102" s="58">
        <v>53747730</v>
      </c>
      <c r="G102" s="57">
        <v>35667084</v>
      </c>
      <c r="H102" s="70">
        <v>35981073</v>
      </c>
      <c r="I102" s="70">
        <v>36578322</v>
      </c>
      <c r="J102" s="61">
        <v>16653942</v>
      </c>
      <c r="K102" s="61">
        <v>13985744</v>
      </c>
      <c r="L102" s="61">
        <v>47793880</v>
      </c>
      <c r="N102" s="35"/>
      <c r="O102" s="34"/>
      <c r="P102" s="33"/>
      <c r="Q102" s="41"/>
      <c r="R102" s="40"/>
    </row>
    <row r="103" spans="1:18" ht="18">
      <c r="A103" s="38"/>
      <c r="B103" s="16"/>
      <c r="C103" s="64"/>
      <c r="D103" s="52">
        <f t="shared" si="4"/>
        <v>340.01670290231607</v>
      </c>
      <c r="E103" s="63"/>
      <c r="F103" s="58">
        <v>53747732</v>
      </c>
      <c r="G103" s="57">
        <v>36636692</v>
      </c>
      <c r="H103" s="70">
        <v>35979392</v>
      </c>
      <c r="I103" s="70">
        <v>36578324</v>
      </c>
      <c r="J103" s="61">
        <v>17952788</v>
      </c>
      <c r="K103" s="61">
        <v>13939220</v>
      </c>
      <c r="L103" s="61">
        <v>48098324</v>
      </c>
      <c r="N103" s="35"/>
      <c r="O103" s="34"/>
      <c r="P103" s="33"/>
      <c r="Q103" s="41"/>
      <c r="R103" s="40"/>
    </row>
    <row r="104" spans="1:18" ht="18">
      <c r="A104" s="38"/>
      <c r="B104" s="16"/>
      <c r="C104" s="69"/>
      <c r="D104" s="52">
        <f t="shared" si="4"/>
        <v>340.03862825758716</v>
      </c>
      <c r="E104" s="63"/>
      <c r="F104" s="58">
        <v>53747766</v>
      </c>
      <c r="G104" s="57">
        <v>36636726</v>
      </c>
      <c r="H104" s="57">
        <v>35979426</v>
      </c>
      <c r="I104" s="57">
        <v>36578358</v>
      </c>
      <c r="J104" s="61">
        <v>17956918</v>
      </c>
      <c r="K104" s="61">
        <v>13939254</v>
      </c>
      <c r="L104" s="61">
        <v>48098358</v>
      </c>
      <c r="N104" s="68"/>
      <c r="O104" s="67"/>
      <c r="P104" s="33"/>
      <c r="Q104" s="41"/>
      <c r="R104" s="40"/>
    </row>
    <row r="105" spans="1:18" ht="18">
      <c r="A105" s="38"/>
      <c r="B105" s="16"/>
      <c r="C105" s="66"/>
      <c r="D105" s="52">
        <f t="shared" si="4"/>
        <v>340.39192578178444</v>
      </c>
      <c r="E105" s="63"/>
      <c r="F105" s="58">
        <v>53780338</v>
      </c>
      <c r="G105" s="57">
        <v>36671858</v>
      </c>
      <c r="H105" s="57">
        <v>35979426</v>
      </c>
      <c r="I105" s="57">
        <v>36615988</v>
      </c>
      <c r="J105" s="61">
        <v>17977420</v>
      </c>
      <c r="K105" s="61">
        <v>13970836</v>
      </c>
      <c r="L105" s="61">
        <v>48108320</v>
      </c>
      <c r="N105" s="35"/>
      <c r="O105" s="34"/>
      <c r="P105" s="33"/>
      <c r="Q105" s="41"/>
      <c r="R105" s="40"/>
    </row>
    <row r="106" spans="1:18" ht="18">
      <c r="A106" s="38"/>
      <c r="B106" s="16"/>
      <c r="C106" s="64"/>
      <c r="D106" s="52">
        <f t="shared" si="4"/>
        <v>340.91412320142183</v>
      </c>
      <c r="E106" s="63"/>
      <c r="F106" s="58">
        <v>54004951</v>
      </c>
      <c r="G106" s="57">
        <v>36193544</v>
      </c>
      <c r="H106" s="57">
        <v>36049128</v>
      </c>
      <c r="I106" s="57">
        <v>36101536</v>
      </c>
      <c r="J106" s="61">
        <v>18120656</v>
      </c>
      <c r="K106" s="61">
        <v>14069366</v>
      </c>
      <c r="L106" s="61">
        <v>48439646</v>
      </c>
      <c r="N106" s="35"/>
      <c r="O106" s="34"/>
      <c r="P106" s="33"/>
      <c r="Q106" s="41"/>
      <c r="R106" s="40"/>
    </row>
    <row r="107" spans="1:18" ht="18">
      <c r="A107" s="38"/>
      <c r="B107" s="65"/>
      <c r="C107" s="64"/>
      <c r="D107" s="52">
        <f t="shared" si="4"/>
        <v>343.21921110986204</v>
      </c>
      <c r="E107" s="63"/>
      <c r="F107" s="58">
        <v>54214656</v>
      </c>
      <c r="G107" s="57">
        <v>36970496</v>
      </c>
      <c r="H107" s="57">
        <v>36302848</v>
      </c>
      <c r="I107" s="57">
        <v>36914176</v>
      </c>
      <c r="J107" s="61">
        <v>18127872</v>
      </c>
      <c r="K107" s="61">
        <v>14088704</v>
      </c>
      <c r="L107" s="61">
        <v>48499200</v>
      </c>
      <c r="N107" s="35"/>
      <c r="O107" s="34"/>
      <c r="P107" s="33"/>
      <c r="Q107" s="41"/>
      <c r="R107" s="40"/>
    </row>
    <row r="108" spans="1:18" ht="18">
      <c r="A108" s="38"/>
      <c r="B108" s="16"/>
      <c r="C108" s="64"/>
      <c r="D108" s="52">
        <f t="shared" si="4"/>
        <v>347.18252179889635</v>
      </c>
      <c r="E108" s="63"/>
      <c r="F108" s="58">
        <v>68554147</v>
      </c>
      <c r="G108" s="57">
        <v>39152900</v>
      </c>
      <c r="H108" s="57">
        <v>37206027</v>
      </c>
      <c r="I108" s="57">
        <v>38787210</v>
      </c>
      <c r="J108" s="61">
        <v>15212821</v>
      </c>
      <c r="K108" s="61">
        <v>14257566</v>
      </c>
      <c r="L108" s="61">
        <v>51456549</v>
      </c>
      <c r="N108" s="35"/>
      <c r="O108" s="34"/>
      <c r="P108" s="33"/>
      <c r="Q108" s="41"/>
      <c r="R108" s="40"/>
    </row>
    <row r="109" spans="1:18" ht="18">
      <c r="A109" s="38"/>
      <c r="B109" s="62"/>
      <c r="C109" s="47"/>
      <c r="D109" s="52"/>
      <c r="E109" s="51"/>
      <c r="F109" s="44" t="s">
        <v>1</v>
      </c>
      <c r="G109" s="43" t="s">
        <v>1</v>
      </c>
      <c r="H109" s="43" t="s">
        <v>1</v>
      </c>
      <c r="I109" s="43" t="s">
        <v>1</v>
      </c>
      <c r="J109" s="42" t="s">
        <v>1</v>
      </c>
      <c r="K109" s="42" t="s">
        <v>1</v>
      </c>
      <c r="L109" s="42" t="s">
        <v>1</v>
      </c>
      <c r="N109" s="50"/>
      <c r="O109" s="49"/>
      <c r="P109" s="33"/>
      <c r="Q109" s="41"/>
      <c r="R109" s="40"/>
    </row>
    <row r="110" spans="1:18" ht="18">
      <c r="A110" s="38"/>
      <c r="B110" s="54"/>
      <c r="C110" s="17" t="s">
        <v>3</v>
      </c>
      <c r="D110" s="52"/>
      <c r="E110" s="51"/>
      <c r="F110" s="44" t="s">
        <v>1</v>
      </c>
      <c r="G110" s="43" t="s">
        <v>1</v>
      </c>
      <c r="H110" s="43" t="s">
        <v>1</v>
      </c>
      <c r="I110" s="43" t="s">
        <v>1</v>
      </c>
      <c r="J110" s="42" t="s">
        <v>1</v>
      </c>
      <c r="K110" s="42" t="s">
        <v>1</v>
      </c>
      <c r="L110" s="42" t="s">
        <v>1</v>
      </c>
      <c r="N110" s="50"/>
      <c r="O110" s="49"/>
      <c r="P110" s="33"/>
      <c r="Q110" s="41"/>
      <c r="R110" s="40"/>
    </row>
    <row r="111" spans="1:18" ht="18">
      <c r="A111" s="38"/>
      <c r="B111" s="55"/>
      <c r="C111" s="17"/>
      <c r="D111" s="52"/>
      <c r="E111" s="51"/>
      <c r="F111" s="44" t="s">
        <v>1</v>
      </c>
      <c r="G111" s="43" t="s">
        <v>1</v>
      </c>
      <c r="H111" s="43" t="s">
        <v>1</v>
      </c>
      <c r="I111" s="43" t="s">
        <v>1</v>
      </c>
      <c r="J111" s="42" t="s">
        <v>1</v>
      </c>
      <c r="K111" s="42" t="s">
        <v>1</v>
      </c>
      <c r="L111" s="42" t="s">
        <v>1</v>
      </c>
      <c r="N111" s="50"/>
      <c r="O111" s="49"/>
      <c r="P111" s="33"/>
      <c r="Q111" s="41"/>
      <c r="R111" s="40"/>
    </row>
    <row r="112" spans="1:18" ht="18">
      <c r="A112" s="38"/>
      <c r="B112" s="55"/>
      <c r="C112" s="59"/>
      <c r="D112" s="52"/>
      <c r="E112" s="51"/>
      <c r="F112" s="58">
        <v>22439787</v>
      </c>
      <c r="G112" s="57">
        <v>16742412</v>
      </c>
      <c r="H112" s="43" t="s">
        <v>2</v>
      </c>
      <c r="I112" s="57">
        <v>14433835</v>
      </c>
      <c r="J112" s="61">
        <v>4906344</v>
      </c>
      <c r="K112" s="61">
        <v>4563866</v>
      </c>
      <c r="L112" s="61">
        <v>20159180</v>
      </c>
      <c r="N112" s="50"/>
      <c r="O112" s="49"/>
      <c r="P112" s="33"/>
      <c r="Q112" s="41"/>
      <c r="R112" s="40"/>
    </row>
    <row r="113" spans="1:18" ht="18">
      <c r="A113" s="38"/>
      <c r="B113" s="56"/>
      <c r="C113" s="17"/>
      <c r="D113" s="52"/>
      <c r="E113" s="51"/>
      <c r="F113" s="44" t="s">
        <v>1</v>
      </c>
      <c r="G113" s="44" t="s">
        <v>1</v>
      </c>
      <c r="H113" s="44" t="s">
        <v>1</v>
      </c>
      <c r="I113" s="44" t="s">
        <v>1</v>
      </c>
      <c r="J113" s="44" t="s">
        <v>1</v>
      </c>
      <c r="K113" s="44" t="s">
        <v>1</v>
      </c>
      <c r="L113" s="60" t="s">
        <v>1</v>
      </c>
      <c r="N113" s="50"/>
      <c r="O113" s="49"/>
      <c r="P113" s="33"/>
      <c r="Q113" s="41"/>
      <c r="R113" s="40"/>
    </row>
    <row r="114" spans="1:18" ht="18">
      <c r="A114" s="38"/>
      <c r="B114" s="24"/>
      <c r="C114" s="47" t="s">
        <v>3</v>
      </c>
      <c r="D114" s="52"/>
      <c r="E114" s="51"/>
      <c r="F114" s="44" t="s">
        <v>1</v>
      </c>
      <c r="G114" s="43" t="s">
        <v>1</v>
      </c>
      <c r="H114" s="43" t="s">
        <v>1</v>
      </c>
      <c r="I114" s="43" t="s">
        <v>1</v>
      </c>
      <c r="J114" s="42" t="s">
        <v>1</v>
      </c>
      <c r="K114" s="42" t="s">
        <v>1</v>
      </c>
      <c r="L114" s="42" t="s">
        <v>1</v>
      </c>
      <c r="N114" s="50"/>
      <c r="O114" s="49"/>
      <c r="P114" s="33"/>
      <c r="Q114" s="41"/>
      <c r="R114" s="40"/>
    </row>
    <row r="115" spans="1:18" ht="18">
      <c r="A115" s="38"/>
      <c r="B115" s="16"/>
      <c r="C115" s="17"/>
      <c r="D115" s="52"/>
      <c r="E115" s="51"/>
      <c r="F115" s="44" t="s">
        <v>1</v>
      </c>
      <c r="G115" s="43" t="s">
        <v>1</v>
      </c>
      <c r="H115" s="43" t="s">
        <v>1</v>
      </c>
      <c r="I115" s="43" t="s">
        <v>1</v>
      </c>
      <c r="J115" s="42" t="s">
        <v>1</v>
      </c>
      <c r="K115" s="42" t="s">
        <v>1</v>
      </c>
      <c r="L115" s="42" t="s">
        <v>1</v>
      </c>
      <c r="N115" s="50"/>
      <c r="O115" s="49"/>
      <c r="P115" s="33"/>
      <c r="Q115" s="41"/>
      <c r="R115" s="40"/>
    </row>
    <row r="116" spans="1:18" ht="18">
      <c r="A116" s="38"/>
      <c r="B116" s="16"/>
      <c r="C116" s="59"/>
      <c r="D116" s="52"/>
      <c r="E116" s="51"/>
      <c r="F116" s="58">
        <v>20346748</v>
      </c>
      <c r="G116" s="43" t="s">
        <v>1</v>
      </c>
      <c r="H116" s="43" t="s">
        <v>1</v>
      </c>
      <c r="I116" s="57">
        <v>11412381</v>
      </c>
      <c r="J116" s="42" t="s">
        <v>1</v>
      </c>
      <c r="K116" s="42" t="s">
        <v>1</v>
      </c>
      <c r="L116" s="42" t="s">
        <v>1</v>
      </c>
      <c r="N116" s="50"/>
      <c r="O116" s="49"/>
      <c r="P116" s="33"/>
      <c r="Q116" s="41"/>
      <c r="R116" s="40"/>
    </row>
    <row r="117" spans="1:18" ht="18">
      <c r="A117" s="38"/>
      <c r="B117" s="56"/>
      <c r="C117" s="17" t="s">
        <v>3</v>
      </c>
      <c r="D117" s="52"/>
      <c r="E117" s="51"/>
      <c r="F117" s="44" t="s">
        <v>1</v>
      </c>
      <c r="G117" s="43" t="s">
        <v>1</v>
      </c>
      <c r="H117" s="43" t="s">
        <v>1</v>
      </c>
      <c r="I117" s="43" t="s">
        <v>1</v>
      </c>
      <c r="J117" s="42" t="s">
        <v>1</v>
      </c>
      <c r="K117" s="42" t="s">
        <v>1</v>
      </c>
      <c r="L117" s="42" t="s">
        <v>1</v>
      </c>
      <c r="N117" s="50"/>
      <c r="O117" s="49"/>
      <c r="P117" s="33"/>
      <c r="Q117" s="41"/>
      <c r="R117" s="40"/>
    </row>
    <row r="118" spans="1:18" ht="18">
      <c r="A118" s="38"/>
      <c r="B118" s="55"/>
      <c r="C118" s="47" t="s">
        <v>3</v>
      </c>
      <c r="D118" s="52"/>
      <c r="E118" s="51"/>
      <c r="F118" s="44" t="s">
        <v>1</v>
      </c>
      <c r="G118" s="43" t="s">
        <v>1</v>
      </c>
      <c r="H118" s="43" t="s">
        <v>1</v>
      </c>
      <c r="I118" s="43" t="s">
        <v>1</v>
      </c>
      <c r="J118" s="42" t="s">
        <v>1</v>
      </c>
      <c r="K118" s="42" t="s">
        <v>1</v>
      </c>
      <c r="L118" s="42" t="s">
        <v>1</v>
      </c>
      <c r="N118" s="50"/>
      <c r="O118" s="49"/>
      <c r="P118" s="33"/>
      <c r="Q118" s="41"/>
      <c r="R118" s="40"/>
    </row>
    <row r="119" spans="1:18" ht="18">
      <c r="A119" s="38"/>
      <c r="B119" s="24"/>
      <c r="C119" s="17" t="s">
        <v>3</v>
      </c>
      <c r="D119" s="52"/>
      <c r="E119" s="51"/>
      <c r="F119" s="44" t="s">
        <v>1</v>
      </c>
      <c r="G119" s="43" t="s">
        <v>1</v>
      </c>
      <c r="H119" s="43" t="s">
        <v>1</v>
      </c>
      <c r="I119" s="43" t="s">
        <v>1</v>
      </c>
      <c r="J119" s="42" t="s">
        <v>1</v>
      </c>
      <c r="K119" s="42" t="s">
        <v>1</v>
      </c>
      <c r="L119" s="42" t="s">
        <v>1</v>
      </c>
      <c r="N119" s="50"/>
      <c r="O119" s="49"/>
      <c r="P119" s="33"/>
      <c r="Q119" s="41"/>
      <c r="R119" s="40"/>
    </row>
    <row r="120" spans="1:18" ht="18">
      <c r="A120" s="38"/>
      <c r="B120" s="54"/>
      <c r="C120" s="17"/>
      <c r="D120" s="52"/>
      <c r="E120" s="51"/>
      <c r="F120" s="44" t="s">
        <v>2</v>
      </c>
      <c r="G120" s="43" t="s">
        <v>2</v>
      </c>
      <c r="H120" s="43" t="s">
        <v>2</v>
      </c>
      <c r="I120" s="43" t="s">
        <v>2</v>
      </c>
      <c r="J120" s="42" t="s">
        <v>2</v>
      </c>
      <c r="K120" s="42" t="s">
        <v>2</v>
      </c>
      <c r="L120" s="42" t="s">
        <v>2</v>
      </c>
      <c r="N120" s="50"/>
      <c r="O120" s="49"/>
      <c r="P120" s="33"/>
      <c r="Q120" s="41"/>
      <c r="R120" s="40"/>
    </row>
    <row r="121" spans="1:18" ht="18">
      <c r="A121" s="38"/>
      <c r="B121" s="24"/>
      <c r="C121" s="17" t="s">
        <v>3</v>
      </c>
      <c r="D121" s="52"/>
      <c r="E121" s="51"/>
      <c r="F121" s="44" t="s">
        <v>1</v>
      </c>
      <c r="G121" s="43" t="s">
        <v>1</v>
      </c>
      <c r="H121" s="43" t="s">
        <v>1</v>
      </c>
      <c r="I121" s="43" t="s">
        <v>1</v>
      </c>
      <c r="J121" s="42" t="s">
        <v>1</v>
      </c>
      <c r="K121" s="42" t="s">
        <v>1</v>
      </c>
      <c r="L121" s="42" t="s">
        <v>1</v>
      </c>
      <c r="N121" s="50"/>
      <c r="O121" s="49"/>
      <c r="P121" s="33"/>
      <c r="Q121" s="41"/>
      <c r="R121" s="40"/>
    </row>
    <row r="122" spans="1:18" ht="18">
      <c r="A122" s="38"/>
      <c r="B122" s="53"/>
      <c r="C122" s="17"/>
      <c r="D122" s="52"/>
      <c r="E122" s="51"/>
      <c r="F122" s="44" t="s">
        <v>0</v>
      </c>
      <c r="G122" s="43" t="s">
        <v>0</v>
      </c>
      <c r="H122" s="43" t="s">
        <v>0</v>
      </c>
      <c r="I122" s="43" t="s">
        <v>0</v>
      </c>
      <c r="J122" s="42" t="s">
        <v>0</v>
      </c>
      <c r="K122" s="42" t="s">
        <v>0</v>
      </c>
      <c r="L122" s="42" t="s">
        <v>0</v>
      </c>
      <c r="N122" s="50"/>
      <c r="O122" s="49"/>
      <c r="P122" s="33"/>
      <c r="Q122" s="41"/>
      <c r="R122" s="40"/>
    </row>
    <row r="123" spans="1:18" ht="18">
      <c r="A123" s="38"/>
      <c r="B123" s="48"/>
      <c r="C123" s="47"/>
      <c r="D123" s="46"/>
      <c r="E123" s="45"/>
      <c r="F123" s="44" t="s">
        <v>0</v>
      </c>
      <c r="G123" s="43" t="s">
        <v>0</v>
      </c>
      <c r="H123" s="43" t="s">
        <v>0</v>
      </c>
      <c r="I123" s="43" t="s">
        <v>0</v>
      </c>
      <c r="J123" s="42" t="s">
        <v>0</v>
      </c>
      <c r="K123" s="42" t="s">
        <v>0</v>
      </c>
      <c r="L123" s="42" t="s">
        <v>0</v>
      </c>
      <c r="N123" s="35"/>
      <c r="O123" s="34"/>
      <c r="P123" s="33"/>
      <c r="Q123" s="41"/>
      <c r="R123" s="40"/>
    </row>
    <row r="124" spans="1:18" ht="18">
      <c r="A124" s="38"/>
      <c r="B124" s="37"/>
      <c r="C124" s="5"/>
      <c r="D124" s="5"/>
      <c r="E124" s="5"/>
      <c r="F124" s="4"/>
      <c r="G124" s="4"/>
      <c r="H124" s="4"/>
      <c r="I124" s="3"/>
      <c r="J124" s="3"/>
      <c r="K124" s="3"/>
      <c r="L124" s="3"/>
      <c r="M124" s="36"/>
      <c r="N124" s="35"/>
      <c r="O124" s="34"/>
      <c r="P124" s="33"/>
      <c r="Q124" s="32"/>
      <c r="R124" s="31"/>
    </row>
    <row r="125" spans="1:18" ht="18">
      <c r="A125" s="38"/>
      <c r="B125" s="39"/>
      <c r="C125" s="5"/>
      <c r="D125" s="5"/>
      <c r="E125" s="5"/>
      <c r="F125" s="4"/>
      <c r="G125" s="4"/>
      <c r="H125" s="4"/>
      <c r="I125" s="3"/>
      <c r="J125" s="3"/>
      <c r="K125" s="3"/>
      <c r="L125" s="3"/>
      <c r="M125" s="36"/>
      <c r="N125" s="35"/>
      <c r="O125" s="34"/>
      <c r="P125" s="33"/>
      <c r="Q125" s="32"/>
      <c r="R125" s="31"/>
    </row>
    <row r="126" spans="1:18" ht="18">
      <c r="A126" s="38"/>
      <c r="B126" s="39"/>
      <c r="C126" s="5"/>
      <c r="D126" s="5"/>
      <c r="E126" s="5"/>
      <c r="F126" s="4"/>
      <c r="G126" s="4"/>
      <c r="H126" s="4"/>
      <c r="I126" s="3"/>
      <c r="J126" s="3"/>
      <c r="K126" s="3"/>
      <c r="L126" s="3"/>
      <c r="M126" s="36"/>
      <c r="N126" s="35"/>
      <c r="O126" s="34"/>
      <c r="P126" s="33"/>
      <c r="Q126" s="32"/>
      <c r="R126" s="31"/>
    </row>
    <row r="127" spans="1:18" ht="15">
      <c r="B127" s="2"/>
      <c r="C127" s="5"/>
      <c r="D127" s="5"/>
      <c r="E127" s="5"/>
      <c r="F127" s="4"/>
      <c r="G127" s="4"/>
      <c r="H127" s="4"/>
      <c r="I127" s="3"/>
      <c r="J127" s="3"/>
      <c r="K127" s="3"/>
      <c r="L127" s="3"/>
    </row>
    <row r="128" spans="1:18" ht="15">
      <c r="B128" s="2"/>
    </row>
  </sheetData>
  <mergeCells count="1">
    <mergeCell ref="C1:L3"/>
  </mergeCells>
  <conditionalFormatting sqref="I6:I112 I114:I123">
    <cfRule type="cellIs" dxfId="26" priority="35" operator="equal">
      <formula>MIN(I$6:I$123)</formula>
    </cfRule>
    <cfRule type="cellIs" dxfId="25" priority="36" operator="lessThan">
      <formula>MIN(I$6:I$123)*1.1</formula>
    </cfRule>
    <cfRule type="colorScale" priority="3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6:I112 I114:I123">
    <cfRule type="cellIs" dxfId="24" priority="38" operator="equal">
      <formula>MIN(I$6:I$123)</formula>
    </cfRule>
    <cfRule type="colorScale" priority="3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6:G112 G114:G123">
    <cfRule type="cellIs" dxfId="23" priority="40" operator="equal">
      <formula>MIN(G$6:G$123)</formula>
    </cfRule>
    <cfRule type="cellIs" dxfId="22" priority="41" operator="lessThan">
      <formula>MIN(G$6:G$123)*1.1</formula>
    </cfRule>
    <cfRule type="colorScale" priority="4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6:F123">
    <cfRule type="cellIs" dxfId="21" priority="43" operator="equal">
      <formula>MIN(F$6:F$123)</formula>
    </cfRule>
    <cfRule type="cellIs" dxfId="20" priority="44" operator="lessThan">
      <formula>MIN(F$6:F$123)*1.1</formula>
    </cfRule>
    <cfRule type="colorScale" priority="4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6:H112 H114:H123">
    <cfRule type="cellIs" dxfId="19" priority="46" operator="equal">
      <formula>MIN(H$6:H$123)</formula>
    </cfRule>
    <cfRule type="colorScale" priority="47">
      <colorScale>
        <cfvo type="min"/>
        <cfvo type="percentile" val="50"/>
        <cfvo type="max"/>
        <color rgb="FFFFFF99"/>
        <color rgb="FFFFCC99"/>
        <color rgb="FF99CCFF"/>
      </colorScale>
    </cfRule>
    <cfRule type="cellIs" dxfId="18" priority="48" operator="lessThan">
      <formula>MIN(H$6:H$123)*1.1</formula>
    </cfRule>
  </conditionalFormatting>
  <conditionalFormatting sqref="J6:J112 J114:J123">
    <cfRule type="cellIs" dxfId="17" priority="49" operator="equal">
      <formula>MIN(J$6:J$123)</formula>
    </cfRule>
    <cfRule type="cellIs" dxfId="16" priority="50" operator="lessThan">
      <formula>MIN(J$6:J$123)*1.1</formula>
    </cfRule>
    <cfRule type="colorScale" priority="51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6:K112 K114:K123">
    <cfRule type="cellIs" dxfId="15" priority="52" operator="equal">
      <formula>MIN(K$6:K$123)</formula>
    </cfRule>
    <cfRule type="cellIs" dxfId="14" priority="53" operator="lessThan">
      <formula>MIN(K$6:K$123)*1.1</formula>
    </cfRule>
    <cfRule type="colorScale" priority="5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D109:E123 E6:E108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{397C0978-9FDF-4E99-A367-209B30D547D9}</x14:id>
        </ext>
      </extLst>
    </cfRule>
  </conditionalFormatting>
  <conditionalFormatting sqref="G113">
    <cfRule type="cellIs" dxfId="13" priority="58" operator="equal">
      <formula>MIN(G$6:G$123)</formula>
    </cfRule>
    <cfRule type="cellIs" dxfId="12" priority="59" operator="lessThan">
      <formula>MIN(G$6:G$123)*1.1</formula>
    </cfRule>
    <cfRule type="colorScale" priority="6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13">
    <cfRule type="cellIs" dxfId="11" priority="61" operator="equal">
      <formula>MIN(H$6:H$123)</formula>
    </cfRule>
    <cfRule type="cellIs" dxfId="10" priority="62" operator="lessThan">
      <formula>MIN(H$6:H$123)*1.1</formula>
    </cfRule>
    <cfRule type="colorScale" priority="6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13">
    <cfRule type="cellIs" dxfId="9" priority="64" operator="equal">
      <formula>MIN(I$6:I$123)</formula>
    </cfRule>
    <cfRule type="cellIs" dxfId="8" priority="65" operator="lessThan">
      <formula>MIN(I$6:I$123)*1.1</formula>
    </cfRule>
    <cfRule type="colorScale" priority="6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J113">
    <cfRule type="cellIs" dxfId="7" priority="67" operator="equal">
      <formula>MIN(J$6:J$123)</formula>
    </cfRule>
    <cfRule type="cellIs" dxfId="6" priority="68" operator="lessThan">
      <formula>MIN(J$6:J$123)*1.1</formula>
    </cfRule>
    <cfRule type="colorScale" priority="6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13">
    <cfRule type="cellIs" dxfId="5" priority="70" operator="equal">
      <formula>MIN(K$6:K$123)</formula>
    </cfRule>
    <cfRule type="cellIs" dxfId="4" priority="71" operator="lessThan">
      <formula>MIN(K$6:K$123)*1.1</formula>
    </cfRule>
    <cfRule type="colorScale" priority="7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L113">
    <cfRule type="cellIs" dxfId="3" priority="73" operator="equal">
      <formula>MIN(L$6:L$123)</formula>
    </cfRule>
    <cfRule type="cellIs" dxfId="2" priority="74" operator="lessThan">
      <formula>MIN(L$6:L$123)*1.1</formula>
    </cfRule>
    <cfRule type="colorScale" priority="7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E6:E108">
    <cfRule type="cellIs" dxfId="1" priority="81" operator="equal">
      <formula>MIN(E$6:E$123)</formula>
    </cfRule>
  </conditionalFormatting>
  <conditionalFormatting sqref="E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{A17A7E75-D947-4E6B-9C1A-9B0365FC8FC9}</x14:id>
        </ext>
      </extLst>
    </cfRule>
  </conditionalFormatting>
  <conditionalFormatting sqref="D5:D10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{8C595630-7EC9-4DDA-82E5-66D47B35BDEB}</x14:id>
        </ext>
      </extLst>
    </cfRule>
  </conditionalFormatting>
  <conditionalFormatting sqref="L6:L112 L114:L123">
    <cfRule type="cellIs" dxfId="0" priority="82" operator="equal">
      <formula>MIN(L$6:L$126)</formula>
    </cfRule>
    <cfRule type="colorScale" priority="8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5" fitToWidth="2" fitToHeight="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C0978-9FDF-4E99-A367-209B30D547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D109:E123 E6:E108</xm:sqref>
        </x14:conditionalFormatting>
        <x14:conditionalFormatting xmlns:xm="http://schemas.microsoft.com/office/excel/2006/main">
          <x14:cfRule type="dataBar" id="{A17A7E75-D947-4E6B-9C1A-9B0365FC8F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8C595630-7EC9-4DDA-82E5-66D47B35BD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5CC7-AD27-4BBC-AA55-5FE98644F4F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2024-03-04T09:40:40Z</dcterms:created>
  <dcterms:modified xsi:type="dcterms:W3CDTF">2024-03-04T10:37:37Z</dcterms:modified>
</cp:coreProperties>
</file>