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excel\Txt\"/>
    </mc:Choice>
  </mc:AlternateContent>
  <xr:revisionPtr revIDLastSave="0" documentId="13_ncr:1_{5CE9EAE6-62EF-4491-8BC6-FD3664E786F7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Vlookup Formula" sheetId="17" r:id="rId1"/>
    <sheet name="VLOOKUP(Exact)-2" sheetId="18" r:id="rId2"/>
    <sheet name="Item List" sheetId="19" r:id="rId3"/>
    <sheet name="VLOOKUP Breaks" sheetId="11" r:id="rId4"/>
    <sheet name="VLOOKUP to Left" sheetId="12" r:id="rId5"/>
    <sheet name="Match Example" sheetId="14" r:id="rId6"/>
    <sheet name="INDEX Example" sheetId="15" r:id="rId7"/>
    <sheet name="INDEX MATCH Example" sheetId="16" r:id="rId8"/>
    <sheet name="Index Match Guide" sheetId="9" state="hidden" r:id="rId9"/>
    <sheet name="Lookup to the Left" sheetId="8" r:id="rId10"/>
    <sheet name="Sheet1" sheetId="20" r:id="rId11"/>
    <sheet name="Sheet2" sheetId="21" r:id="rId12"/>
    <sheet name="Sheet3" sheetId="22" r:id="rId13"/>
    <sheet name="Sheet4" sheetId="23" r:id="rId14"/>
    <sheet name="Sheet5" sheetId="24" r:id="rId15"/>
    <sheet name="Sheet6" sheetId="25" r:id="rId16"/>
    <sheet name="Sheet7" sheetId="26" r:id="rId17"/>
    <sheet name="Two way lookup" sheetId="27" r:id="rId18"/>
    <sheet name="Index &amp; Match" sheetId="28" r:id="rId19"/>
    <sheet name="Choose-1" sheetId="29" r:id="rId20"/>
    <sheet name="Choose-Test" sheetId="30" r:id="rId21"/>
    <sheet name="Indirect" sheetId="31" r:id="rId22"/>
    <sheet name="Indirect-Data" sheetId="32" r:id="rId23"/>
    <sheet name="Offset &amp; Match" sheetId="34" r:id="rId24"/>
  </sheets>
  <definedNames>
    <definedName name="_xlnm._FilterDatabase" localSheetId="4" hidden="1">'VLOOKUP to Left'!$A$3:$B$6</definedName>
    <definedName name="BMW">'Indirect-Data'!$F$3:$F$5</definedName>
    <definedName name="BMW_1">'Indirect-Data'!$Q$3:$Q$5</definedName>
    <definedName name="BMW_2">'Indirect-Data'!$R$3:$R$5</definedName>
    <definedName name="BMW_3">'Indirect-Data'!$S$3:$S$5</definedName>
    <definedName name="Car">'Indirect-Data'!$B$3:$B$5</definedName>
    <definedName name="Category">'Indirect-Data'!$A$3:$A$5</definedName>
    <definedName name="CDI">'Indirect-Data'!$L$3:$L$5</definedName>
    <definedName name="CDI_1">'Indirect-Data'!$AI$3:$AI$5</definedName>
    <definedName name="CDI_2">'Indirect-Data'!$AJ$3:$AJ$5</definedName>
    <definedName name="CDI_3">'Indirect-Data'!$AK$3:$AK$5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Honda">'Indirect-Data'!$G$3:$G$5</definedName>
    <definedName name="Honda_1">'Indirect-Data'!$T$3:$T$5</definedName>
    <definedName name="Honda_2">'Indirect-Data'!$U$3:$U$5</definedName>
    <definedName name="Honda_3">'Indirect-Data'!$V$3:$V$5</definedName>
    <definedName name="HP">'Indirect-Data'!$H$3:$H$5</definedName>
    <definedName name="HP_1">'Indirect-Data'!$W$3:$W$5</definedName>
    <definedName name="HP_2">'Indirect-Data'!$X$3:$X$5</definedName>
    <definedName name="HP_3">'Indirect-Data'!$Y$3:$Y$5</definedName>
    <definedName name="IBM">'Indirect-Data'!$I$3:$I$5</definedName>
    <definedName name="IBM_1">'Indirect-Data'!$Z$3:$Z$5</definedName>
    <definedName name="IBM_2">'Indirect-Data'!$AA$3:$AA$5</definedName>
    <definedName name="IBM_3">'Indirect-Data'!$AB$3:$AB$5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Laptop">'Indirect-Data'!$C$3:$C$5</definedName>
    <definedName name="Motocycle">'Indirect-Data'!$D$3:$D$5</definedName>
    <definedName name="Power">'Indirect-Data'!$M$3:$M$5</definedName>
    <definedName name="Power_1">'Indirect-Data'!$AL$3:$AL$5</definedName>
    <definedName name="Power_2">'Indirect-Data'!$AM$3:$AM$5</definedName>
    <definedName name="Power_3">'Indirect-Data'!$AN$3:$AN$5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ny">'Indirect-Data'!$J$3:$J$5</definedName>
    <definedName name="Sony_1">'Indirect-Data'!$AC$3:$AC$5</definedName>
    <definedName name="Sony_2">'Indirect-Data'!$AD$3:$AD$5</definedName>
    <definedName name="Sony_3">'Indirect-Data'!$AE$3:$AE$5</definedName>
    <definedName name="Super">'Indirect-Data'!$K$3:$K$5</definedName>
    <definedName name="Super_1">'Indirect-Data'!$AF$3:$AF$5</definedName>
    <definedName name="Super_2">'Indirect-Data'!$AG$3:$AG$5</definedName>
    <definedName name="Super_3">'Indirect-Data'!$AH$3:$AH$5</definedName>
    <definedName name="Suzuki">'Indirect-Data'!$E$3:$E$5</definedName>
    <definedName name="Suzuki_1">'Indirect-Data'!$N$3:$N$5</definedName>
    <definedName name="Suzuki_2">'Indirect-Data'!$O$3:$O$5</definedName>
    <definedName name="Suzuki_3">'Indirect-Data'!$P$3:$P$5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8" l="1"/>
  <c r="F11" i="18"/>
  <c r="F12" i="18"/>
  <c r="F13" i="18"/>
  <c r="F14" i="18"/>
  <c r="F15" i="18"/>
  <c r="F10" i="18"/>
  <c r="E11" i="18"/>
  <c r="E12" i="18"/>
  <c r="E13" i="18"/>
  <c r="E14" i="18"/>
  <c r="E15" i="18"/>
  <c r="E10" i="18"/>
  <c r="D11" i="18"/>
  <c r="D12" i="18"/>
  <c r="D13" i="18"/>
  <c r="D14" i="18"/>
  <c r="D15" i="18"/>
  <c r="D10" i="18"/>
  <c r="D7" i="17"/>
  <c r="C7" i="17"/>
  <c r="B7" i="17"/>
  <c r="Q14" i="34" l="1"/>
  <c r="Q13" i="34"/>
  <c r="Q12" i="34"/>
  <c r="Q11" i="34"/>
  <c r="Q5" i="34"/>
  <c r="Q6" i="34"/>
  <c r="Q7" i="34"/>
  <c r="Q4" i="34"/>
  <c r="J5" i="30"/>
  <c r="I7" i="30" s="1"/>
  <c r="E13" i="29"/>
  <c r="E14" i="29"/>
  <c r="E15" i="29"/>
  <c r="E16" i="29"/>
  <c r="E12" i="29"/>
  <c r="G3" i="29"/>
  <c r="C12" i="28"/>
  <c r="C13" i="28" s="1"/>
  <c r="C14" i="28" s="1"/>
  <c r="B3" i="27"/>
  <c r="B4" i="26"/>
  <c r="C4" i="26"/>
  <c r="D4" i="26"/>
  <c r="E4" i="26"/>
  <c r="F4" i="26"/>
  <c r="B5" i="26"/>
  <c r="C5" i="26"/>
  <c r="D5" i="26"/>
  <c r="E5" i="26"/>
  <c r="F5" i="26"/>
  <c r="C3" i="26"/>
  <c r="D3" i="26"/>
  <c r="E3" i="26"/>
  <c r="F3" i="26"/>
  <c r="B3" i="26"/>
  <c r="C19" i="16"/>
  <c r="B16" i="8"/>
  <c r="C18" i="16"/>
  <c r="C17" i="16"/>
  <c r="C16" i="16"/>
  <c r="C14" i="15"/>
  <c r="C14" i="14"/>
  <c r="B4" i="12"/>
  <c r="C16" i="11"/>
  <c r="R5" i="34" l="1"/>
  <c r="R12" i="34"/>
  <c r="I8" i="30"/>
  <c r="I9" i="30"/>
  <c r="J9" i="30" s="1"/>
  <c r="I10" i="30"/>
  <c r="J10" i="30" s="1"/>
  <c r="O15" i="34"/>
  <c r="N15" i="34"/>
  <c r="M15" i="34"/>
  <c r="L15" i="34"/>
  <c r="K15" i="34"/>
  <c r="J15" i="34"/>
  <c r="I15" i="34"/>
  <c r="H15" i="34"/>
  <c r="G15" i="34"/>
  <c r="F15" i="34"/>
  <c r="E15" i="34"/>
  <c r="D15" i="34"/>
  <c r="P14" i="34"/>
  <c r="R14" i="34" s="1"/>
  <c r="P13" i="34"/>
  <c r="R13" i="34" s="1"/>
  <c r="P12" i="34"/>
  <c r="P11" i="34"/>
  <c r="R11" i="34" s="1"/>
  <c r="O8" i="34"/>
  <c r="O18" i="34" s="1"/>
  <c r="N8" i="34"/>
  <c r="N18" i="34" s="1"/>
  <c r="M8" i="34"/>
  <c r="M18" i="34" s="1"/>
  <c r="L8" i="34"/>
  <c r="L18" i="34" s="1"/>
  <c r="K8" i="34"/>
  <c r="K18" i="34" s="1"/>
  <c r="J8" i="34"/>
  <c r="J18" i="34" s="1"/>
  <c r="I8" i="34"/>
  <c r="I18" i="34" s="1"/>
  <c r="H8" i="34"/>
  <c r="H18" i="34" s="1"/>
  <c r="G8" i="34"/>
  <c r="G18" i="34" s="1"/>
  <c r="F8" i="34"/>
  <c r="F18" i="34" s="1"/>
  <c r="E8" i="34"/>
  <c r="E18" i="34" s="1"/>
  <c r="D8" i="34"/>
  <c r="P7" i="34"/>
  <c r="R7" i="34" s="1"/>
  <c r="P6" i="34"/>
  <c r="R6" i="34" s="1"/>
  <c r="P5" i="34"/>
  <c r="P4" i="34"/>
  <c r="R4" i="34" s="1"/>
  <c r="Q15" i="34" l="1"/>
  <c r="P8" i="34"/>
  <c r="Q8" i="34"/>
  <c r="D18" i="34"/>
  <c r="Q18" i="34" s="1"/>
  <c r="P15" i="34"/>
  <c r="R15" i="34" l="1"/>
  <c r="R8" i="34"/>
  <c r="P18" i="34"/>
  <c r="R18" i="34" s="1"/>
  <c r="F16" i="18" l="1"/>
  <c r="B6" i="12" l="1"/>
</calcChain>
</file>

<file path=xl/sharedStrings.xml><?xml version="1.0" encoding="utf-8"?>
<sst xmlns="http://schemas.openxmlformats.org/spreadsheetml/2006/main" count="1214" uniqueCount="861">
  <si>
    <t>Emp ID</t>
  </si>
  <si>
    <t>Name</t>
  </si>
  <si>
    <t>Region</t>
  </si>
  <si>
    <t>Department</t>
  </si>
  <si>
    <t>Month</t>
  </si>
  <si>
    <t>Year</t>
  </si>
  <si>
    <t>Sales</t>
  </si>
  <si>
    <t>Discounts</t>
  </si>
  <si>
    <t>DeRusha, Joe</t>
  </si>
  <si>
    <t>East</t>
  </si>
  <si>
    <t>5255-Data/Connectivity Sales</t>
  </si>
  <si>
    <t>Jan</t>
  </si>
  <si>
    <t>FY13</t>
  </si>
  <si>
    <t>De Pasquale, Richard</t>
  </si>
  <si>
    <t>5256-Sales Mgt &amp; Support</t>
  </si>
  <si>
    <t>Dobbert, Susan</t>
  </si>
  <si>
    <t>5257-Auto Sales</t>
  </si>
  <si>
    <t>Dillard, Susan</t>
  </si>
  <si>
    <t>5258-IAP Sales</t>
  </si>
  <si>
    <t>Dunton, Donna</t>
  </si>
  <si>
    <t>West</t>
  </si>
  <si>
    <t>5259-Sales Channel</t>
  </si>
  <si>
    <t>De Vries, John</t>
  </si>
  <si>
    <t>5262-Auto GM</t>
  </si>
  <si>
    <t>De Sousa, Kristi</t>
  </si>
  <si>
    <t>5263-Sales Support</t>
  </si>
  <si>
    <t>Defonso, Daniel</t>
  </si>
  <si>
    <t>5264-ARD Sales</t>
  </si>
  <si>
    <t>Lookup to the Left with INDEX/MATCH</t>
  </si>
  <si>
    <t>Question: What is Donna Dunton's Employee ID?</t>
  </si>
  <si>
    <r>
      <t>=INDEX(</t>
    </r>
    <r>
      <rPr>
        <sz val="14"/>
        <color theme="4"/>
        <rFont val="Calibri"/>
        <family val="2"/>
        <scheme val="minor"/>
      </rPr>
      <t>Return Range</t>
    </r>
    <r>
      <rPr>
        <sz val="14"/>
        <color theme="1"/>
        <rFont val="Calibri"/>
        <family val="2"/>
        <scheme val="minor"/>
      </rPr>
      <t>,MATCH(</t>
    </r>
    <r>
      <rPr>
        <sz val="14"/>
        <color theme="5"/>
        <rFont val="Calibri"/>
        <family val="2"/>
        <scheme val="minor"/>
      </rPr>
      <t>Lookup Value</t>
    </r>
    <r>
      <rPr>
        <sz val="14"/>
        <color theme="1"/>
        <rFont val="Calibri"/>
        <family val="2"/>
        <scheme val="minor"/>
      </rPr>
      <t>,</t>
    </r>
    <r>
      <rPr>
        <sz val="14"/>
        <color rgb="FF7030A0"/>
        <rFont val="Calibri"/>
        <family val="2"/>
        <scheme val="minor"/>
      </rPr>
      <t>Lookup Range</t>
    </r>
    <r>
      <rPr>
        <sz val="14"/>
        <color theme="1"/>
        <rFont val="Calibri"/>
        <family val="2"/>
        <scheme val="minor"/>
      </rPr>
      <t>,0))</t>
    </r>
  </si>
  <si>
    <t>VLOOKUP Can Break When Inserting Columns</t>
  </si>
  <si>
    <t>Lookup Value</t>
  </si>
  <si>
    <t>VLOOKUP Can Not Look to the Left</t>
  </si>
  <si>
    <t>How the MATCH Function Works</t>
  </si>
  <si>
    <t>How the INDEX Function Works</t>
  </si>
  <si>
    <t>INDEX Returns a Cell's Value based on the specified row &amp; column numbers</t>
  </si>
  <si>
    <t>&lt; - Match Returns the Row Number</t>
  </si>
  <si>
    <t>&lt;- INDEX Returns the Cells Value</t>
  </si>
  <si>
    <t>INDEX + MATCH Instead of VLOOKUP</t>
  </si>
  <si>
    <t>&lt;- INDEX MATCH Formula</t>
  </si>
  <si>
    <t>&lt;- VLOOKUP Formula</t>
  </si>
  <si>
    <t>Table of Contents</t>
  </si>
  <si>
    <t>Item Name</t>
  </si>
  <si>
    <t>Colour</t>
  </si>
  <si>
    <t>Prize</t>
  </si>
  <si>
    <t>Size</t>
  </si>
  <si>
    <t>Hard Disk</t>
  </si>
  <si>
    <t>Mouse</t>
  </si>
  <si>
    <t>LCD</t>
  </si>
  <si>
    <t>Keyboard</t>
  </si>
  <si>
    <t>Head Phone</t>
  </si>
  <si>
    <t>RAM</t>
  </si>
  <si>
    <t>Camera</t>
  </si>
  <si>
    <t>DVD Drive</t>
  </si>
  <si>
    <t>Scanner</t>
  </si>
  <si>
    <t>Red</t>
  </si>
  <si>
    <t>Green</t>
  </si>
  <si>
    <t>Blue</t>
  </si>
  <si>
    <t>White</t>
  </si>
  <si>
    <t>Black</t>
  </si>
  <si>
    <t>Bakaly, Irfan</t>
  </si>
  <si>
    <t>Syed, Ahmed</t>
  </si>
  <si>
    <t>Shah Alam</t>
  </si>
  <si>
    <t>Muhammad, Fahad</t>
  </si>
  <si>
    <t>Shah, Alam</t>
  </si>
  <si>
    <t>Syed, Zubair</t>
  </si>
  <si>
    <t>Ali, Mehdi</t>
  </si>
  <si>
    <t>555-Saddar Karachi</t>
  </si>
  <si>
    <t>565-Nazimabad Karachi</t>
  </si>
  <si>
    <t>745-Gulshan-e-Iqbal Karachi</t>
  </si>
  <si>
    <t>142-Karimabad Karachi</t>
  </si>
  <si>
    <t>425-Garden Karachi</t>
  </si>
  <si>
    <t>985-Ayesha Manzil Karachi</t>
  </si>
  <si>
    <t>Address</t>
  </si>
  <si>
    <t xml:space="preserve"> Extract Data from Excel Master Data </t>
  </si>
  <si>
    <t>Understanding the Extracting Method  (Formula Understanding)</t>
  </si>
  <si>
    <r>
      <rPr>
        <b/>
        <sz val="11"/>
        <color rgb="FFFF0000"/>
        <rFont val="Calibri"/>
        <family val="2"/>
        <scheme val="minor"/>
      </rPr>
      <t xml:space="preserve">Example: </t>
    </r>
    <r>
      <rPr>
        <sz val="10"/>
        <color theme="1"/>
        <rFont val="Calibri"/>
        <family val="2"/>
        <scheme val="minor"/>
      </rPr>
      <t>Extract Names and Amount from Master Data</t>
    </r>
  </si>
  <si>
    <t>Codes</t>
  </si>
  <si>
    <t>Names</t>
  </si>
  <si>
    <t>Amount</t>
  </si>
  <si>
    <t>Irfan</t>
  </si>
  <si>
    <t>Female</t>
  </si>
  <si>
    <t>Admin</t>
  </si>
  <si>
    <t>Fahad</t>
  </si>
  <si>
    <t>Wasim</t>
  </si>
  <si>
    <t>Rizwan</t>
  </si>
  <si>
    <t>Karim</t>
  </si>
  <si>
    <t>Examples of Extracting from Simple Data</t>
  </si>
  <si>
    <r>
      <t xml:space="preserve">Example: </t>
    </r>
    <r>
      <rPr>
        <b/>
        <sz val="11"/>
        <rFont val="Calibri"/>
        <family val="2"/>
        <scheme val="minor"/>
      </rPr>
      <t>Extract the Description &amp; Unit Price from the Item List Sheet</t>
    </r>
  </si>
  <si>
    <t>Qty</t>
  </si>
  <si>
    <t>Item No.</t>
  </si>
  <si>
    <t>Description</t>
  </si>
  <si>
    <t>Unit Price</t>
  </si>
  <si>
    <t>Total:</t>
  </si>
  <si>
    <t>Executive Swivel Chair</t>
  </si>
  <si>
    <t>Low-back Side Arm Chair</t>
  </si>
  <si>
    <t>Std Secretary Chair</t>
  </si>
  <si>
    <t>Deluxe Secretary Chair</t>
  </si>
  <si>
    <t>Classic Side Arm Chair</t>
  </si>
  <si>
    <t>Double Pedestal Desk</t>
  </si>
  <si>
    <t>Single Pedestal Desk</t>
  </si>
  <si>
    <t>Executive Filing Cabinet</t>
  </si>
  <si>
    <t>Executive Wastebasket</t>
  </si>
  <si>
    <t>Contemporary Bookcase</t>
  </si>
  <si>
    <t>First Name</t>
  </si>
  <si>
    <t>Last Name</t>
  </si>
  <si>
    <t>Email</t>
  </si>
  <si>
    <t>SSN</t>
  </si>
  <si>
    <t>City</t>
  </si>
  <si>
    <t>Jane</t>
  </si>
  <si>
    <t>Jones</t>
  </si>
  <si>
    <t>jjones@kayveo.info</t>
  </si>
  <si>
    <t>627-93-1769</t>
  </si>
  <si>
    <t>Williams</t>
  </si>
  <si>
    <t>Clarence</t>
  </si>
  <si>
    <t>Porter</t>
  </si>
  <si>
    <t>cporter@mybuzz.net</t>
  </si>
  <si>
    <t>489-53-9697</t>
  </si>
  <si>
    <t>Calabasas</t>
  </si>
  <si>
    <t>Cynthia</t>
  </si>
  <si>
    <t>Mitchell</t>
  </si>
  <si>
    <t>cmitchell@realblab.name</t>
  </si>
  <si>
    <t>843-99-7046</t>
  </si>
  <si>
    <t>Ceres</t>
  </si>
  <si>
    <t>Jessica</t>
  </si>
  <si>
    <t>Lawrence</t>
  </si>
  <si>
    <t>jlawrence@tagfeed.net</t>
  </si>
  <si>
    <t>232-30-6342</t>
  </si>
  <si>
    <t>Perris</t>
  </si>
  <si>
    <t>Linda</t>
  </si>
  <si>
    <t>Allen</t>
  </si>
  <si>
    <t>lallen@voonte.mil</t>
  </si>
  <si>
    <t>171-70-6821</t>
  </si>
  <si>
    <t>Ukiah</t>
  </si>
  <si>
    <t>Helen</t>
  </si>
  <si>
    <t>Hayes</t>
  </si>
  <si>
    <t>hhayes@gigashots.net</t>
  </si>
  <si>
    <t>441-28-8091</t>
  </si>
  <si>
    <t>Daly City</t>
  </si>
  <si>
    <t>Brandon</t>
  </si>
  <si>
    <t>Ray</t>
  </si>
  <si>
    <t>bray@yakijo.gov</t>
  </si>
  <si>
    <t>615-83-2259</t>
  </si>
  <si>
    <t>Simi Valley</t>
  </si>
  <si>
    <t>Catherine</t>
  </si>
  <si>
    <t>Ross</t>
  </si>
  <si>
    <t>cross@wordware.biz</t>
  </si>
  <si>
    <t>301-41-8685</t>
  </si>
  <si>
    <t>Monterey</t>
  </si>
  <si>
    <t>Raymond</t>
  </si>
  <si>
    <t>Freeman</t>
  </si>
  <si>
    <t>rfreeman@feedfire.mil</t>
  </si>
  <si>
    <t>375-10-9140</t>
  </si>
  <si>
    <t>Anaheim</t>
  </si>
  <si>
    <t>Johnny</t>
  </si>
  <si>
    <t>Hart</t>
  </si>
  <si>
    <t>jhart@leenti.biz</t>
  </si>
  <si>
    <t>737-75-8102</t>
  </si>
  <si>
    <t>Pinole</t>
  </si>
  <si>
    <t>Moreno</t>
  </si>
  <si>
    <t>jmoreno@meemm.org</t>
  </si>
  <si>
    <t>815-95-1877</t>
  </si>
  <si>
    <t>Sonoma</t>
  </si>
  <si>
    <t>Mildred</t>
  </si>
  <si>
    <t>Edwards</t>
  </si>
  <si>
    <t>medwards@skibox.gov</t>
  </si>
  <si>
    <t>110-67-0991</t>
  </si>
  <si>
    <t>Carson</t>
  </si>
  <si>
    <t>Kathryn</t>
  </si>
  <si>
    <t>Burns</t>
  </si>
  <si>
    <t>kburns@wikido.mil</t>
  </si>
  <si>
    <t>971-76-6351</t>
  </si>
  <si>
    <t>Seaside</t>
  </si>
  <si>
    <t>Emily</t>
  </si>
  <si>
    <t>Howell</t>
  </si>
  <si>
    <t>ehowell@eadel.gov</t>
  </si>
  <si>
    <t>356-18-5549</t>
  </si>
  <si>
    <t>Salinas</t>
  </si>
  <si>
    <t>Sharon</t>
  </si>
  <si>
    <t>Moore</t>
  </si>
  <si>
    <t>smoore@vidoo.net</t>
  </si>
  <si>
    <t>156-94-1938</t>
  </si>
  <si>
    <t>Temple City</t>
  </si>
  <si>
    <t>Alice</t>
  </si>
  <si>
    <t>Johnston</t>
  </si>
  <si>
    <t>ajohnston@shufflester.edu</t>
  </si>
  <si>
    <t>825-46-7698</t>
  </si>
  <si>
    <t>San Luis Obispo</t>
  </si>
  <si>
    <t>mmoreno@photofeed.info</t>
  </si>
  <si>
    <t>165-15-3570</t>
  </si>
  <si>
    <t>Berkeley</t>
  </si>
  <si>
    <t>Fred</t>
  </si>
  <si>
    <t>Schmidt</t>
  </si>
  <si>
    <t>fschmidt@thoughtstorm.biz</t>
  </si>
  <si>
    <t>943-90-5531</t>
  </si>
  <si>
    <t>Petaluma</t>
  </si>
  <si>
    <t>Judy</t>
  </si>
  <si>
    <t>Morgan</t>
  </si>
  <si>
    <t>jmorgan@yakitri.biz</t>
  </si>
  <si>
    <t>331-33-9903</t>
  </si>
  <si>
    <t>Yuba City</t>
  </si>
  <si>
    <t>Cruz</t>
  </si>
  <si>
    <t>ccruz@blogpad.edu</t>
  </si>
  <si>
    <t>974-33-8608</t>
  </si>
  <si>
    <t>Clovis</t>
  </si>
  <si>
    <t>Howard</t>
  </si>
  <si>
    <t>Wells</t>
  </si>
  <si>
    <t>hwells@skyble.gov</t>
  </si>
  <si>
    <t>246-73-9577</t>
  </si>
  <si>
    <t>Claremont</t>
  </si>
  <si>
    <t>Martha</t>
  </si>
  <si>
    <t>Willis</t>
  </si>
  <si>
    <t>mwillis@oyoloo.info</t>
  </si>
  <si>
    <t>876-21-2244</t>
  </si>
  <si>
    <t>El Segundo</t>
  </si>
  <si>
    <t>George</t>
  </si>
  <si>
    <t>Clark</t>
  </si>
  <si>
    <t>gclark@kimia.gov</t>
  </si>
  <si>
    <t>484-72-8932</t>
  </si>
  <si>
    <t>Arvin</t>
  </si>
  <si>
    <t>Maria</t>
  </si>
  <si>
    <t>Long</t>
  </si>
  <si>
    <t>mlong@thoughtbeat.info</t>
  </si>
  <si>
    <t>271-38-9244</t>
  </si>
  <si>
    <t>Laguna Beach</t>
  </si>
  <si>
    <t>Gloria</t>
  </si>
  <si>
    <t>Armstrong</t>
  </si>
  <si>
    <t>garmstrong@twinte.gov</t>
  </si>
  <si>
    <t>353-58-5646</t>
  </si>
  <si>
    <t>Los Alamitos</t>
  </si>
  <si>
    <t>Gerald</t>
  </si>
  <si>
    <t>Carroll</t>
  </si>
  <si>
    <t>gcarroll@jaxnation.net</t>
  </si>
  <si>
    <t>192-58-4338</t>
  </si>
  <si>
    <t>Hawaiian Gardens</t>
  </si>
  <si>
    <t>Melissa</t>
  </si>
  <si>
    <t>Diaz</t>
  </si>
  <si>
    <t>mdiaz@yodoo.biz</t>
  </si>
  <si>
    <t>203-17-5501</t>
  </si>
  <si>
    <t>Moreno Valley</t>
  </si>
  <si>
    <t>Philip</t>
  </si>
  <si>
    <t>Sullivan</t>
  </si>
  <si>
    <t>psullivan@yata.name</t>
  </si>
  <si>
    <t>293-53-0039</t>
  </si>
  <si>
    <t>Needles</t>
  </si>
  <si>
    <t>Douglas</t>
  </si>
  <si>
    <t>Gray</t>
  </si>
  <si>
    <t>dgray@dabtype.com</t>
  </si>
  <si>
    <t>144-24-4273</t>
  </si>
  <si>
    <t>Citrus Heights</t>
  </si>
  <si>
    <t>Jerry</t>
  </si>
  <si>
    <t>Cole</t>
  </si>
  <si>
    <t>jcole@centizu.org</t>
  </si>
  <si>
    <t>185-62-0831</t>
  </si>
  <si>
    <t>Encinitas</t>
  </si>
  <si>
    <t>Edward</t>
  </si>
  <si>
    <t>elong@zoomdog.gov</t>
  </si>
  <si>
    <t>680-43-9309</t>
  </si>
  <si>
    <t>Beaumont</t>
  </si>
  <si>
    <t>Wayne</t>
  </si>
  <si>
    <t>Berry</t>
  </si>
  <si>
    <t>wberry@dabvine.org</t>
  </si>
  <si>
    <t>723-11-2790</t>
  </si>
  <si>
    <t>San Pablo</t>
  </si>
  <si>
    <t>Janice</t>
  </si>
  <si>
    <t>Alexander</t>
  </si>
  <si>
    <t>jalexander@mudo.com</t>
  </si>
  <si>
    <t>907-85-3125</t>
  </si>
  <si>
    <t>Rancho Cordova</t>
  </si>
  <si>
    <t>Ann</t>
  </si>
  <si>
    <t>Rice</t>
  </si>
  <si>
    <t>arice@rhyzio.net</t>
  </si>
  <si>
    <t>307-97-7878</t>
  </si>
  <si>
    <t>Morro Bay</t>
  </si>
  <si>
    <t>Jacobs</t>
  </si>
  <si>
    <t>gjacobs@skinte.net</t>
  </si>
  <si>
    <t>932-44-2801</t>
  </si>
  <si>
    <t>Orinda</t>
  </si>
  <si>
    <t>Arthur</t>
  </si>
  <si>
    <t>Roberts</t>
  </si>
  <si>
    <t>aroberts@skyndu.gov</t>
  </si>
  <si>
    <t>814-16-8866</t>
  </si>
  <si>
    <t>Montclair</t>
  </si>
  <si>
    <t>Scott</t>
  </si>
  <si>
    <t>ascott@photobug.gov</t>
  </si>
  <si>
    <t>960-43-0423</t>
  </si>
  <si>
    <t>San Bruno</t>
  </si>
  <si>
    <t>mscott@mycat.info</t>
  </si>
  <si>
    <t>868-23-8342</t>
  </si>
  <si>
    <t>Los Banos</t>
  </si>
  <si>
    <t>Russell</t>
  </si>
  <si>
    <t>Knight</t>
  </si>
  <si>
    <t>rknight@myworks.gov</t>
  </si>
  <si>
    <t>340-10-2597</t>
  </si>
  <si>
    <t>Milpitas</t>
  </si>
  <si>
    <t>Steven</t>
  </si>
  <si>
    <t>sfreeman@gigaclub.biz</t>
  </si>
  <si>
    <t>450-24-4662</t>
  </si>
  <si>
    <t>San Jacinto</t>
  </si>
  <si>
    <t>Paula</t>
  </si>
  <si>
    <t>Ramos</t>
  </si>
  <si>
    <t>pramos@devpoint.org</t>
  </si>
  <si>
    <t>513-50-0745</t>
  </si>
  <si>
    <t>Lake Forest</t>
  </si>
  <si>
    <t>Justin</t>
  </si>
  <si>
    <t>Cunningham</t>
  </si>
  <si>
    <t>jcunningham@tekfly.name</t>
  </si>
  <si>
    <t>180-78-7277</t>
  </si>
  <si>
    <t>Blythe</t>
  </si>
  <si>
    <t>Frank</t>
  </si>
  <si>
    <t>fmoreno@jatri.com</t>
  </si>
  <si>
    <t>573-10-3516</t>
  </si>
  <si>
    <t>Escalon</t>
  </si>
  <si>
    <t>Carolyn</t>
  </si>
  <si>
    <t>Davis</t>
  </si>
  <si>
    <t>cdavis@buzzbean.info</t>
  </si>
  <si>
    <t>229-22-1468</t>
  </si>
  <si>
    <t>Yucca Valley</t>
  </si>
  <si>
    <t>Jesse</t>
  </si>
  <si>
    <t>Pierce</t>
  </si>
  <si>
    <t>jpierce@wikivu.info</t>
  </si>
  <si>
    <t>578-64-2851</t>
  </si>
  <si>
    <t>Indian Wells</t>
  </si>
  <si>
    <t>Angela</t>
  </si>
  <si>
    <t>Duncan</t>
  </si>
  <si>
    <t>aduncan@thoughtworks.edu</t>
  </si>
  <si>
    <t>626-62-2039</t>
  </si>
  <si>
    <t>Foster City</t>
  </si>
  <si>
    <t>Jack</t>
  </si>
  <si>
    <t>Hernandez</t>
  </si>
  <si>
    <t>jhernandez@skidoo.org</t>
  </si>
  <si>
    <t>664-82-0349</t>
  </si>
  <si>
    <t>Merced</t>
  </si>
  <si>
    <t>Marilyn</t>
  </si>
  <si>
    <t>Washington</t>
  </si>
  <si>
    <t>mwashington@browsetype.mil</t>
  </si>
  <si>
    <t>560-68-4358</t>
  </si>
  <si>
    <t>San Leandro</t>
  </si>
  <si>
    <t>Willie</t>
  </si>
  <si>
    <t>Ward</t>
  </si>
  <si>
    <t>wward@dabjam.edu</t>
  </si>
  <si>
    <t>580-96-1728</t>
  </si>
  <si>
    <t>Oroville</t>
  </si>
  <si>
    <t>Craig</t>
  </si>
  <si>
    <t>chowell@yakidoo.mil</t>
  </si>
  <si>
    <t>883-88-6794</t>
  </si>
  <si>
    <t>King City</t>
  </si>
  <si>
    <t>Olson</t>
  </si>
  <si>
    <t>solson@tanoodle.net</t>
  </si>
  <si>
    <t>843-96-1921</t>
  </si>
  <si>
    <t>Union City</t>
  </si>
  <si>
    <t>Ronald</t>
  </si>
  <si>
    <t>Mendoza</t>
  </si>
  <si>
    <t>rmendoza@gabvine.mil</t>
  </si>
  <si>
    <t>984-06-3448</t>
  </si>
  <si>
    <t>Willits</t>
  </si>
  <si>
    <t>Kim</t>
  </si>
  <si>
    <t>mkim@centizu.org</t>
  </si>
  <si>
    <t>947-84-1439</t>
  </si>
  <si>
    <t>Los Gatos</t>
  </si>
  <si>
    <t>Billy</t>
  </si>
  <si>
    <t>bedwards@flipopia.name</t>
  </si>
  <si>
    <t>719-49-9978</t>
  </si>
  <si>
    <t>Placerville</t>
  </si>
  <si>
    <t>Anne</t>
  </si>
  <si>
    <t>amitchell@abata.com</t>
  </si>
  <si>
    <t>352-63-1371</t>
  </si>
  <si>
    <t>Randy</t>
  </si>
  <si>
    <t>Bradley</t>
  </si>
  <si>
    <t>rbradley@skyndu.info</t>
  </si>
  <si>
    <t>339-01-0808</t>
  </si>
  <si>
    <t>Novato</t>
  </si>
  <si>
    <t>Paul</t>
  </si>
  <si>
    <t>Nguyen</t>
  </si>
  <si>
    <t>pnguyen@jaxnation.mil</t>
  </si>
  <si>
    <t>880-74-6849</t>
  </si>
  <si>
    <t>Rolling Hills Estates</t>
  </si>
  <si>
    <t>Lois</t>
  </si>
  <si>
    <t>Vasquez</t>
  </si>
  <si>
    <t>lvasquez@babbleblab.info</t>
  </si>
  <si>
    <t>938-29-1254</t>
  </si>
  <si>
    <t>San Rafael</t>
  </si>
  <si>
    <t>Kimberly</t>
  </si>
  <si>
    <t>Gomez</t>
  </si>
  <si>
    <t>kgomez@gabtune.info</t>
  </si>
  <si>
    <t>344-19-6078</t>
  </si>
  <si>
    <t>Mill Valley</t>
  </si>
  <si>
    <t>Jacqueline</t>
  </si>
  <si>
    <t>Young</t>
  </si>
  <si>
    <t>jyoung@tambee.net</t>
  </si>
  <si>
    <t>968-89-0401</t>
  </si>
  <si>
    <t>Mark</t>
  </si>
  <si>
    <t>mramos@blognation.com</t>
  </si>
  <si>
    <t>273-69-7044</t>
  </si>
  <si>
    <t>Alturas</t>
  </si>
  <si>
    <t>Snyder</t>
  </si>
  <si>
    <t>msnyder@brainverse.mil</t>
  </si>
  <si>
    <t>158-81-3369</t>
  </si>
  <si>
    <t>Kerman</t>
  </si>
  <si>
    <t>chowell@reallinks.biz</t>
  </si>
  <si>
    <t>273-49-7716</t>
  </si>
  <si>
    <t>Culver City</t>
  </si>
  <si>
    <t>Virginia</t>
  </si>
  <si>
    <t>Hicks</t>
  </si>
  <si>
    <t>vhicks@photolist.edu</t>
  </si>
  <si>
    <t>561-74-7702</t>
  </si>
  <si>
    <t>Compton</t>
  </si>
  <si>
    <t>jvasquez@jaxworks.mil</t>
  </si>
  <si>
    <t>911-39-8035</t>
  </si>
  <si>
    <t>Peterson</t>
  </si>
  <si>
    <t>rpeterson@tagopia.net</t>
  </si>
  <si>
    <t>890-18-6186</t>
  </si>
  <si>
    <t>Glendora</t>
  </si>
  <si>
    <t>Ortiz</t>
  </si>
  <si>
    <t>gortiz@livefish.edu</t>
  </si>
  <si>
    <t>944-99-9146</t>
  </si>
  <si>
    <t>Angels Camp</t>
  </si>
  <si>
    <t>Lee</t>
  </si>
  <si>
    <t>mlee@ooba.net</t>
  </si>
  <si>
    <t>906-58-2876</t>
  </si>
  <si>
    <t>Shasta Lake</t>
  </si>
  <si>
    <t>Gary</t>
  </si>
  <si>
    <t>Johnson</t>
  </si>
  <si>
    <t>gjohnson@edgepulse.gov</t>
  </si>
  <si>
    <t>476-88-5708</t>
  </si>
  <si>
    <t>Weed</t>
  </si>
  <si>
    <t>Jimmy</t>
  </si>
  <si>
    <t>jclark@babbleopia.edu</t>
  </si>
  <si>
    <t>644-74-3218</t>
  </si>
  <si>
    <t>Portola Valley</t>
  </si>
  <si>
    <t>Christine</t>
  </si>
  <si>
    <t>Lawson</t>
  </si>
  <si>
    <t>clawson@devify.gov</t>
  </si>
  <si>
    <t>488-43-7398</t>
  </si>
  <si>
    <t>Patricia</t>
  </si>
  <si>
    <t>Gonzalez</t>
  </si>
  <si>
    <t>pgonzalez@camido.gov</t>
  </si>
  <si>
    <t>901-19-7245</t>
  </si>
  <si>
    <t>ssnyder@twitternation.org</t>
  </si>
  <si>
    <t>884-36-8728</t>
  </si>
  <si>
    <t>Ventura</t>
  </si>
  <si>
    <t>Ralph</t>
  </si>
  <si>
    <t>rhoward@browsedrive.name</t>
  </si>
  <si>
    <t>148-94-2098</t>
  </si>
  <si>
    <t>Irvine</t>
  </si>
  <si>
    <t>Katherine</t>
  </si>
  <si>
    <t>kwilliams@zooxo.gov</t>
  </si>
  <si>
    <t>946-67-0971</t>
  </si>
  <si>
    <t>Madera</t>
  </si>
  <si>
    <t>Lori</t>
  </si>
  <si>
    <t>llawson@viva.com</t>
  </si>
  <si>
    <t>460-12-5188</t>
  </si>
  <si>
    <t>mroberts@realbridge.gov</t>
  </si>
  <si>
    <t>780-88-9732</t>
  </si>
  <si>
    <t>Parlier</t>
  </si>
  <si>
    <t>Charles</t>
  </si>
  <si>
    <t>cmorgan@yoveo.gov</t>
  </si>
  <si>
    <t>838-22-7374</t>
  </si>
  <si>
    <t>Fontana</t>
  </si>
  <si>
    <t>Louise</t>
  </si>
  <si>
    <t>Morris</t>
  </si>
  <si>
    <t>lmorris@buzzshare.biz</t>
  </si>
  <si>
    <t>487-09-3568</t>
  </si>
  <si>
    <t>Norwalk</t>
  </si>
  <si>
    <t>Aaron</t>
  </si>
  <si>
    <t>Hansen</t>
  </si>
  <si>
    <t>ahansen@twitterbeat.net</t>
  </si>
  <si>
    <t>953-78-8376</t>
  </si>
  <si>
    <t>Anderson</t>
  </si>
  <si>
    <t>Benjamin</t>
  </si>
  <si>
    <t>Franklin</t>
  </si>
  <si>
    <t>bfranklin@quinu.org</t>
  </si>
  <si>
    <t>741-97-7449</t>
  </si>
  <si>
    <t>Brea</t>
  </si>
  <si>
    <t>Fisher</t>
  </si>
  <si>
    <t>wfisher@skiba.net</t>
  </si>
  <si>
    <t>650-73-4434</t>
  </si>
  <si>
    <t>El Monte</t>
  </si>
  <si>
    <t>Harry</t>
  </si>
  <si>
    <t>Hamilton</t>
  </si>
  <si>
    <t>hhamilton@photofeed.gov</t>
  </si>
  <si>
    <t>994-64-1601</t>
  </si>
  <si>
    <t>Maricopa</t>
  </si>
  <si>
    <t>Juan</t>
  </si>
  <si>
    <t>Tucker</t>
  </si>
  <si>
    <t>jtucker@skyble.net</t>
  </si>
  <si>
    <t>453-36-8576</t>
  </si>
  <si>
    <t>Malibu</t>
  </si>
  <si>
    <t>Anna</t>
  </si>
  <si>
    <t>acarroll@linktype.net</t>
  </si>
  <si>
    <t>563-75-8458</t>
  </si>
  <si>
    <t>Nevada City</t>
  </si>
  <si>
    <t>Thomas</t>
  </si>
  <si>
    <t>gthomas@photobean.edu</t>
  </si>
  <si>
    <t>985-48-2513</t>
  </si>
  <si>
    <t>Hidden Hills</t>
  </si>
  <si>
    <t>Matthew</t>
  </si>
  <si>
    <t>mclark@agivu.biz</t>
  </si>
  <si>
    <t>287-07-8434</t>
  </si>
  <si>
    <t>Yorba Linda</t>
  </si>
  <si>
    <t>Wanda</t>
  </si>
  <si>
    <t>Wood</t>
  </si>
  <si>
    <t>wwood@meevee.gov</t>
  </si>
  <si>
    <t>246-23-1210</t>
  </si>
  <si>
    <t>Pacific Grove</t>
  </si>
  <si>
    <t>Harold</t>
  </si>
  <si>
    <t>Cooper</t>
  </si>
  <si>
    <t>hcooper@yakitri.org</t>
  </si>
  <si>
    <t>193-43-3022</t>
  </si>
  <si>
    <t>Huron</t>
  </si>
  <si>
    <t>Reynolds</t>
  </si>
  <si>
    <t>preynolds@wikido.biz</t>
  </si>
  <si>
    <t>908-22-8749</t>
  </si>
  <si>
    <t>Albany</t>
  </si>
  <si>
    <t>Owens</t>
  </si>
  <si>
    <t>mowens@youfeed.edu</t>
  </si>
  <si>
    <t>419-12-7014</t>
  </si>
  <si>
    <t>San Ramon</t>
  </si>
  <si>
    <t>Louis</t>
  </si>
  <si>
    <t>Sanchez</t>
  </si>
  <si>
    <t>lsanchez@brightbean.biz</t>
  </si>
  <si>
    <t>821-63-5345</t>
  </si>
  <si>
    <t>Etna</t>
  </si>
  <si>
    <t>Webb</t>
  </si>
  <si>
    <t>rwebb@quimm.net</t>
  </si>
  <si>
    <t>742-73-6127</t>
  </si>
  <si>
    <t>Rancho Santa Margarita</t>
  </si>
  <si>
    <t>rgray@photospace.edu</t>
  </si>
  <si>
    <t>687-10-4736</t>
  </si>
  <si>
    <t>Aliso Viejo</t>
  </si>
  <si>
    <t>Henry</t>
  </si>
  <si>
    <t>Garcia</t>
  </si>
  <si>
    <t>hgarcia@thoughtstorm.biz</t>
  </si>
  <si>
    <t>374-24-4781</t>
  </si>
  <si>
    <t>Port Hueneme</t>
  </si>
  <si>
    <t>Roy</t>
  </si>
  <si>
    <t>Elliott</t>
  </si>
  <si>
    <t>relliott@gabspot.info</t>
  </si>
  <si>
    <t>133-42-2863</t>
  </si>
  <si>
    <t>Menlo Park</t>
  </si>
  <si>
    <t>Stephanie</t>
  </si>
  <si>
    <t>Chapman</t>
  </si>
  <si>
    <t>schapman@jaxnation.name</t>
  </si>
  <si>
    <t>359-84-3944</t>
  </si>
  <si>
    <t>Redwood City</t>
  </si>
  <si>
    <t>Michael</t>
  </si>
  <si>
    <t>Kennedy</t>
  </si>
  <si>
    <t>mkennedy@podcat.edu</t>
  </si>
  <si>
    <t>601-34-3206</t>
  </si>
  <si>
    <t>Kelly</t>
  </si>
  <si>
    <t>Ramirez</t>
  </si>
  <si>
    <t>kramirez@avaveo.mil</t>
  </si>
  <si>
    <t>155-82-8208</t>
  </si>
  <si>
    <t>Tammy</t>
  </si>
  <si>
    <t>Dunn</t>
  </si>
  <si>
    <t>tdunn@eabox.mil</t>
  </si>
  <si>
    <t>703-54-8578</t>
  </si>
  <si>
    <t>Riverbank</t>
  </si>
  <si>
    <t>Andrea</t>
  </si>
  <si>
    <t>asnyder@yoveo.mil</t>
  </si>
  <si>
    <t>130-33-5770</t>
  </si>
  <si>
    <t>Diana</t>
  </si>
  <si>
    <t>Dean</t>
  </si>
  <si>
    <t>ddean@meedoo.edu</t>
  </si>
  <si>
    <t>456-49-4643</t>
  </si>
  <si>
    <t>Brentwood</t>
  </si>
  <si>
    <t>Sandra</t>
  </si>
  <si>
    <t>sgarcia@quatz.edu</t>
  </si>
  <si>
    <t>766-47-6974</t>
  </si>
  <si>
    <t>Calistoga</t>
  </si>
  <si>
    <t>Fuller</t>
  </si>
  <si>
    <t>wfuller@thoughtblab.info</t>
  </si>
  <si>
    <t>501-90-5785</t>
  </si>
  <si>
    <t>Hollister</t>
  </si>
  <si>
    <t>sfreeman@jayo.mil</t>
  </si>
  <si>
    <t>610-21-1179</t>
  </si>
  <si>
    <t>Woodland</t>
  </si>
  <si>
    <t>Irene</t>
  </si>
  <si>
    <t>iwillis@skinte.mil</t>
  </si>
  <si>
    <t>375-63-7690</t>
  </si>
  <si>
    <t>Martin</t>
  </si>
  <si>
    <t>msullivan@voonyx.biz</t>
  </si>
  <si>
    <t>856-06-2728</t>
  </si>
  <si>
    <t>Andrew</t>
  </si>
  <si>
    <t>Barnes</t>
  </si>
  <si>
    <t>abarnes@kwimbee.com</t>
  </si>
  <si>
    <t>712-01-4079</t>
  </si>
  <si>
    <t>Baldwin Park</t>
  </si>
  <si>
    <t>Joseph</t>
  </si>
  <si>
    <t>Bell</t>
  </si>
  <si>
    <t>jbell@skyble.gov</t>
  </si>
  <si>
    <t>827-71-7478</t>
  </si>
  <si>
    <t>Scotts Valley</t>
  </si>
  <si>
    <t>William</t>
  </si>
  <si>
    <t>wallen@avaveo.info</t>
  </si>
  <si>
    <t>317-82-2373</t>
  </si>
  <si>
    <t>Pittsburg</t>
  </si>
  <si>
    <t>John</t>
  </si>
  <si>
    <t>Murray</t>
  </si>
  <si>
    <t>jmurray@realbuzz.net</t>
  </si>
  <si>
    <t>667-13-0050</t>
  </si>
  <si>
    <t>San Bernardino</t>
  </si>
  <si>
    <t>Carl</t>
  </si>
  <si>
    <t>cbarnes@shufflebeat.name</t>
  </si>
  <si>
    <t>427-48-3949</t>
  </si>
  <si>
    <t>Nicholas</t>
  </si>
  <si>
    <t>nvasquez@thoughtbridge.info</t>
  </si>
  <si>
    <t>298-31-9959</t>
  </si>
  <si>
    <t>Livermore</t>
  </si>
  <si>
    <t>Miller</t>
  </si>
  <si>
    <t>cmiller@livefish.org</t>
  </si>
  <si>
    <t>319-37-6852</t>
  </si>
  <si>
    <t>James</t>
  </si>
  <si>
    <t>Lopez</t>
  </si>
  <si>
    <t>jlopez@zooxo.com</t>
  </si>
  <si>
    <t>201-74-3010</t>
  </si>
  <si>
    <t>Rancho Cucamonga</t>
  </si>
  <si>
    <t>Alan</t>
  </si>
  <si>
    <t>ahart@buzzdog.org</t>
  </si>
  <si>
    <t>609-67-4117</t>
  </si>
  <si>
    <t>Cathedral City</t>
  </si>
  <si>
    <t>hlawson@realpoint.info</t>
  </si>
  <si>
    <t>439-45-9252</t>
  </si>
  <si>
    <t>Sunnyvale</t>
  </si>
  <si>
    <t>Donna</t>
  </si>
  <si>
    <t>Bailey</t>
  </si>
  <si>
    <t>dbailey@wikizz.net</t>
  </si>
  <si>
    <t>702-33-5100</t>
  </si>
  <si>
    <t>Tehachapi</t>
  </si>
  <si>
    <t>Brenda</t>
  </si>
  <si>
    <t>Oliver</t>
  </si>
  <si>
    <t>boliver@aimbo.biz</t>
  </si>
  <si>
    <t>750-19-1571</t>
  </si>
  <si>
    <t>Patterson</t>
  </si>
  <si>
    <t>Robert</t>
  </si>
  <si>
    <t>rhernandez@leenti.biz</t>
  </si>
  <si>
    <t>659-98-8057</t>
  </si>
  <si>
    <t>mdunn@devbug.com</t>
  </si>
  <si>
    <t>858-93-5783</t>
  </si>
  <si>
    <t>Mount Shasta</t>
  </si>
  <si>
    <t>Phyllis</t>
  </si>
  <si>
    <t>Garrett</t>
  </si>
  <si>
    <t>pgarrett@lajo.mil</t>
  </si>
  <si>
    <t>169-53-5465</t>
  </si>
  <si>
    <t>Bonnie</t>
  </si>
  <si>
    <t>bmiller@browsebug.name</t>
  </si>
  <si>
    <t>124-83-7121</t>
  </si>
  <si>
    <t>Emeryville</t>
  </si>
  <si>
    <t>Michelle</t>
  </si>
  <si>
    <t>Medina</t>
  </si>
  <si>
    <t>mmedina@gabcube.net</t>
  </si>
  <si>
    <t>370-69-4084</t>
  </si>
  <si>
    <t>Winters</t>
  </si>
  <si>
    <t>Lillian</t>
  </si>
  <si>
    <t>Larson</t>
  </si>
  <si>
    <t>llarson@oyope.biz</t>
  </si>
  <si>
    <t>544-41-0204</t>
  </si>
  <si>
    <t>Dorris</t>
  </si>
  <si>
    <t>Shaw</t>
  </si>
  <si>
    <t>jshaw@youtags.gov</t>
  </si>
  <si>
    <t>430-25-0266</t>
  </si>
  <si>
    <t>Gonzales</t>
  </si>
  <si>
    <t>tgonzales@yodoo.net</t>
  </si>
  <si>
    <t>449-72-1914</t>
  </si>
  <si>
    <t>Atherton</t>
  </si>
  <si>
    <t>Boyd</t>
  </si>
  <si>
    <t>lboyd@vidoo.net</t>
  </si>
  <si>
    <t>563-71-2616</t>
  </si>
  <si>
    <t>Napa</t>
  </si>
  <si>
    <t>mcruz@jabberbean.info</t>
  </si>
  <si>
    <t>796-21-0541</t>
  </si>
  <si>
    <t>llawrence@jabbersphere.net</t>
  </si>
  <si>
    <t>424-74-4152</t>
  </si>
  <si>
    <t>Artesia</t>
  </si>
  <si>
    <t>Laura</t>
  </si>
  <si>
    <t>Montgomery</t>
  </si>
  <si>
    <t>lmontgomery@shufflester.name</t>
  </si>
  <si>
    <t>429-57-3973</t>
  </si>
  <si>
    <t>Pleasant Hill</t>
  </si>
  <si>
    <t>sfreeman@skynoodle.net</t>
  </si>
  <si>
    <t>520-83-5926</t>
  </si>
  <si>
    <t>Paradise</t>
  </si>
  <si>
    <t>Elizabeth</t>
  </si>
  <si>
    <t>ebailey@tagopia.edu</t>
  </si>
  <si>
    <t>323-57-4312</t>
  </si>
  <si>
    <t>Santa Maria</t>
  </si>
  <si>
    <t>Cook</t>
  </si>
  <si>
    <t>jcook@zoombox.mil</t>
  </si>
  <si>
    <t>313-07-6759</t>
  </si>
  <si>
    <t>Moorpark</t>
  </si>
  <si>
    <t>Mary</t>
  </si>
  <si>
    <t>mgray@edgewire.name</t>
  </si>
  <si>
    <t>942-94-8022</t>
  </si>
  <si>
    <t>Norco</t>
  </si>
  <si>
    <t>Bruce</t>
  </si>
  <si>
    <t>Evans</t>
  </si>
  <si>
    <t>bevans@vinte.edu</t>
  </si>
  <si>
    <t>420-94-9426</t>
  </si>
  <si>
    <t>Farmersville</t>
  </si>
  <si>
    <t>Jeffrey</t>
  </si>
  <si>
    <t>Wright</t>
  </si>
  <si>
    <t>jwright@muxo.gov</t>
  </si>
  <si>
    <t>664-14-8900</t>
  </si>
  <si>
    <t>Blue Lake</t>
  </si>
  <si>
    <t>kcooper@myworks.biz</t>
  </si>
  <si>
    <t>739-53-3751</t>
  </si>
  <si>
    <t>Orland</t>
  </si>
  <si>
    <t>Phillip</t>
  </si>
  <si>
    <t>Henderson</t>
  </si>
  <si>
    <t>phenderson@voolia.biz</t>
  </si>
  <si>
    <t>491-92-7535</t>
  </si>
  <si>
    <t>Pleasanton</t>
  </si>
  <si>
    <t>Perkins</t>
  </si>
  <si>
    <t>mperkins@zooxo.edu</t>
  </si>
  <si>
    <t>891-62-3510</t>
  </si>
  <si>
    <t>Shawn</t>
  </si>
  <si>
    <t>Harrison</t>
  </si>
  <si>
    <t>sharrison@zoovu.biz</t>
  </si>
  <si>
    <t>345-05-6770</t>
  </si>
  <si>
    <t>Clearlake</t>
  </si>
  <si>
    <t>Steve</t>
  </si>
  <si>
    <t>scook@bubblemix.biz</t>
  </si>
  <si>
    <t>601-91-4051</t>
  </si>
  <si>
    <t>Downey</t>
  </si>
  <si>
    <t>Todd</t>
  </si>
  <si>
    <t>thamilton@agimba.name</t>
  </si>
  <si>
    <t>634-69-0875</t>
  </si>
  <si>
    <t>Covina</t>
  </si>
  <si>
    <t>Joe</t>
  </si>
  <si>
    <t>jcook@zava.biz</t>
  </si>
  <si>
    <t>961-75-5784</t>
  </si>
  <si>
    <t>Oxnard</t>
  </si>
  <si>
    <t>Roger</t>
  </si>
  <si>
    <t>Murphy</t>
  </si>
  <si>
    <t>rmurphy@skynoodle.net</t>
  </si>
  <si>
    <t>495-83-7509</t>
  </si>
  <si>
    <t>Firebaugh</t>
  </si>
  <si>
    <t>Rose</t>
  </si>
  <si>
    <t>Day</t>
  </si>
  <si>
    <t>rday@buzzdog.info</t>
  </si>
  <si>
    <t>551-26-5622</t>
  </si>
  <si>
    <t>Ridgecrest</t>
  </si>
  <si>
    <t>jwhite@youspan.biz</t>
  </si>
  <si>
    <t>267-25-1482</t>
  </si>
  <si>
    <t>Earl</t>
  </si>
  <si>
    <t>Fernandez</t>
  </si>
  <si>
    <t>efernandez@izio.biz</t>
  </si>
  <si>
    <t>399-69-4308</t>
  </si>
  <si>
    <t>Grover Beach</t>
  </si>
  <si>
    <t>jray@kwideo.gov</t>
  </si>
  <si>
    <t>413-55-1291</t>
  </si>
  <si>
    <t>La Mesa</t>
  </si>
  <si>
    <t>Ruiz</t>
  </si>
  <si>
    <t>aruiz@topiclounge.info</t>
  </si>
  <si>
    <t>865-02-2210</t>
  </si>
  <si>
    <t>Hermosa Beach</t>
  </si>
  <si>
    <t>Jun</t>
  </si>
  <si>
    <t>Zone</t>
  </si>
  <si>
    <t>Quantity</t>
  </si>
  <si>
    <t>Month/ Zone</t>
  </si>
  <si>
    <t>North</t>
  </si>
  <si>
    <t>South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</si>
  <si>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</si>
  <si>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</si>
  <si>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</si>
  <si>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</si>
  <si>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</si>
  <si>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</si>
  <si>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</si>
  <si>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</si>
  <si>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</si>
  <si>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</si>
  <si>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Cards</t>
  </si>
  <si>
    <t>Silver</t>
  </si>
  <si>
    <t>Gold</t>
  </si>
  <si>
    <t>Platinum</t>
  </si>
  <si>
    <t>Days</t>
  </si>
  <si>
    <t>Markup</t>
  </si>
  <si>
    <t>Markup Amount</t>
  </si>
  <si>
    <t>Total</t>
  </si>
  <si>
    <t>Choose Example: 1</t>
  </si>
  <si>
    <t>Brown</t>
  </si>
  <si>
    <t>Choose Example: 2</t>
  </si>
  <si>
    <t>Employee Name</t>
  </si>
  <si>
    <t>Rating</t>
  </si>
  <si>
    <t>Salary</t>
  </si>
  <si>
    <t>Bonus</t>
  </si>
  <si>
    <t>Bakaly</t>
  </si>
  <si>
    <t>Ahmed</t>
  </si>
  <si>
    <t>Sum up any product data</t>
  </si>
  <si>
    <t>Data</t>
  </si>
  <si>
    <t>Summary Details</t>
  </si>
  <si>
    <t>Chocolates</t>
  </si>
  <si>
    <t>Cookies</t>
  </si>
  <si>
    <t>Cola drinks</t>
  </si>
  <si>
    <t>Cup cakes</t>
  </si>
  <si>
    <t>Select a product</t>
  </si>
  <si>
    <t>Total Sales</t>
  </si>
  <si>
    <t>Average Sales</t>
  </si>
  <si>
    <t>Min Sales</t>
  </si>
  <si>
    <t>Max Sales</t>
  </si>
  <si>
    <t>Select a Category</t>
  </si>
  <si>
    <t>Car</t>
  </si>
  <si>
    <t>Category</t>
  </si>
  <si>
    <t>Laptop</t>
  </si>
  <si>
    <t>Motocycle</t>
  </si>
  <si>
    <t>Suzuki</t>
  </si>
  <si>
    <t>BMW</t>
  </si>
  <si>
    <t>Honda</t>
  </si>
  <si>
    <t>HP</t>
  </si>
  <si>
    <t>IBM</t>
  </si>
  <si>
    <t>Sony</t>
  </si>
  <si>
    <t>Super</t>
  </si>
  <si>
    <t>CDI</t>
  </si>
  <si>
    <t>Power</t>
  </si>
  <si>
    <t>Suzuki_1</t>
  </si>
  <si>
    <t>Suzuki_2</t>
  </si>
  <si>
    <t>Suzuki_3</t>
  </si>
  <si>
    <t>BMW_1</t>
  </si>
  <si>
    <t>BMW_2</t>
  </si>
  <si>
    <t>BMW_3</t>
  </si>
  <si>
    <t>Honda_1</t>
  </si>
  <si>
    <t>Honda_2</t>
  </si>
  <si>
    <t>Honda_3</t>
  </si>
  <si>
    <t>HP_1</t>
  </si>
  <si>
    <t>HP_2</t>
  </si>
  <si>
    <t>HP_3</t>
  </si>
  <si>
    <t>IBM_1</t>
  </si>
  <si>
    <t>IBM_2</t>
  </si>
  <si>
    <t>IBM_3</t>
  </si>
  <si>
    <t>Sony_1</t>
  </si>
  <si>
    <t>Sony_2</t>
  </si>
  <si>
    <t>Sony_3</t>
  </si>
  <si>
    <t>Super_1</t>
  </si>
  <si>
    <t>Super_2</t>
  </si>
  <si>
    <t>Super_3</t>
  </si>
  <si>
    <t>CDI_1</t>
  </si>
  <si>
    <t>CDI_2</t>
  </si>
  <si>
    <t>CDI_3</t>
  </si>
  <si>
    <t>Power_1</t>
  </si>
  <si>
    <t>Power_2</t>
  </si>
  <si>
    <t>Power_3</t>
  </si>
  <si>
    <t>Select a Item</t>
  </si>
  <si>
    <t>Select a Model</t>
  </si>
  <si>
    <t>Total Cost</t>
  </si>
  <si>
    <t>25% Down Payment</t>
  </si>
  <si>
    <t>No of Years</t>
  </si>
  <si>
    <t>Monthly Payment</t>
  </si>
  <si>
    <t>Total Revenue</t>
  </si>
  <si>
    <t>YTD</t>
  </si>
  <si>
    <t>YTD%</t>
  </si>
  <si>
    <t>Revenues</t>
  </si>
  <si>
    <t>Speakers</t>
  </si>
  <si>
    <t>COGS</t>
  </si>
  <si>
    <t>Gross Profit</t>
  </si>
  <si>
    <t>Hyder</t>
  </si>
  <si>
    <t>abc</t>
  </si>
  <si>
    <t>irfan.bakaly@excelguru.pk</t>
  </si>
  <si>
    <t>gold</t>
  </si>
  <si>
    <t>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</si>
</sst>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_);\(&quot;$&quot;#,##0.00\);"/>
    <numFmt numFmtId="166" formatCode="0.0%"/>
    <numFmt numFmtId="167" formatCode="_-* #,##0.00_-;\-* #,##0.00_-;_-* &quot;-&quot;??_-;_-@_-"/>
    <numFmt numFmtId="168" formatCode="_-* #,##0_-;\-* #,##0_-;_-* &quot;-&quot;??_-;_-@_-"/>
    <numFmt numFmtId="169" formatCode="[$-F800]dddd\,\ mmmm\ dd\,\ yyyy"/>
    <numFmt numFmtId="170" formatCode="_(&quot;$&quot;* #,##0_);_(&quot;$&quot;* \(#,##0\);_(&quot;$&quot;* &quot;-&quot;??_);_(@_)"/>
  </numFmts>
  <fonts count="43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5"/>
      <name val="Calibri"/>
      <family val="2"/>
      <scheme val="minor"/>
    </font>
    <font>
      <sz val="14"/>
      <color theme="4"/>
      <name val="Calibri"/>
      <family val="2"/>
      <scheme val="minor"/>
    </font>
    <font>
      <sz val="14"/>
      <color rgb="FF7030A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1"/>
      <color rgb="FF00C23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C234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2"/>
      <name val="Geneva"/>
    </font>
    <font>
      <sz val="12"/>
      <name val="Geneva"/>
    </font>
    <font>
      <sz val="10"/>
      <color theme="1"/>
      <name val="Calibri"/>
      <family val="2"/>
      <scheme val="minor"/>
    </font>
    <font>
      <b/>
      <sz val="10"/>
      <color theme="0"/>
      <name val="Arial"/>
      <family val="2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9"/>
      <color rgb="FF444444"/>
      <name val="Segoe UI"/>
      <family val="2"/>
    </font>
    <font>
      <b/>
      <sz val="16"/>
      <color theme="1"/>
      <name val="Calibri"/>
      <family val="2"/>
      <scheme val="minor"/>
    </font>
    <font>
      <sz val="11"/>
      <name val="Verdana"/>
      <family val="2"/>
    </font>
    <font>
      <sz val="11"/>
      <color theme="1"/>
      <name val="Verdana"/>
      <family val="2"/>
    </font>
    <font>
      <sz val="10"/>
      <color theme="1"/>
      <name val="Verdana"/>
      <family val="2"/>
    </font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20"/>
      <color theme="0"/>
      <name val="Calibri"/>
      <family val="2"/>
      <scheme val="minor"/>
    </font>
    <font>
      <u/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mediumGray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8">
    <xf numFmtId="0" fontId="0" fillId="0" borderId="0"/>
    <xf numFmtId="0" fontId="11" fillId="0" borderId="0" applyNumberFormat="0" applyFill="0" applyBorder="0" applyAlignment="0" applyProtection="0"/>
    <xf numFmtId="0" fontId="6" fillId="0" borderId="0"/>
    <xf numFmtId="41" fontId="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3" fillId="0" borderId="0"/>
    <xf numFmtId="0" fontId="21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24" fillId="0" borderId="0"/>
    <xf numFmtId="4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1">
    <xf numFmtId="0" fontId="0" fillId="0" borderId="0" xfId="0"/>
    <xf numFmtId="0" fontId="9" fillId="2" borderId="1" xfId="0" applyFont="1" applyFill="1" applyBorder="1"/>
    <xf numFmtId="0" fontId="10" fillId="2" borderId="1" xfId="0" applyFont="1" applyFill="1" applyBorder="1"/>
    <xf numFmtId="0" fontId="12" fillId="0" borderId="0" xfId="0" applyFont="1" applyFill="1"/>
    <xf numFmtId="0" fontId="13" fillId="0" borderId="0" xfId="0" applyFont="1" applyFill="1" applyBorder="1"/>
    <xf numFmtId="0" fontId="12" fillId="0" borderId="0" xfId="0" applyFont="1" applyFill="1" applyBorder="1"/>
    <xf numFmtId="0" fontId="12" fillId="0" borderId="0" xfId="0" applyFont="1" applyFill="1" applyAlignment="1">
      <alignment horizontal="left"/>
    </xf>
    <xf numFmtId="0" fontId="8" fillId="3" borderId="2" xfId="2" applyFont="1" applyFill="1" applyBorder="1"/>
    <xf numFmtId="0" fontId="6" fillId="0" borderId="0" xfId="2"/>
    <xf numFmtId="0" fontId="6" fillId="0" borderId="2" xfId="2" applyNumberFormat="1" applyBorder="1" applyAlignment="1">
      <alignment horizontal="left"/>
    </xf>
    <xf numFmtId="0" fontId="6" fillId="0" borderId="2" xfId="2" applyBorder="1"/>
    <xf numFmtId="14" fontId="6" fillId="0" borderId="2" xfId="2" applyNumberFormat="1" applyBorder="1"/>
    <xf numFmtId="41" fontId="0" fillId="0" borderId="2" xfId="3" applyFont="1" applyBorder="1"/>
    <xf numFmtId="0" fontId="6" fillId="0" borderId="3" xfId="2" applyNumberFormat="1" applyBorder="1" applyAlignment="1">
      <alignment horizontal="left"/>
    </xf>
    <xf numFmtId="0" fontId="6" fillId="0" borderId="3" xfId="2" applyBorder="1"/>
    <xf numFmtId="14" fontId="6" fillId="0" borderId="3" xfId="2" applyNumberFormat="1" applyBorder="1"/>
    <xf numFmtId="41" fontId="0" fillId="0" borderId="3" xfId="3" applyFont="1" applyBorder="1"/>
    <xf numFmtId="0" fontId="6" fillId="0" borderId="4" xfId="2" applyNumberFormat="1" applyBorder="1" applyAlignment="1">
      <alignment horizontal="left"/>
    </xf>
    <xf numFmtId="0" fontId="6" fillId="0" borderId="4" xfId="2" applyBorder="1"/>
    <xf numFmtId="14" fontId="6" fillId="0" borderId="4" xfId="2" applyNumberFormat="1" applyBorder="1"/>
    <xf numFmtId="41" fontId="0" fillId="0" borderId="4" xfId="3" applyFont="1" applyBorder="1"/>
    <xf numFmtId="0" fontId="12" fillId="0" borderId="5" xfId="2" applyFont="1" applyBorder="1"/>
    <xf numFmtId="0" fontId="13" fillId="4" borderId="0" xfId="0" applyFont="1" applyFill="1"/>
    <xf numFmtId="0" fontId="6" fillId="4" borderId="0" xfId="2" applyFill="1"/>
    <xf numFmtId="0" fontId="14" fillId="0" borderId="0" xfId="0" applyFont="1" applyAlignment="1">
      <alignment horizontal="center" vertical="center"/>
    </xf>
    <xf numFmtId="0" fontId="14" fillId="0" borderId="6" xfId="0" quotePrefix="1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8" fontId="12" fillId="0" borderId="0" xfId="0" applyNumberFormat="1" applyFont="1" applyFill="1" applyBorder="1" applyAlignment="1">
      <alignment horizontal="center"/>
    </xf>
    <xf numFmtId="0" fontId="13" fillId="5" borderId="0" xfId="0" applyFont="1" applyFill="1"/>
    <xf numFmtId="0" fontId="12" fillId="5" borderId="0" xfId="0" applyFont="1" applyFill="1"/>
    <xf numFmtId="0" fontId="5" fillId="0" borderId="0" xfId="0" applyFont="1"/>
    <xf numFmtId="2" fontId="12" fillId="0" borderId="5" xfId="0" quotePrefix="1" applyNumberFormat="1" applyFont="1" applyFill="1" applyBorder="1"/>
    <xf numFmtId="0" fontId="7" fillId="6" borderId="0" xfId="4" applyFont="1" applyFill="1"/>
    <xf numFmtId="0" fontId="5" fillId="0" borderId="0" xfId="4" applyFont="1"/>
    <xf numFmtId="0" fontId="5" fillId="0" borderId="0" xfId="4" applyFont="1" applyBorder="1"/>
    <xf numFmtId="164" fontId="12" fillId="0" borderId="0" xfId="5" applyNumberFormat="1" applyFont="1" applyBorder="1"/>
    <xf numFmtId="0" fontId="8" fillId="3" borderId="2" xfId="4" applyFont="1" applyFill="1" applyBorder="1"/>
    <xf numFmtId="0" fontId="5" fillId="0" borderId="0" xfId="4"/>
    <xf numFmtId="0" fontId="12" fillId="0" borderId="4" xfId="4" applyFont="1" applyBorder="1"/>
    <xf numFmtId="0" fontId="12" fillId="0" borderId="2" xfId="4" applyFont="1" applyBorder="1"/>
    <xf numFmtId="0" fontId="12" fillId="0" borderId="3" xfId="4" applyFont="1" applyBorder="1"/>
    <xf numFmtId="1" fontId="12" fillId="0" borderId="5" xfId="0" quotePrefix="1" applyNumberFormat="1" applyFont="1" applyFill="1" applyBorder="1"/>
    <xf numFmtId="0" fontId="18" fillId="0" borderId="0" xfId="0" applyFont="1" applyFill="1" applyAlignment="1">
      <alignment horizontal="center"/>
    </xf>
    <xf numFmtId="0" fontId="12" fillId="0" borderId="0" xfId="0" quotePrefix="1" applyNumberFormat="1" applyFont="1" applyFill="1" applyBorder="1"/>
    <xf numFmtId="0" fontId="19" fillId="0" borderId="0" xfId="1" applyFont="1" applyAlignment="1">
      <alignment horizontal="left"/>
    </xf>
    <xf numFmtId="3" fontId="12" fillId="0" borderId="0" xfId="0" applyNumberFormat="1" applyFont="1" applyFill="1" applyBorder="1" applyAlignment="1">
      <alignment horizontal="center"/>
    </xf>
    <xf numFmtId="0" fontId="4" fillId="0" borderId="0" xfId="4" applyFont="1" applyBorder="1"/>
    <xf numFmtId="0" fontId="20" fillId="0" borderId="0" xfId="6" applyFont="1"/>
    <xf numFmtId="0" fontId="3" fillId="0" borderId="0" xfId="6"/>
    <xf numFmtId="0" fontId="21" fillId="0" borderId="0" xfId="7"/>
    <xf numFmtId="0" fontId="7" fillId="0" borderId="0" xfId="6" applyFont="1"/>
    <xf numFmtId="0" fontId="23" fillId="0" borderId="0" xfId="6" applyFont="1"/>
    <xf numFmtId="0" fontId="14" fillId="0" borderId="0" xfId="6" applyFont="1"/>
    <xf numFmtId="0" fontId="24" fillId="0" borderId="0" xfId="9"/>
    <xf numFmtId="0" fontId="22" fillId="0" borderId="0" xfId="6" applyFont="1"/>
    <xf numFmtId="0" fontId="25" fillId="0" borderId="0" xfId="9" applyFont="1"/>
    <xf numFmtId="0" fontId="26" fillId="7" borderId="8" xfId="9" applyFont="1" applyFill="1" applyBorder="1" applyAlignment="1">
      <alignment horizontal="center" vertical="center"/>
    </xf>
    <xf numFmtId="0" fontId="26" fillId="7" borderId="10" xfId="9" applyFont="1" applyFill="1" applyBorder="1" applyAlignment="1">
      <alignment horizontal="center" vertical="center"/>
    </xf>
    <xf numFmtId="44" fontId="26" fillId="7" borderId="10" xfId="10" applyFont="1" applyFill="1" applyBorder="1" applyAlignment="1">
      <alignment horizontal="center" vertical="center"/>
    </xf>
    <xf numFmtId="44" fontId="26" fillId="7" borderId="11" xfId="10" applyFont="1" applyFill="1" applyBorder="1" applyAlignment="1">
      <alignment horizontal="center" vertical="center"/>
    </xf>
    <xf numFmtId="0" fontId="27" fillId="0" borderId="8" xfId="9" applyFont="1" applyBorder="1" applyAlignment="1">
      <alignment horizontal="center"/>
    </xf>
    <xf numFmtId="0" fontId="27" fillId="0" borderId="10" xfId="9" applyFont="1" applyBorder="1" applyAlignment="1">
      <alignment horizontal="center"/>
    </xf>
    <xf numFmtId="0" fontId="27" fillId="0" borderId="10" xfId="9" applyFont="1" applyBorder="1"/>
    <xf numFmtId="164" fontId="27" fillId="0" borderId="11" xfId="11" applyNumberFormat="1" applyFont="1" applyBorder="1"/>
    <xf numFmtId="0" fontId="27" fillId="0" borderId="12" xfId="9" applyFont="1" applyBorder="1" applyAlignment="1">
      <alignment horizontal="center"/>
    </xf>
    <xf numFmtId="0" fontId="27" fillId="0" borderId="13" xfId="9" applyFont="1" applyBorder="1" applyAlignment="1">
      <alignment horizontal="center"/>
    </xf>
    <xf numFmtId="0" fontId="27" fillId="0" borderId="12" xfId="9" applyFont="1" applyBorder="1"/>
    <xf numFmtId="0" fontId="27" fillId="0" borderId="13" xfId="9" applyFont="1" applyBorder="1"/>
    <xf numFmtId="165" fontId="27" fillId="0" borderId="11" xfId="10" applyNumberFormat="1" applyFont="1" applyBorder="1"/>
    <xf numFmtId="0" fontId="24" fillId="8" borderId="7" xfId="9" applyFill="1" applyBorder="1"/>
    <xf numFmtId="0" fontId="24" fillId="8" borderId="14" xfId="9" applyFill="1" applyBorder="1"/>
    <xf numFmtId="44" fontId="24" fillId="8" borderId="14" xfId="10" applyFill="1" applyBorder="1"/>
    <xf numFmtId="44" fontId="24" fillId="8" borderId="15" xfId="10" applyFill="1" applyBorder="1"/>
    <xf numFmtId="0" fontId="24" fillId="8" borderId="16" xfId="9" applyFill="1" applyBorder="1"/>
    <xf numFmtId="0" fontId="24" fillId="8" borderId="0" xfId="9" applyFill="1"/>
    <xf numFmtId="0" fontId="26" fillId="0" borderId="8" xfId="9" applyFont="1" applyBorder="1" applyAlignment="1">
      <alignment horizontal="center"/>
    </xf>
    <xf numFmtId="0" fontId="24" fillId="8" borderId="12" xfId="9" applyFill="1" applyBorder="1"/>
    <xf numFmtId="0" fontId="24" fillId="8" borderId="13" xfId="9" applyFill="1" applyBorder="1"/>
    <xf numFmtId="44" fontId="24" fillId="8" borderId="13" xfId="10" applyFill="1" applyBorder="1"/>
    <xf numFmtId="44" fontId="24" fillId="8" borderId="17" xfId="10" applyFill="1" applyBorder="1"/>
    <xf numFmtId="0" fontId="29" fillId="9" borderId="18" xfId="0" applyFont="1" applyFill="1" applyBorder="1"/>
    <xf numFmtId="0" fontId="24" fillId="0" borderId="0" xfId="0" applyFont="1"/>
    <xf numFmtId="0" fontId="29" fillId="9" borderId="9" xfId="0" applyFont="1" applyFill="1" applyBorder="1"/>
    <xf numFmtId="0" fontId="30" fillId="2" borderId="19" xfId="13" applyFont="1" applyFill="1" applyBorder="1" applyAlignment="1">
      <alignment horizontal="center" vertical="center"/>
    </xf>
    <xf numFmtId="0" fontId="31" fillId="10" borderId="19" xfId="13" applyFont="1" applyFill="1" applyBorder="1" applyAlignment="1">
      <alignment horizontal="center" vertical="center"/>
    </xf>
    <xf numFmtId="0" fontId="2" fillId="0" borderId="0" xfId="13"/>
    <xf numFmtId="0" fontId="32" fillId="0" borderId="0" xfId="13" applyFont="1"/>
    <xf numFmtId="0" fontId="33" fillId="10" borderId="19" xfId="13" applyFont="1" applyFill="1" applyBorder="1" applyAlignment="1">
      <alignment horizontal="left" vertical="center"/>
    </xf>
    <xf numFmtId="0" fontId="34" fillId="0" borderId="19" xfId="13" applyFont="1" applyBorder="1" applyAlignment="1">
      <alignment horizontal="center" vertical="center"/>
    </xf>
    <xf numFmtId="0" fontId="34" fillId="0" borderId="20" xfId="13" applyFont="1" applyBorder="1" applyAlignment="1">
      <alignment horizontal="center" vertical="center"/>
    </xf>
    <xf numFmtId="0" fontId="34" fillId="0" borderId="21" xfId="13" applyFont="1" applyBorder="1" applyAlignment="1">
      <alignment horizontal="center" vertical="center"/>
    </xf>
    <xf numFmtId="0" fontId="35" fillId="0" borderId="22" xfId="13" applyFont="1" applyBorder="1" applyAlignment="1">
      <alignment horizontal="center" vertical="center"/>
    </xf>
    <xf numFmtId="0" fontId="36" fillId="0" borderId="23" xfId="13" applyFont="1" applyBorder="1" applyAlignment="1">
      <alignment horizontal="center" vertical="center"/>
    </xf>
    <xf numFmtId="0" fontId="36" fillId="0" borderId="20" xfId="13" applyFont="1" applyBorder="1" applyAlignment="1">
      <alignment horizontal="center" vertical="center"/>
    </xf>
    <xf numFmtId="0" fontId="36" fillId="0" borderId="21" xfId="13" applyFont="1" applyBorder="1" applyAlignment="1">
      <alignment horizontal="center" vertical="center"/>
    </xf>
    <xf numFmtId="0" fontId="36" fillId="0" borderId="22" xfId="13" applyFont="1" applyBorder="1" applyAlignment="1">
      <alignment horizontal="center" vertical="center"/>
    </xf>
    <xf numFmtId="0" fontId="36" fillId="0" borderId="0" xfId="13" applyFont="1" applyAlignment="1">
      <alignment horizontal="center" vertical="center"/>
    </xf>
    <xf numFmtId="0" fontId="36" fillId="0" borderId="24" xfId="13" applyFont="1" applyBorder="1" applyAlignment="1">
      <alignment horizontal="center" vertical="center"/>
    </xf>
    <xf numFmtId="0" fontId="35" fillId="0" borderId="25" xfId="13" applyFont="1" applyBorder="1" applyAlignment="1">
      <alignment horizontal="center" vertical="center"/>
    </xf>
    <xf numFmtId="0" fontId="36" fillId="0" borderId="25" xfId="13" applyFont="1" applyBorder="1" applyAlignment="1">
      <alignment horizontal="center" vertical="center"/>
    </xf>
    <xf numFmtId="0" fontId="36" fillId="0" borderId="26" xfId="13" applyFont="1" applyBorder="1" applyAlignment="1">
      <alignment horizontal="center" vertical="center"/>
    </xf>
    <xf numFmtId="0" fontId="36" fillId="0" borderId="27" xfId="13" applyFont="1" applyBorder="1" applyAlignment="1">
      <alignment horizontal="center" vertical="center"/>
    </xf>
    <xf numFmtId="0" fontId="7" fillId="0" borderId="28" xfId="13" applyFont="1" applyBorder="1"/>
    <xf numFmtId="0" fontId="7" fillId="0" borderId="29" xfId="13" applyFont="1" applyBorder="1" applyAlignment="1">
      <alignment horizontal="center"/>
    </xf>
    <xf numFmtId="0" fontId="7" fillId="0" borderId="30" xfId="13" applyFont="1" applyBorder="1" applyAlignment="1">
      <alignment horizontal="center"/>
    </xf>
    <xf numFmtId="0" fontId="7" fillId="0" borderId="31" xfId="13" applyFont="1" applyBorder="1" applyAlignment="1">
      <alignment horizontal="center"/>
    </xf>
    <xf numFmtId="0" fontId="7" fillId="0" borderId="32" xfId="13" applyFont="1" applyBorder="1"/>
    <xf numFmtId="166" fontId="0" fillId="0" borderId="17" xfId="14" applyNumberFormat="1" applyFont="1" applyBorder="1" applyAlignment="1">
      <alignment horizontal="center"/>
    </xf>
    <xf numFmtId="166" fontId="0" fillId="0" borderId="18" xfId="14" applyNumberFormat="1" applyFont="1" applyBorder="1" applyAlignment="1">
      <alignment horizontal="center"/>
    </xf>
    <xf numFmtId="166" fontId="0" fillId="0" borderId="33" xfId="14" applyNumberFormat="1" applyFont="1" applyBorder="1" applyAlignment="1">
      <alignment horizontal="center"/>
    </xf>
    <xf numFmtId="0" fontId="7" fillId="0" borderId="34" xfId="13" applyFont="1" applyBorder="1"/>
    <xf numFmtId="166" fontId="0" fillId="0" borderId="11" xfId="14" applyNumberFormat="1" applyFont="1" applyBorder="1" applyAlignment="1">
      <alignment horizontal="center"/>
    </xf>
    <xf numFmtId="166" fontId="0" fillId="0" borderId="9" xfId="14" applyNumberFormat="1" applyFont="1" applyBorder="1" applyAlignment="1">
      <alignment horizontal="center"/>
    </xf>
    <xf numFmtId="166" fontId="0" fillId="0" borderId="35" xfId="14" applyNumberFormat="1" applyFont="1" applyBorder="1" applyAlignment="1">
      <alignment horizontal="center"/>
    </xf>
    <xf numFmtId="0" fontId="7" fillId="0" borderId="36" xfId="13" applyFont="1" applyBorder="1"/>
    <xf numFmtId="166" fontId="0" fillId="0" borderId="37" xfId="14" applyNumberFormat="1" applyFont="1" applyBorder="1" applyAlignment="1">
      <alignment horizontal="center"/>
    </xf>
    <xf numFmtId="166" fontId="0" fillId="0" borderId="38" xfId="14" applyNumberFormat="1" applyFont="1" applyBorder="1" applyAlignment="1">
      <alignment horizontal="center"/>
    </xf>
    <xf numFmtId="166" fontId="0" fillId="0" borderId="39" xfId="14" applyNumberFormat="1" applyFont="1" applyBorder="1" applyAlignment="1">
      <alignment horizontal="center"/>
    </xf>
    <xf numFmtId="0" fontId="2" fillId="0" borderId="40" xfId="13" applyBorder="1"/>
    <xf numFmtId="0" fontId="2" fillId="0" borderId="41" xfId="13" applyBorder="1"/>
    <xf numFmtId="0" fontId="2" fillId="0" borderId="33" xfId="13" applyBorder="1"/>
    <xf numFmtId="0" fontId="2" fillId="0" borderId="42" xfId="13" applyBorder="1"/>
    <xf numFmtId="168" fontId="0" fillId="0" borderId="35" xfId="15" applyNumberFormat="1" applyFont="1" applyBorder="1"/>
    <xf numFmtId="166" fontId="0" fillId="0" borderId="35" xfId="14" applyNumberFormat="1" applyFont="1" applyBorder="1"/>
    <xf numFmtId="0" fontId="2" fillId="0" borderId="43" xfId="13" applyBorder="1"/>
    <xf numFmtId="168" fontId="0" fillId="0" borderId="39" xfId="15" applyNumberFormat="1" applyFont="1" applyBorder="1"/>
    <xf numFmtId="0" fontId="37" fillId="0" borderId="9" xfId="13" applyFont="1" applyBorder="1" applyAlignment="1">
      <alignment vertical="center" wrapText="1"/>
    </xf>
    <xf numFmtId="9" fontId="2" fillId="0" borderId="0" xfId="13" applyNumberFormat="1"/>
    <xf numFmtId="0" fontId="2" fillId="0" borderId="9" xfId="13" applyBorder="1" applyAlignment="1">
      <alignment horizontal="center"/>
    </xf>
    <xf numFmtId="0" fontId="38" fillId="0" borderId="0" xfId="13" applyFont="1" applyAlignment="1">
      <alignment vertical="center"/>
    </xf>
    <xf numFmtId="0" fontId="39" fillId="11" borderId="0" xfId="13" applyFont="1" applyFill="1"/>
    <xf numFmtId="0" fontId="39" fillId="11" borderId="0" xfId="13" applyFont="1" applyFill="1" applyAlignment="1">
      <alignment horizontal="left" indent="1"/>
    </xf>
    <xf numFmtId="0" fontId="2" fillId="0" borderId="0" xfId="13" applyAlignment="1">
      <alignment horizontal="left" indent="1"/>
    </xf>
    <xf numFmtId="0" fontId="2" fillId="12" borderId="44" xfId="13" applyFill="1" applyBorder="1"/>
    <xf numFmtId="169" fontId="2" fillId="12" borderId="45" xfId="13" applyNumberFormat="1" applyFill="1" applyBorder="1" applyAlignment="1">
      <alignment horizontal="left" indent="1"/>
    </xf>
    <xf numFmtId="0" fontId="2" fillId="12" borderId="45" xfId="13" applyFill="1" applyBorder="1"/>
    <xf numFmtId="0" fontId="2" fillId="12" borderId="46" xfId="13" applyFill="1" applyBorder="1"/>
    <xf numFmtId="0" fontId="7" fillId="12" borderId="47" xfId="13" applyFont="1" applyFill="1" applyBorder="1" applyAlignment="1">
      <alignment horizontal="left"/>
    </xf>
    <xf numFmtId="0" fontId="7" fillId="12" borderId="47" xfId="13" applyFont="1" applyFill="1" applyBorder="1" applyAlignment="1">
      <alignment horizontal="center"/>
    </xf>
    <xf numFmtId="0" fontId="2" fillId="0" borderId="47" xfId="13" applyBorder="1"/>
    <xf numFmtId="17" fontId="2" fillId="0" borderId="47" xfId="13" applyNumberFormat="1" applyBorder="1" applyAlignment="1">
      <alignment horizontal="left"/>
    </xf>
    <xf numFmtId="170" fontId="0" fillId="0" borderId="47" xfId="16" applyNumberFormat="1" applyFont="1" applyBorder="1"/>
    <xf numFmtId="170" fontId="7" fillId="0" borderId="47" xfId="16" applyNumberFormat="1" applyFont="1" applyBorder="1"/>
    <xf numFmtId="0" fontId="0" fillId="0" borderId="9" xfId="0" applyBorder="1"/>
    <xf numFmtId="0" fontId="41" fillId="0" borderId="9" xfId="0" applyFont="1" applyBorder="1" applyAlignment="1">
      <alignment horizontal="center"/>
    </xf>
    <xf numFmtId="170" fontId="0" fillId="0" borderId="9" xfId="16" applyNumberFormat="1" applyFont="1" applyBorder="1"/>
    <xf numFmtId="170" fontId="41" fillId="0" borderId="9" xfId="16" applyNumberFormat="1" applyFont="1" applyBorder="1" applyAlignment="1">
      <alignment horizontal="center"/>
    </xf>
    <xf numFmtId="9" fontId="41" fillId="0" borderId="9" xfId="0" applyNumberFormat="1" applyFont="1" applyBorder="1" applyAlignment="1">
      <alignment horizontal="center"/>
    </xf>
    <xf numFmtId="43" fontId="41" fillId="0" borderId="9" xfId="12" applyFont="1" applyBorder="1"/>
    <xf numFmtId="0" fontId="7" fillId="0" borderId="0" xfId="13" applyFont="1" applyAlignment="1">
      <alignment horizontal="center"/>
    </xf>
    <xf numFmtId="0" fontId="41" fillId="0" borderId="0" xfId="13" applyFont="1"/>
    <xf numFmtId="164" fontId="0" fillId="0" borderId="48" xfId="17" applyNumberFormat="1" applyFont="1" applyBorder="1"/>
    <xf numFmtId="164" fontId="0" fillId="0" borderId="49" xfId="17" applyNumberFormat="1" applyFont="1" applyBorder="1"/>
    <xf numFmtId="164" fontId="0" fillId="0" borderId="50" xfId="17" applyNumberFormat="1" applyFont="1" applyBorder="1"/>
    <xf numFmtId="164" fontId="7" fillId="0" borderId="48" xfId="13" applyNumberFormat="1" applyFont="1" applyBorder="1"/>
    <xf numFmtId="164" fontId="7" fillId="0" borderId="49" xfId="17" applyNumberFormat="1" applyFont="1" applyBorder="1"/>
    <xf numFmtId="166" fontId="42" fillId="0" borderId="50" xfId="14" applyNumberFormat="1" applyFont="1" applyBorder="1"/>
    <xf numFmtId="164" fontId="0" fillId="0" borderId="51" xfId="17" applyNumberFormat="1" applyFont="1" applyBorder="1"/>
    <xf numFmtId="164" fontId="0" fillId="0" borderId="0" xfId="17" applyNumberFormat="1" applyFont="1"/>
    <xf numFmtId="164" fontId="0" fillId="0" borderId="52" xfId="17" applyNumberFormat="1" applyFont="1" applyBorder="1"/>
    <xf numFmtId="164" fontId="7" fillId="0" borderId="51" xfId="13" applyNumberFormat="1" applyFont="1" applyBorder="1"/>
    <xf numFmtId="164" fontId="0" fillId="0" borderId="53" xfId="17" applyNumberFormat="1" applyFont="1" applyBorder="1"/>
    <xf numFmtId="164" fontId="0" fillId="0" borderId="54" xfId="17" applyNumberFormat="1" applyFont="1" applyBorder="1"/>
    <xf numFmtId="164" fontId="0" fillId="0" borderId="55" xfId="17" applyNumberFormat="1" applyFont="1" applyBorder="1"/>
    <xf numFmtId="164" fontId="7" fillId="0" borderId="53" xfId="13" applyNumberFormat="1" applyFont="1" applyBorder="1"/>
    <xf numFmtId="164" fontId="7" fillId="0" borderId="0" xfId="17" applyNumberFormat="1" applyFont="1"/>
    <xf numFmtId="164" fontId="7" fillId="0" borderId="0" xfId="13" applyNumberFormat="1" applyFont="1"/>
    <xf numFmtId="164" fontId="41" fillId="0" borderId="14" xfId="13" applyNumberFormat="1" applyFont="1" applyBorder="1"/>
    <xf numFmtId="0" fontId="2" fillId="0" borderId="0" xfId="13" applyBorder="1"/>
    <xf numFmtId="164" fontId="41" fillId="0" borderId="0" xfId="13" applyNumberFormat="1" applyFont="1" applyBorder="1"/>
    <xf numFmtId="0" fontId="2" fillId="0" borderId="13" xfId="13" applyBorder="1"/>
    <xf numFmtId="0" fontId="1" fillId="0" borderId="0" xfId="6" applyFont="1"/>
    <xf numFmtId="43" fontId="27" fillId="0" borderId="11" xfId="12" applyFont="1" applyBorder="1"/>
    <xf numFmtId="0" fontId="27" fillId="13" borderId="13" xfId="9" applyFont="1" applyFill="1" applyBorder="1" applyAlignment="1">
      <alignment horizontal="center"/>
    </xf>
    <xf numFmtId="0" fontId="11" fillId="0" borderId="0" xfId="1"/>
    <xf numFmtId="0" fontId="1" fillId="0" borderId="31" xfId="13" applyFont="1" applyBorder="1" applyAlignment="1">
      <alignment horizontal="left"/>
    </xf>
    <xf numFmtId="0" fontId="1" fillId="0" borderId="0" xfId="13" quotePrefix="1" applyFont="1"/>
    <xf numFmtId="164" fontId="2" fillId="0" borderId="0" xfId="12" applyNumberFormat="1" applyFont="1"/>
    <xf numFmtId="164" fontId="0" fillId="13" borderId="49" xfId="17" applyNumberFormat="1" applyFont="1" applyFill="1" applyBorder="1"/>
    <xf numFmtId="0" fontId="40" fillId="11" borderId="0" xfId="7" applyFont="1" applyFill="1" applyAlignment="1">
      <alignment horizontal="center" vertical="center"/>
    </xf>
    <xf numFmtId="49" fontId="0" fillId="0" borderId="0" xfId="0" applyNumberFormat="1"/>
  </cellXfs>
  <cellStyles count="18">
    <cellStyle name="Comma" xfId="12" builtinId="3"/>
    <cellStyle name="Comma [0] 2" xfId="3" xr:uid="{00000000-0005-0000-0000-000000000000}"/>
    <cellStyle name="Comma 2" xfId="5" xr:uid="{00000000-0005-0000-0000-000001000000}"/>
    <cellStyle name="Comma 2 2" xfId="11" xr:uid="{6C50168D-C4D8-40F8-B340-C8D45A854AB9}"/>
    <cellStyle name="Comma 3" xfId="8" xr:uid="{D31B3034-F211-40F2-8527-B24D3B0ADAD5}"/>
    <cellStyle name="Comma 4" xfId="15" xr:uid="{84A476A1-99D9-4517-8571-555309DA1E94}"/>
    <cellStyle name="Comma 5" xfId="17" xr:uid="{49EEC6C6-4FB8-4134-973C-6B6B1C8F9ACC}"/>
    <cellStyle name="Currency 2" xfId="10" xr:uid="{64DF829E-EEF0-41C6-8C61-ADDD66612207}"/>
    <cellStyle name="Currency 3" xfId="16" xr:uid="{5DC1E164-2D8E-4030-A33F-8FB4BCD5395A}"/>
    <cellStyle name="Hyperlink" xfId="1" builtinId="8"/>
    <cellStyle name="Hyperlink 2" xfId="7" xr:uid="{F3F95AD6-ED27-4380-B889-EA4AFE36EE07}"/>
    <cellStyle name="Normal" xfId="0" builtinId="0"/>
    <cellStyle name="Normal 2" xfId="2" xr:uid="{00000000-0005-0000-0000-000004000000}"/>
    <cellStyle name="Normal 2 2" xfId="4" xr:uid="{00000000-0005-0000-0000-000005000000}"/>
    <cellStyle name="Normal 3" xfId="6" xr:uid="{C9F145CD-1C2B-4AC6-ACB9-C04A3C75F075}"/>
    <cellStyle name="Normal 4" xfId="13" xr:uid="{AC28BC1C-DB92-403D-A43C-2FB997C6943D}"/>
    <cellStyle name="Normal_PRACTICE" xfId="9" xr:uid="{648A47F6-4164-4724-9139-9409D96F0ACF}"/>
    <cellStyle name="Percent 2" xfId="14" xr:uid="{57778F41-AE57-4839-A281-05E6B8166FF9}"/>
  </cellStyles>
  <dxfs count="21"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1123951</xdr:colOff>
      <xdr:row>5</xdr:row>
      <xdr:rowOff>114300</xdr:rowOff>
    </xdr:from>
    <xdr:to>
      <xdr:col>1</xdr:col>
      <xdr:colOff>1428751</xdr:colOff>
      <xdr:row>7</xdr:row>
      <xdr:rowOff>95250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2952751" y="923925"/>
          <a:ext cx="304800" cy="304800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>
                  <a:lumMod val="75000"/>
                  <a:lumOff val="25000"/>
                </a:schemeClr>
              </a:solidFill>
            </a:rPr>
            <a:t>1</a:t>
          </a:r>
        </a:p>
      </xdr:txBody>
    </xdr:sp>
    <xdr:clientData/>
  </xdr:twoCellAnchor>
  <xdr:twoCellAnchor>
    <xdr:from>
      <xdr:col>1</xdr:col>
      <xdr:colOff>2790826</xdr:colOff>
      <xdr:row>5</xdr:row>
      <xdr:rowOff>114300</xdr:rowOff>
    </xdr:from>
    <xdr:to>
      <xdr:col>1</xdr:col>
      <xdr:colOff>3095626</xdr:colOff>
      <xdr:row>7</xdr:row>
      <xdr:rowOff>95250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4619626" y="923925"/>
          <a:ext cx="304800" cy="304800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>
                  <a:lumMod val="75000"/>
                  <a:lumOff val="25000"/>
                </a:schemeClr>
              </a:solidFill>
            </a:rPr>
            <a:t>2</a:t>
          </a:r>
        </a:p>
      </xdr:txBody>
    </xdr:sp>
    <xdr:clientData/>
  </xdr:twoCellAnchor>
  <xdr:twoCellAnchor>
    <xdr:from>
      <xdr:col>1</xdr:col>
      <xdr:colOff>3810001</xdr:colOff>
      <xdr:row>5</xdr:row>
      <xdr:rowOff>114300</xdr:rowOff>
    </xdr:from>
    <xdr:to>
      <xdr:col>1</xdr:col>
      <xdr:colOff>4114801</xdr:colOff>
      <xdr:row>7</xdr:row>
      <xdr:rowOff>95250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5638801" y="923925"/>
          <a:ext cx="304800" cy="304800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>
                  <a:lumMod val="75000"/>
                  <a:lumOff val="25000"/>
                </a:schemeClr>
              </a:solidFill>
            </a:rPr>
            <a:t>3</a:t>
          </a:r>
        </a:p>
      </xdr:txBody>
    </xdr:sp>
    <xdr:clientData/>
  </xdr:twoCellAnchor>
  <xdr:twoCellAnchor>
    <xdr:from>
      <xdr:col>0</xdr:col>
      <xdr:colOff>533400</xdr:colOff>
      <xdr:row>3</xdr:row>
      <xdr:rowOff>9525</xdr:rowOff>
    </xdr:from>
    <xdr:to>
      <xdr:col>2</xdr:col>
      <xdr:colOff>57150</xdr:colOff>
      <xdr:row>5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1752600" y="495300"/>
          <a:ext cx="4953000" cy="314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Guide to Writing Index</a:t>
          </a:r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</a:rPr>
            <a:t> Match (Vlookup Replacement) Formulas</a:t>
          </a:r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3B2232-6253-4444-ADEA-F1E06DBBF1ED}" name="Table7" displayName="Table7" ref="G6:J13" totalsRowShown="0">
  <autoFilter ref="G6:J13" xr:uid="{663734B3-831F-4921-AB5C-BA31A511D671}"/>
  <tableColumns count="4">
    <tableColumn id="1" xr3:uid="{13A441A8-22AB-4C19-AF3B-118CC68BDF10}" name="Codes"/>
    <tableColumn id="2" xr3:uid="{943C9510-3B25-44F2-AB5F-57D2EEC86205}" name="Names"/>
    <tableColumn id="3" xr3:uid="{D468935D-1868-48C5-B92D-64D0176BF81B}" name="Amount"/>
    <tableColumn id="4" xr3:uid="{65D98344-15CC-4AD6-ABE4-969CB5DB36A9}" name="Region" dataDxfId="20" dataCellStyle="Normal 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484E0B-077A-4809-8B18-0DAD439AEA3C}" name="productlist" displayName="productlist" ref="B2:D12" totalsRowShown="0">
  <autoFilter ref="B2:D12" xr:uid="{BDC78A30-EF81-4B2D-BC93-8BA92857BFC2}"/>
  <tableColumns count="3">
    <tableColumn id="1" xr3:uid="{A1D698F5-D00D-4EA1-9E72-89147D14D795}" name="Item No."/>
    <tableColumn id="2" xr3:uid="{89F7136F-3DF9-404E-AE70-282DCA022F8D}" name="Description"/>
    <tableColumn id="3" xr3:uid="{E40122DB-9350-4020-92A1-2FB9FB613F6A}" name="Unit Pri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FD840F-79C9-4999-89BC-C06289D9A46B}" name="Table1" displayName="Table1" ref="A1:F16" totalsRowShown="0" headerRowDxfId="19" headerRowBorderDxfId="18" tableBorderDxfId="17">
  <autoFilter ref="A1:F16" xr:uid="{AA4B35A7-1157-49C9-9DD9-E188C2627D32}"/>
  <tableColumns count="6">
    <tableColumn id="1" xr3:uid="{43068E76-8B78-41DE-90A7-B379EDE46611}" name="Emp ID"/>
    <tableColumn id="2" xr3:uid="{C7C4B5E5-C44C-4919-A5C5-EC0F8969EB0D}" name="First Name"/>
    <tableColumn id="3" xr3:uid="{C49A01B1-604D-45BA-BFBE-D607733D1C49}" name="Last Name"/>
    <tableColumn id="4" xr3:uid="{335B5655-1D9A-4A9E-92C0-166BEDD8E59A}" name="Email"/>
    <tableColumn id="5" xr3:uid="{DE8918F6-C217-4E07-AD28-D676CA3BFB09}" name="SSN"/>
    <tableColumn id="6" xr3:uid="{A25EC31A-07E3-4EC2-86D3-0F796ACFD35B}" name="Cit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8847A8-5AD9-4FFF-ACF6-35BBA0882658}" name="Table2" displayName="Table2" ref="A1:F18" totalsRowShown="0" headerRowDxfId="16" headerRowBorderDxfId="15" tableBorderDxfId="14">
  <autoFilter ref="A1:F18" xr:uid="{BC8E5F33-70B5-4EA6-9897-3751CBB3E7E4}"/>
  <tableColumns count="6">
    <tableColumn id="1" xr3:uid="{A3FE261E-D91D-439C-8813-8EA1132866DF}" name="Emp ID"/>
    <tableColumn id="2" xr3:uid="{C6C4567D-14B7-4895-9564-C9F5D2991A51}" name="First Name"/>
    <tableColumn id="3" xr3:uid="{E62A5DAE-704D-4667-ADEE-592A6F138BD3}" name="Last Name"/>
    <tableColumn id="4" xr3:uid="{19DEAFBD-E9C4-4776-8039-DDFE486257C1}" name="Email"/>
    <tableColumn id="5" xr3:uid="{FDCE854D-4825-4AE8-9A31-6339A31C9023}" name="SSN"/>
    <tableColumn id="6" xr3:uid="{45057DB4-E09C-4ED9-8808-870BEA9D5C5A}" name="Cit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EBF32E-4460-423E-AA2F-0164AA3F1BC3}" name="Table3" displayName="Table3" ref="A1:F40" totalsRowShown="0" headerRowDxfId="13" headerRowBorderDxfId="12" tableBorderDxfId="11">
  <autoFilter ref="A1:F40" xr:uid="{CF4A16C4-146B-427D-9B7E-3D7A2031C814}"/>
  <tableColumns count="6">
    <tableColumn id="1" xr3:uid="{B336C5A5-F9C8-4E3A-AEB6-423F87DCCD40}" name="Emp ID"/>
    <tableColumn id="2" xr3:uid="{AE9E470C-881F-4850-B3AC-4DFEDF2932DD}" name="First Name"/>
    <tableColumn id="3" xr3:uid="{3C2635B5-CF4B-45CA-B3B0-57AA46BE19F4}" name="Last Name"/>
    <tableColumn id="4" xr3:uid="{C939696A-514C-44EA-B1EE-DBF2A4847F0E}" name="Email"/>
    <tableColumn id="5" xr3:uid="{ED746297-E0A4-43E5-B194-99A83F5469F1}" name="SSN"/>
    <tableColumn id="6" xr3:uid="{1A692416-E3CE-470C-8C07-3B5D22C2A3F3}" name="Cit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F97039-B471-4E8D-A82E-24E50E85FE19}" name="Table4" displayName="Table4" ref="A1:F60" totalsRowShown="0" headerRowDxfId="10" headerRowBorderDxfId="9" tableBorderDxfId="8">
  <autoFilter ref="A1:F60" xr:uid="{9DCDD607-1AE0-4048-B81D-F74EBB31EA6B}"/>
  <tableColumns count="6">
    <tableColumn id="1" xr3:uid="{05D19B9B-3512-45E7-8C2D-DD3D7429041F}" name="Emp ID"/>
    <tableColumn id="2" xr3:uid="{F9A3AF3C-C193-428F-B1BF-3E5D5D7E55E1}" name="First Name"/>
    <tableColumn id="3" xr3:uid="{078DC3C3-B2B2-4943-8282-5B0ECFFCF6CF}" name="Last Name"/>
    <tableColumn id="4" xr3:uid="{2E78258C-AA4C-4602-82ED-CECE169ABE6B}" name="Email"/>
    <tableColumn id="5" xr3:uid="{B4028930-3636-4543-8D06-2D4C1572ED00}" name="SSN"/>
    <tableColumn id="6" xr3:uid="{2C5A6F35-8414-4B87-A8D4-ED375D222B93}" name="Cit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A7A966-03CF-43EE-AD2B-DD2F5A9960D8}" name="Table5" displayName="Table5" ref="A1:F14" totalsRowShown="0" headerRowDxfId="7" headerRowBorderDxfId="6" tableBorderDxfId="5">
  <autoFilter ref="A1:F14" xr:uid="{67EA3190-C13B-47D8-8AA1-17DAA3E8D01B}"/>
  <tableColumns count="6">
    <tableColumn id="1" xr3:uid="{04AD32B8-8AF4-4218-9A28-8207E5B14D9E}" name="Emp ID"/>
    <tableColumn id="2" xr3:uid="{92F73927-01FF-4123-8C07-91C09164F022}" name="First Name"/>
    <tableColumn id="3" xr3:uid="{6478021B-0AFA-42B6-A163-5205CD19C9D4}" name="Last Name"/>
    <tableColumn id="4" xr3:uid="{2A345E90-B9FA-4F21-8C98-264AF7D44B0D}" name="Email"/>
    <tableColumn id="5" xr3:uid="{E1FAB9F3-9239-45D7-B207-6FEB7C5AC303}" name="SSN"/>
    <tableColumn id="6" xr3:uid="{5CC089B5-CB94-4495-AC3E-08C8E8AC36E2}" name="Cit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A1A53B-D6E2-4391-92E0-86DE0BE348AF}" name="Table6" displayName="Table6" ref="A1:F9" totalsRowShown="0" headerRowDxfId="4" headerRowBorderDxfId="3" tableBorderDxfId="2">
  <autoFilter ref="A1:F9" xr:uid="{289747FD-DB0A-4C01-9122-2A32A5E9EEBC}"/>
  <tableColumns count="6">
    <tableColumn id="1" xr3:uid="{6384003A-3806-4819-B1CB-E6AE01E8B170}" name="Emp ID"/>
    <tableColumn id="2" xr3:uid="{E90002D8-D1AB-420A-A2D0-F2CB7F8592FD}" name="First Name"/>
    <tableColumn id="3" xr3:uid="{238D7D26-0F5B-4562-812F-F2E40E86B769}" name="Last Name"/>
    <tableColumn id="4" xr3:uid="{D0884277-FC9B-475A-9228-ACB09D9E52BE}" name="Email"/>
    <tableColumn id="5" xr3:uid="{2F70E36D-4A58-48F1-A341-2EA802284C9D}" name="SSN"/>
    <tableColumn id="6" xr3:uid="{A622F953-D0FB-49D1-852D-0422F65BA399}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hyperlink" Target="mailto:irfan.bakaly@excelguru.pk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2852C-176A-46BB-9386-733DECB7178C}">
  <dimension ref="A1:P13"/>
  <sheetViews>
    <sheetView topLeftCell="A4" zoomScale="160" zoomScaleNormal="160" workbookViewId="0">
      <selection activeCell="C9" sqref="C9"/>
    </sheetView>
  </sheetViews>
  <sheetFormatPr defaultRowHeight="15"/>
  <cols>
    <col min="1" max="1" width="8.7109375" style="48" customWidth="1"/>
    <col min="2" max="2" width="10" style="48" customWidth="1"/>
    <col min="3" max="3" width="10.42578125" style="48" customWidth="1"/>
    <col min="4" max="6" width="9.140625" style="48"/>
    <col min="7" max="7" width="7.28515625" style="48" customWidth="1"/>
    <col min="8" max="8" width="9.28515625" style="48" bestFit="1" customWidth="1"/>
    <col min="9" max="9" width="10.7109375" style="48" bestFit="1" customWidth="1"/>
    <col min="10" max="16384" width="9.140625" style="48"/>
  </cols>
  <sheetData>
    <row r="1" spans="1:16">
      <c r="A1" s="47" t="s">
        <v>75</v>
      </c>
    </row>
    <row r="2" spans="1:16">
      <c r="A2" s="48">
        <v>1</v>
      </c>
      <c r="B2" s="48" t="s">
        <v>76</v>
      </c>
    </row>
    <row r="3" spans="1:16">
      <c r="I3" s="49"/>
    </row>
    <row r="4" spans="1:16">
      <c r="A4" s="48" t="s">
        <v>77</v>
      </c>
    </row>
    <row r="5" spans="1:16">
      <c r="G5" s="47"/>
    </row>
    <row r="6" spans="1:16">
      <c r="A6" s="50" t="s">
        <v>78</v>
      </c>
      <c r="B6" s="50" t="s">
        <v>79</v>
      </c>
      <c r="C6" s="50" t="s">
        <v>80</v>
      </c>
      <c r="D6" s="50" t="s">
        <v>2</v>
      </c>
      <c r="G6" t="s">
        <v>78</v>
      </c>
      <c r="H6" t="s">
        <v>79</v>
      </c>
      <c r="I6" t="s">
        <v>80</v>
      </c>
      <c r="J6" s="171" t="s">
        <v>2</v>
      </c>
    </row>
    <row r="7" spans="1:16">
      <c r="A7" s="48">
        <v>1001</v>
      </c>
      <c r="B7" s="48" t="str">
        <f>VLOOKUP($A$7,Table7[],2,FALSE)</f>
        <v>Irfan</v>
      </c>
      <c r="C7" s="48">
        <f>VLOOKUP($A$7,Table7[],3,0)</f>
        <v>10000</v>
      </c>
      <c r="D7" s="48" t="str">
        <f>VLOOKUP($A$7,Table7[],4,0)</f>
        <v>East</v>
      </c>
      <c r="G7">
        <v>1001</v>
      </c>
      <c r="H7" t="s">
        <v>81</v>
      </c>
      <c r="I7">
        <v>10000</v>
      </c>
      <c r="J7" s="171" t="s">
        <v>9</v>
      </c>
      <c r="O7" s="48" t="s">
        <v>82</v>
      </c>
      <c r="P7" s="48" t="s">
        <v>83</v>
      </c>
    </row>
    <row r="8" spans="1:16">
      <c r="G8">
        <v>1002</v>
      </c>
      <c r="H8" t="s">
        <v>84</v>
      </c>
      <c r="I8">
        <v>20000</v>
      </c>
      <c r="J8" s="171" t="s">
        <v>20</v>
      </c>
    </row>
    <row r="9" spans="1:16">
      <c r="G9">
        <v>1003</v>
      </c>
      <c r="H9" t="s">
        <v>85</v>
      </c>
      <c r="I9">
        <v>30000</v>
      </c>
      <c r="J9" s="171" t="s">
        <v>761</v>
      </c>
    </row>
    <row r="10" spans="1:16">
      <c r="G10">
        <v>1004</v>
      </c>
      <c r="H10" t="s">
        <v>86</v>
      </c>
      <c r="I10">
        <v>40000</v>
      </c>
      <c r="J10" s="171" t="s">
        <v>762</v>
      </c>
    </row>
    <row r="11" spans="1:16">
      <c r="G11">
        <v>1005</v>
      </c>
      <c r="H11" t="s">
        <v>87</v>
      </c>
      <c r="I11">
        <v>50000</v>
      </c>
      <c r="J11" s="171" t="s">
        <v>20</v>
      </c>
    </row>
    <row r="12" spans="1:16">
      <c r="G12" s="48">
        <v>1006</v>
      </c>
      <c r="H12" s="171" t="s">
        <v>789</v>
      </c>
      <c r="I12" s="48">
        <v>60000</v>
      </c>
      <c r="J12" s="171" t="s">
        <v>761</v>
      </c>
    </row>
    <row r="13" spans="1:16">
      <c r="G13" s="48">
        <v>1007</v>
      </c>
      <c r="H13" s="171" t="s">
        <v>856</v>
      </c>
      <c r="I13" s="48">
        <v>70000</v>
      </c>
      <c r="J13" s="171" t="s">
        <v>762</v>
      </c>
    </row>
  </sheetData>
  <dataValidations count="3">
    <dataValidation type="list" allowBlank="1" showInputMessage="1" showErrorMessage="1" sqref="P7" xr:uid="{5E37B0DC-F8F2-4757-9F4C-2EE82DE6FDF1}">
      <formula1>"HR, Admin, Finance, Account"</formula1>
    </dataValidation>
    <dataValidation type="list" allowBlank="1" showInputMessage="1" showErrorMessage="1" sqref="O7" xr:uid="{06498D7C-E0FC-4FD7-BB18-F36562915812}">
      <formula1>"Male, Female"</formula1>
    </dataValidation>
    <dataValidation type="list" allowBlank="1" showInputMessage="1" showErrorMessage="1" sqref="A7" xr:uid="{7808C0DA-39C3-400B-B1B0-EAD460C9D80F}">
      <formula1>G7:G13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6"/>
  <sheetViews>
    <sheetView zoomScale="130" zoomScaleNormal="130" workbookViewId="0">
      <selection activeCell="B16" sqref="B16"/>
    </sheetView>
  </sheetViews>
  <sheetFormatPr defaultColWidth="9.140625" defaultRowHeight="15"/>
  <cols>
    <col min="1" max="1" width="17" style="8" customWidth="1"/>
    <col min="2" max="2" width="7.140625" style="8" bestFit="1" customWidth="1"/>
    <col min="3" max="3" width="20.140625" style="8" bestFit="1" customWidth="1"/>
    <col min="4" max="4" width="27.28515625" style="8" bestFit="1" customWidth="1"/>
    <col min="5" max="5" width="6.85546875" style="8" bestFit="1" customWidth="1"/>
    <col min="6" max="6" width="5" style="8" bestFit="1" customWidth="1"/>
    <col min="7" max="7" width="9" style="8" bestFit="1" customWidth="1"/>
    <col min="8" max="8" width="9.5703125" style="8" bestFit="1" customWidth="1"/>
    <col min="9" max="16384" width="9.140625" style="8"/>
  </cols>
  <sheetData>
    <row r="1" spans="1:8" s="2" customFormat="1" ht="20.25" customHeight="1">
      <c r="A1" s="1" t="s">
        <v>28</v>
      </c>
    </row>
    <row r="2" spans="1:8">
      <c r="A2" s="44" t="s">
        <v>42</v>
      </c>
    </row>
    <row r="3" spans="1:8">
      <c r="A3" s="7" t="s">
        <v>0</v>
      </c>
      <c r="B3" s="7" t="s">
        <v>2</v>
      </c>
      <c r="C3" s="7" t="s">
        <v>1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</row>
    <row r="4" spans="1:8">
      <c r="A4" s="9">
        <v>10001</v>
      </c>
      <c r="B4" s="10" t="s">
        <v>9</v>
      </c>
      <c r="C4" s="10" t="s">
        <v>8</v>
      </c>
      <c r="D4" s="10" t="s">
        <v>10</v>
      </c>
      <c r="E4" s="11" t="s">
        <v>11</v>
      </c>
      <c r="F4" s="11" t="s">
        <v>12</v>
      </c>
      <c r="G4" s="12">
        <v>100000</v>
      </c>
      <c r="H4" s="12">
        <v>25000</v>
      </c>
    </row>
    <row r="5" spans="1:8">
      <c r="A5" s="13">
        <v>10002</v>
      </c>
      <c r="B5" s="14" t="s">
        <v>9</v>
      </c>
      <c r="C5" s="14" t="s">
        <v>13</v>
      </c>
      <c r="D5" s="14" t="s">
        <v>14</v>
      </c>
      <c r="E5" s="15" t="s">
        <v>11</v>
      </c>
      <c r="F5" s="15" t="s">
        <v>12</v>
      </c>
      <c r="G5" s="16">
        <v>150000</v>
      </c>
      <c r="H5" s="16">
        <v>30000</v>
      </c>
    </row>
    <row r="6" spans="1:8">
      <c r="A6" s="17">
        <v>10003</v>
      </c>
      <c r="B6" s="18" t="s">
        <v>9</v>
      </c>
      <c r="C6" s="18" t="s">
        <v>15</v>
      </c>
      <c r="D6" s="18" t="s">
        <v>16</v>
      </c>
      <c r="E6" s="19" t="s">
        <v>11</v>
      </c>
      <c r="F6" s="19" t="s">
        <v>12</v>
      </c>
      <c r="G6" s="20">
        <v>200000</v>
      </c>
      <c r="H6" s="20">
        <v>35000</v>
      </c>
    </row>
    <row r="7" spans="1:8">
      <c r="A7" s="17">
        <v>10004</v>
      </c>
      <c r="B7" s="18" t="s">
        <v>9</v>
      </c>
      <c r="C7" s="18" t="s">
        <v>17</v>
      </c>
      <c r="D7" s="18" t="s">
        <v>18</v>
      </c>
      <c r="E7" s="19" t="s">
        <v>11</v>
      </c>
      <c r="F7" s="19" t="s">
        <v>12</v>
      </c>
      <c r="G7" s="20">
        <v>250000</v>
      </c>
      <c r="H7" s="20">
        <v>40000</v>
      </c>
    </row>
    <row r="8" spans="1:8">
      <c r="A8" s="17">
        <v>10005</v>
      </c>
      <c r="B8" s="18" t="s">
        <v>20</v>
      </c>
      <c r="C8" s="18" t="s">
        <v>19</v>
      </c>
      <c r="D8" s="18" t="s">
        <v>21</v>
      </c>
      <c r="E8" s="19" t="s">
        <v>11</v>
      </c>
      <c r="F8" s="19" t="s">
        <v>12</v>
      </c>
      <c r="G8" s="20">
        <v>300000</v>
      </c>
      <c r="H8" s="20">
        <v>45000</v>
      </c>
    </row>
    <row r="9" spans="1:8">
      <c r="A9" s="17">
        <v>10006</v>
      </c>
      <c r="B9" s="18" t="s">
        <v>20</v>
      </c>
      <c r="C9" s="18" t="s">
        <v>22</v>
      </c>
      <c r="D9" s="18" t="s">
        <v>23</v>
      </c>
      <c r="E9" s="19" t="s">
        <v>11</v>
      </c>
      <c r="F9" s="19" t="s">
        <v>12</v>
      </c>
      <c r="G9" s="20">
        <v>350000</v>
      </c>
      <c r="H9" s="20">
        <v>50000</v>
      </c>
    </row>
    <row r="10" spans="1:8">
      <c r="A10" s="17">
        <v>10007</v>
      </c>
      <c r="B10" s="18" t="s">
        <v>20</v>
      </c>
      <c r="C10" s="18" t="s">
        <v>24</v>
      </c>
      <c r="D10" s="18" t="s">
        <v>25</v>
      </c>
      <c r="E10" s="19" t="s">
        <v>11</v>
      </c>
      <c r="F10" s="19" t="s">
        <v>12</v>
      </c>
      <c r="G10" s="20">
        <v>400000</v>
      </c>
      <c r="H10" s="20">
        <v>55000</v>
      </c>
    </row>
    <row r="11" spans="1:8">
      <c r="A11" s="17">
        <v>10008</v>
      </c>
      <c r="B11" s="18" t="s">
        <v>20</v>
      </c>
      <c r="C11" s="18" t="s">
        <v>26</v>
      </c>
      <c r="D11" s="18" t="s">
        <v>27</v>
      </c>
      <c r="E11" s="19" t="s">
        <v>11</v>
      </c>
      <c r="F11" s="19" t="s">
        <v>12</v>
      </c>
      <c r="G11" s="20">
        <v>450000</v>
      </c>
      <c r="H11" s="20">
        <v>60000</v>
      </c>
    </row>
    <row r="14" spans="1:8">
      <c r="A14" s="22" t="s">
        <v>29</v>
      </c>
      <c r="B14" s="23"/>
      <c r="C14" s="23"/>
      <c r="D14" s="23"/>
    </row>
    <row r="15" spans="1:8" ht="15.75" thickBot="1"/>
    <row r="16" spans="1:8" ht="15.75" thickBot="1">
      <c r="A16" s="18" t="s">
        <v>8</v>
      </c>
      <c r="B16" s="21">
        <f>INDEX(A4:A11,MATCH(A16,C4:C11,0))</f>
        <v>10001</v>
      </c>
    </row>
  </sheetData>
  <dataValidations count="1">
    <dataValidation type="list" allowBlank="1" showInputMessage="1" showErrorMessage="1" sqref="A16" xr:uid="{18171775-90C7-4668-A3B8-6F23FE331A46}">
      <formula1>$C$4:$C$11</formula1>
    </dataValidation>
  </dataValidations>
  <hyperlinks>
    <hyperlink ref="A2" location="'TOC'!A1" display="'TOC'!A1" xr:uid="{00000000-0004-0000-07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9869F-4F92-4D29-B6FD-1B545A7F7CB9}">
  <dimension ref="A1:F16"/>
  <sheetViews>
    <sheetView zoomScale="145" zoomScaleNormal="145" workbookViewId="0">
      <selection activeCell="A11" sqref="A11:XFD11"/>
    </sheetView>
  </sheetViews>
  <sheetFormatPr defaultRowHeight="12.75"/>
  <cols>
    <col min="1" max="1" width="9.7109375" bestFit="1" customWidth="1"/>
    <col min="2" max="2" width="13" bestFit="1" customWidth="1"/>
    <col min="3" max="3" width="12.85546875" bestFit="1" customWidth="1"/>
    <col min="4" max="4" width="21.85546875" bestFit="1" customWidth="1"/>
    <col min="5" max="5" width="11.140625" bestFit="1" customWidth="1"/>
    <col min="6" max="6" width="10" bestFit="1" customWidth="1"/>
  </cols>
  <sheetData>
    <row r="1" spans="1:6">
      <c r="A1" s="80" t="s">
        <v>0</v>
      </c>
      <c r="B1" s="80" t="s">
        <v>105</v>
      </c>
      <c r="C1" s="80" t="s">
        <v>106</v>
      </c>
      <c r="D1" s="80" t="s">
        <v>107</v>
      </c>
      <c r="E1" s="80" t="s">
        <v>108</v>
      </c>
      <c r="F1" s="80" t="s">
        <v>109</v>
      </c>
    </row>
    <row r="2" spans="1:6">
      <c r="A2">
        <v>1001</v>
      </c>
      <c r="B2" s="81" t="s">
        <v>110</v>
      </c>
      <c r="C2" t="s">
        <v>111</v>
      </c>
      <c r="D2" t="s">
        <v>112</v>
      </c>
      <c r="E2" t="s">
        <v>113</v>
      </c>
      <c r="F2" t="s">
        <v>114</v>
      </c>
    </row>
    <row r="3" spans="1:6">
      <c r="A3">
        <v>1002</v>
      </c>
      <c r="B3" t="s">
        <v>115</v>
      </c>
      <c r="C3" t="s">
        <v>116</v>
      </c>
      <c r="D3" t="s">
        <v>117</v>
      </c>
      <c r="E3" t="s">
        <v>118</v>
      </c>
      <c r="F3" t="s">
        <v>119</v>
      </c>
    </row>
    <row r="4" spans="1:6">
      <c r="A4">
        <v>1003</v>
      </c>
      <c r="B4" t="s">
        <v>120</v>
      </c>
      <c r="C4" t="s">
        <v>121</v>
      </c>
      <c r="D4" t="s">
        <v>122</v>
      </c>
      <c r="E4" t="s">
        <v>123</v>
      </c>
      <c r="F4" t="s">
        <v>124</v>
      </c>
    </row>
    <row r="5" spans="1:6">
      <c r="A5">
        <v>1004</v>
      </c>
      <c r="B5" t="s">
        <v>125</v>
      </c>
      <c r="C5" t="s">
        <v>126</v>
      </c>
      <c r="D5" t="s">
        <v>127</v>
      </c>
      <c r="E5" t="s">
        <v>128</v>
      </c>
      <c r="F5" t="s">
        <v>129</v>
      </c>
    </row>
    <row r="6" spans="1:6">
      <c r="A6">
        <v>1005</v>
      </c>
      <c r="B6" t="s">
        <v>130</v>
      </c>
      <c r="C6" t="s">
        <v>131</v>
      </c>
      <c r="D6" t="s">
        <v>132</v>
      </c>
      <c r="E6" t="s">
        <v>133</v>
      </c>
      <c r="F6" t="s">
        <v>134</v>
      </c>
    </row>
    <row r="7" spans="1:6">
      <c r="A7">
        <v>1006</v>
      </c>
      <c r="B7" t="s">
        <v>135</v>
      </c>
      <c r="C7" t="s">
        <v>136</v>
      </c>
      <c r="D7" t="s">
        <v>137</v>
      </c>
      <c r="E7" t="s">
        <v>138</v>
      </c>
      <c r="F7" t="s">
        <v>139</v>
      </c>
    </row>
    <row r="8" spans="1:6">
      <c r="A8">
        <v>1007</v>
      </c>
      <c r="B8" t="s">
        <v>140</v>
      </c>
      <c r="C8" t="s">
        <v>141</v>
      </c>
      <c r="D8" t="s">
        <v>142</v>
      </c>
      <c r="E8" t="s">
        <v>143</v>
      </c>
      <c r="F8" t="s">
        <v>144</v>
      </c>
    </row>
    <row r="9" spans="1:6">
      <c r="A9">
        <v>1008</v>
      </c>
      <c r="B9" t="s">
        <v>145</v>
      </c>
      <c r="C9" t="s">
        <v>146</v>
      </c>
      <c r="D9" t="s">
        <v>147</v>
      </c>
      <c r="E9" t="s">
        <v>148</v>
      </c>
      <c r="F9" t="s">
        <v>149</v>
      </c>
    </row>
    <row r="10" spans="1:6">
      <c r="A10">
        <v>1009</v>
      </c>
      <c r="B10" t="s">
        <v>150</v>
      </c>
      <c r="C10" t="s">
        <v>151</v>
      </c>
      <c r="D10" t="s">
        <v>152</v>
      </c>
      <c r="E10" t="s">
        <v>153</v>
      </c>
      <c r="F10" t="s">
        <v>154</v>
      </c>
    </row>
    <row r="11" spans="1:6">
      <c r="A11">
        <v>1010</v>
      </c>
      <c r="B11" t="s">
        <v>155</v>
      </c>
      <c r="C11" t="s">
        <v>156</v>
      </c>
      <c r="D11" t="s">
        <v>157</v>
      </c>
      <c r="E11" t="s">
        <v>158</v>
      </c>
      <c r="F11" t="s">
        <v>159</v>
      </c>
    </row>
    <row r="12" spans="1:6">
      <c r="A12">
        <v>1011</v>
      </c>
      <c r="B12" t="s">
        <v>125</v>
      </c>
      <c r="C12" t="s">
        <v>160</v>
      </c>
      <c r="D12" t="s">
        <v>161</v>
      </c>
      <c r="E12" t="s">
        <v>162</v>
      </c>
      <c r="F12" t="s">
        <v>163</v>
      </c>
    </row>
    <row r="13" spans="1:6">
      <c r="A13">
        <v>1012</v>
      </c>
      <c r="B13" t="s">
        <v>164</v>
      </c>
      <c r="C13" t="s">
        <v>165</v>
      </c>
      <c r="D13" t="s">
        <v>166</v>
      </c>
      <c r="E13" t="s">
        <v>167</v>
      </c>
      <c r="F13" t="s">
        <v>168</v>
      </c>
    </row>
    <row r="14" spans="1:6">
      <c r="A14">
        <v>1013</v>
      </c>
      <c r="B14" t="s">
        <v>169</v>
      </c>
      <c r="C14" t="s">
        <v>170</v>
      </c>
      <c r="D14" t="s">
        <v>171</v>
      </c>
      <c r="E14" t="s">
        <v>172</v>
      </c>
      <c r="F14" t="s">
        <v>173</v>
      </c>
    </row>
    <row r="15" spans="1:6">
      <c r="A15">
        <v>1014</v>
      </c>
      <c r="B15" t="s">
        <v>174</v>
      </c>
      <c r="C15" t="s">
        <v>175</v>
      </c>
      <c r="D15" t="s">
        <v>176</v>
      </c>
      <c r="E15" t="s">
        <v>177</v>
      </c>
      <c r="F15" t="s">
        <v>178</v>
      </c>
    </row>
    <row r="16" spans="1:6">
      <c r="A16">
        <v>1015</v>
      </c>
      <c r="B16" t="s">
        <v>179</v>
      </c>
      <c r="C16" t="s">
        <v>180</v>
      </c>
      <c r="D16" t="s">
        <v>181</v>
      </c>
      <c r="E16" t="s">
        <v>182</v>
      </c>
      <c r="F16" t="s">
        <v>183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3B83-1109-4544-9E6E-6C8B470B3E81}">
  <dimension ref="A1:F18"/>
  <sheetViews>
    <sheetView zoomScale="130" zoomScaleNormal="130" workbookViewId="0">
      <selection activeCell="A11" sqref="A11:XFD11"/>
    </sheetView>
  </sheetViews>
  <sheetFormatPr defaultRowHeight="12.75"/>
  <cols>
    <col min="1" max="1" width="9.7109375" bestFit="1" customWidth="1"/>
    <col min="2" max="2" width="13" bestFit="1" customWidth="1"/>
    <col min="3" max="3" width="12.85546875" bestFit="1" customWidth="1"/>
    <col min="4" max="4" width="23.28515625" bestFit="1" customWidth="1"/>
    <col min="5" max="5" width="11.140625" bestFit="1" customWidth="1"/>
    <col min="6" max="6" width="15.7109375" bestFit="1" customWidth="1"/>
  </cols>
  <sheetData>
    <row r="1" spans="1:6">
      <c r="A1" s="80" t="s">
        <v>0</v>
      </c>
      <c r="B1" s="80" t="s">
        <v>105</v>
      </c>
      <c r="C1" s="80" t="s">
        <v>106</v>
      </c>
      <c r="D1" s="80" t="s">
        <v>107</v>
      </c>
      <c r="E1" s="80" t="s">
        <v>108</v>
      </c>
      <c r="F1" s="80" t="s">
        <v>109</v>
      </c>
    </row>
    <row r="2" spans="1:6">
      <c r="A2">
        <v>1016</v>
      </c>
      <c r="B2" t="s">
        <v>184</v>
      </c>
      <c r="C2" t="s">
        <v>185</v>
      </c>
      <c r="D2" t="s">
        <v>186</v>
      </c>
      <c r="E2" t="s">
        <v>187</v>
      </c>
      <c r="F2" t="s">
        <v>188</v>
      </c>
    </row>
    <row r="3" spans="1:6">
      <c r="A3">
        <v>1017</v>
      </c>
      <c r="B3" t="s">
        <v>164</v>
      </c>
      <c r="C3" t="s">
        <v>160</v>
      </c>
      <c r="D3" t="s">
        <v>189</v>
      </c>
      <c r="E3" t="s">
        <v>190</v>
      </c>
      <c r="F3" t="s">
        <v>191</v>
      </c>
    </row>
    <row r="4" spans="1:6">
      <c r="A4">
        <v>1018</v>
      </c>
      <c r="B4" t="s">
        <v>192</v>
      </c>
      <c r="C4" t="s">
        <v>193</v>
      </c>
      <c r="D4" t="s">
        <v>194</v>
      </c>
      <c r="E4" t="s">
        <v>195</v>
      </c>
      <c r="F4" t="s">
        <v>196</v>
      </c>
    </row>
    <row r="5" spans="1:6">
      <c r="A5">
        <v>1019</v>
      </c>
      <c r="B5" t="s">
        <v>197</v>
      </c>
      <c r="C5" t="s">
        <v>198</v>
      </c>
      <c r="D5" t="s">
        <v>199</v>
      </c>
      <c r="E5" t="s">
        <v>200</v>
      </c>
      <c r="F5" t="s">
        <v>201</v>
      </c>
    </row>
    <row r="6" spans="1:6">
      <c r="A6">
        <v>1020</v>
      </c>
      <c r="B6" t="s">
        <v>120</v>
      </c>
      <c r="C6" t="s">
        <v>202</v>
      </c>
      <c r="D6" t="s">
        <v>203</v>
      </c>
      <c r="E6" t="s">
        <v>204</v>
      </c>
      <c r="F6" t="s">
        <v>205</v>
      </c>
    </row>
    <row r="7" spans="1:6">
      <c r="A7">
        <v>1021</v>
      </c>
      <c r="B7" t="s">
        <v>206</v>
      </c>
      <c r="C7" t="s">
        <v>207</v>
      </c>
      <c r="D7" t="s">
        <v>208</v>
      </c>
      <c r="E7" t="s">
        <v>209</v>
      </c>
      <c r="F7" t="s">
        <v>210</v>
      </c>
    </row>
    <row r="8" spans="1:6">
      <c r="A8">
        <v>1022</v>
      </c>
      <c r="B8" t="s">
        <v>211</v>
      </c>
      <c r="C8" t="s">
        <v>212</v>
      </c>
      <c r="D8" t="s">
        <v>213</v>
      </c>
      <c r="E8" t="s">
        <v>214</v>
      </c>
      <c r="F8" t="s">
        <v>215</v>
      </c>
    </row>
    <row r="9" spans="1:6">
      <c r="A9">
        <v>1023</v>
      </c>
      <c r="B9" t="s">
        <v>216</v>
      </c>
      <c r="C9" t="s">
        <v>217</v>
      </c>
      <c r="D9" t="s">
        <v>218</v>
      </c>
      <c r="E9" t="s">
        <v>219</v>
      </c>
      <c r="F9" t="s">
        <v>220</v>
      </c>
    </row>
    <row r="10" spans="1:6">
      <c r="A10">
        <v>1024</v>
      </c>
      <c r="B10" t="s">
        <v>221</v>
      </c>
      <c r="C10" t="s">
        <v>222</v>
      </c>
      <c r="D10" t="s">
        <v>223</v>
      </c>
      <c r="E10" t="s">
        <v>224</v>
      </c>
      <c r="F10" t="s">
        <v>225</v>
      </c>
    </row>
    <row r="11" spans="1:6">
      <c r="A11">
        <v>1025</v>
      </c>
      <c r="B11" t="s">
        <v>226</v>
      </c>
      <c r="C11" t="s">
        <v>227</v>
      </c>
      <c r="D11" t="s">
        <v>228</v>
      </c>
      <c r="E11" t="s">
        <v>229</v>
      </c>
      <c r="F11" t="s">
        <v>230</v>
      </c>
    </row>
    <row r="12" spans="1:6">
      <c r="A12">
        <v>1026</v>
      </c>
      <c r="B12" t="s">
        <v>231</v>
      </c>
      <c r="C12" t="s">
        <v>232</v>
      </c>
      <c r="D12" t="s">
        <v>233</v>
      </c>
      <c r="E12" t="s">
        <v>234</v>
      </c>
      <c r="F12" t="s">
        <v>235</v>
      </c>
    </row>
    <row r="13" spans="1:6">
      <c r="A13">
        <v>1027</v>
      </c>
      <c r="B13" t="s">
        <v>236</v>
      </c>
      <c r="C13" t="s">
        <v>237</v>
      </c>
      <c r="D13" t="s">
        <v>238</v>
      </c>
      <c r="E13" t="s">
        <v>239</v>
      </c>
      <c r="F13" t="s">
        <v>240</v>
      </c>
    </row>
    <row r="14" spans="1:6">
      <c r="A14">
        <v>1028</v>
      </c>
      <c r="B14" t="s">
        <v>241</v>
      </c>
      <c r="C14" t="s">
        <v>242</v>
      </c>
      <c r="D14" t="s">
        <v>243</v>
      </c>
      <c r="E14" t="s">
        <v>244</v>
      </c>
      <c r="F14" t="s">
        <v>245</v>
      </c>
    </row>
    <row r="15" spans="1:6">
      <c r="A15">
        <v>1029</v>
      </c>
      <c r="B15" t="s">
        <v>246</v>
      </c>
      <c r="C15" t="s">
        <v>247</v>
      </c>
      <c r="D15" t="s">
        <v>248</v>
      </c>
      <c r="E15" t="s">
        <v>249</v>
      </c>
      <c r="F15" t="s">
        <v>250</v>
      </c>
    </row>
    <row r="16" spans="1:6">
      <c r="A16">
        <v>1030</v>
      </c>
      <c r="B16" t="s">
        <v>251</v>
      </c>
      <c r="C16" t="s">
        <v>252</v>
      </c>
      <c r="D16" t="s">
        <v>253</v>
      </c>
      <c r="E16" t="s">
        <v>254</v>
      </c>
      <c r="F16" t="s">
        <v>255</v>
      </c>
    </row>
    <row r="17" spans="1:6">
      <c r="A17">
        <v>1031</v>
      </c>
      <c r="B17" t="s">
        <v>256</v>
      </c>
      <c r="C17" t="s">
        <v>222</v>
      </c>
      <c r="D17" t="s">
        <v>257</v>
      </c>
      <c r="E17" t="s">
        <v>258</v>
      </c>
      <c r="F17" t="s">
        <v>259</v>
      </c>
    </row>
    <row r="18" spans="1:6">
      <c r="A18">
        <v>1032</v>
      </c>
      <c r="B18" t="s">
        <v>260</v>
      </c>
      <c r="C18" t="s">
        <v>261</v>
      </c>
      <c r="D18" t="s">
        <v>262</v>
      </c>
      <c r="E18" t="s">
        <v>263</v>
      </c>
      <c r="F18" t="s">
        <v>264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36AFA-07FD-4C9C-9BCF-66807140DFB6}">
  <dimension ref="A1:F40"/>
  <sheetViews>
    <sheetView zoomScale="130" zoomScaleNormal="130" workbookViewId="0">
      <selection activeCell="A5" sqref="A5"/>
    </sheetView>
  </sheetViews>
  <sheetFormatPr defaultRowHeight="12.75"/>
  <cols>
    <col min="1" max="1" width="9.7109375" bestFit="1" customWidth="1"/>
    <col min="2" max="2" width="13" bestFit="1" customWidth="1"/>
    <col min="3" max="3" width="12.85546875" bestFit="1" customWidth="1"/>
    <col min="4" max="4" width="25.85546875" bestFit="1" customWidth="1"/>
    <col min="5" max="5" width="11.140625" bestFit="1" customWidth="1"/>
    <col min="6" max="6" width="16.85546875" bestFit="1" customWidth="1"/>
  </cols>
  <sheetData>
    <row r="1" spans="1:6">
      <c r="A1" s="80" t="s">
        <v>0</v>
      </c>
      <c r="B1" s="80" t="s">
        <v>105</v>
      </c>
      <c r="C1" s="80" t="s">
        <v>106</v>
      </c>
      <c r="D1" s="80" t="s">
        <v>107</v>
      </c>
      <c r="E1" s="80" t="s">
        <v>108</v>
      </c>
      <c r="F1" s="80" t="s">
        <v>109</v>
      </c>
    </row>
    <row r="2" spans="1:6">
      <c r="A2">
        <v>1033</v>
      </c>
      <c r="B2" t="s">
        <v>265</v>
      </c>
      <c r="C2" t="s">
        <v>266</v>
      </c>
      <c r="D2" t="s">
        <v>267</v>
      </c>
      <c r="E2" t="s">
        <v>268</v>
      </c>
      <c r="F2" t="s">
        <v>269</v>
      </c>
    </row>
    <row r="3" spans="1:6">
      <c r="A3">
        <v>1034</v>
      </c>
      <c r="B3" t="s">
        <v>270</v>
      </c>
      <c r="C3" t="s">
        <v>271</v>
      </c>
      <c r="D3" t="s">
        <v>272</v>
      </c>
      <c r="E3" t="s">
        <v>273</v>
      </c>
      <c r="F3" t="s">
        <v>274</v>
      </c>
    </row>
    <row r="4" spans="1:6">
      <c r="A4">
        <v>1035</v>
      </c>
      <c r="B4" t="s">
        <v>216</v>
      </c>
      <c r="C4" t="s">
        <v>275</v>
      </c>
      <c r="D4" t="s">
        <v>276</v>
      </c>
      <c r="E4" t="s">
        <v>277</v>
      </c>
      <c r="F4" t="s">
        <v>278</v>
      </c>
    </row>
    <row r="5" spans="1:6">
      <c r="A5">
        <v>1036</v>
      </c>
      <c r="B5" t="s">
        <v>279</v>
      </c>
      <c r="C5" t="s">
        <v>280</v>
      </c>
      <c r="D5" t="s">
        <v>281</v>
      </c>
      <c r="E5" t="s">
        <v>282</v>
      </c>
      <c r="F5" t="s">
        <v>283</v>
      </c>
    </row>
    <row r="6" spans="1:6">
      <c r="A6">
        <v>1037</v>
      </c>
      <c r="B6" t="s">
        <v>279</v>
      </c>
      <c r="C6" t="s">
        <v>284</v>
      </c>
      <c r="D6" t="s">
        <v>285</v>
      </c>
      <c r="E6" t="s">
        <v>286</v>
      </c>
      <c r="F6" t="s">
        <v>287</v>
      </c>
    </row>
    <row r="7" spans="1:6">
      <c r="A7">
        <v>1038</v>
      </c>
      <c r="B7" t="s">
        <v>164</v>
      </c>
      <c r="C7" t="s">
        <v>284</v>
      </c>
      <c r="D7" t="s">
        <v>288</v>
      </c>
      <c r="E7" t="s">
        <v>289</v>
      </c>
      <c r="F7" t="s">
        <v>290</v>
      </c>
    </row>
    <row r="8" spans="1:6">
      <c r="A8">
        <v>1039</v>
      </c>
      <c r="B8" t="s">
        <v>291</v>
      </c>
      <c r="C8" t="s">
        <v>292</v>
      </c>
      <c r="D8" t="s">
        <v>293</v>
      </c>
      <c r="E8" t="s">
        <v>294</v>
      </c>
      <c r="F8" t="s">
        <v>295</v>
      </c>
    </row>
    <row r="9" spans="1:6">
      <c r="A9">
        <v>1040</v>
      </c>
      <c r="B9" t="s">
        <v>296</v>
      </c>
      <c r="C9" t="s">
        <v>151</v>
      </c>
      <c r="D9" t="s">
        <v>297</v>
      </c>
      <c r="E9" t="s">
        <v>298</v>
      </c>
      <c r="F9" t="s">
        <v>299</v>
      </c>
    </row>
    <row r="10" spans="1:6">
      <c r="A10">
        <v>1041</v>
      </c>
      <c r="B10" t="s">
        <v>300</v>
      </c>
      <c r="C10" t="s">
        <v>301</v>
      </c>
      <c r="D10" t="s">
        <v>302</v>
      </c>
      <c r="E10" t="s">
        <v>303</v>
      </c>
      <c r="F10" t="s">
        <v>304</v>
      </c>
    </row>
    <row r="11" spans="1:6">
      <c r="A11">
        <v>1042</v>
      </c>
      <c r="B11" t="s">
        <v>305</v>
      </c>
      <c r="C11" t="s">
        <v>306</v>
      </c>
      <c r="D11" t="s">
        <v>307</v>
      </c>
      <c r="E11" t="s">
        <v>308</v>
      </c>
      <c r="F11" t="s">
        <v>309</v>
      </c>
    </row>
    <row r="12" spans="1:6">
      <c r="A12">
        <v>1043</v>
      </c>
      <c r="B12" t="s">
        <v>310</v>
      </c>
      <c r="C12" t="s">
        <v>160</v>
      </c>
      <c r="D12" t="s">
        <v>311</v>
      </c>
      <c r="E12" t="s">
        <v>312</v>
      </c>
      <c r="F12" t="s">
        <v>313</v>
      </c>
    </row>
    <row r="13" spans="1:6">
      <c r="A13">
        <v>1044</v>
      </c>
      <c r="B13" t="s">
        <v>314</v>
      </c>
      <c r="C13" t="s">
        <v>315</v>
      </c>
      <c r="D13" t="s">
        <v>316</v>
      </c>
      <c r="E13" t="s">
        <v>317</v>
      </c>
      <c r="F13" t="s">
        <v>318</v>
      </c>
    </row>
    <row r="14" spans="1:6">
      <c r="A14">
        <v>1045</v>
      </c>
      <c r="B14" t="s">
        <v>319</v>
      </c>
      <c r="C14" t="s">
        <v>320</v>
      </c>
      <c r="D14" t="s">
        <v>321</v>
      </c>
      <c r="E14" t="s">
        <v>322</v>
      </c>
      <c r="F14" t="s">
        <v>323</v>
      </c>
    </row>
    <row r="15" spans="1:6">
      <c r="A15">
        <v>1046</v>
      </c>
      <c r="B15" t="s">
        <v>324</v>
      </c>
      <c r="C15" t="s">
        <v>325</v>
      </c>
      <c r="D15" t="s">
        <v>326</v>
      </c>
      <c r="E15" t="s">
        <v>327</v>
      </c>
      <c r="F15" t="s">
        <v>328</v>
      </c>
    </row>
    <row r="16" spans="1:6">
      <c r="A16">
        <v>1047</v>
      </c>
      <c r="B16" t="s">
        <v>329</v>
      </c>
      <c r="C16" t="s">
        <v>330</v>
      </c>
      <c r="D16" t="s">
        <v>331</v>
      </c>
      <c r="E16" t="s">
        <v>332</v>
      </c>
      <c r="F16" t="s">
        <v>333</v>
      </c>
    </row>
    <row r="17" spans="1:6">
      <c r="A17">
        <v>1048</v>
      </c>
      <c r="B17" t="s">
        <v>334</v>
      </c>
      <c r="C17" t="s">
        <v>335</v>
      </c>
      <c r="D17" t="s">
        <v>336</v>
      </c>
      <c r="E17" t="s">
        <v>337</v>
      </c>
      <c r="F17" t="s">
        <v>338</v>
      </c>
    </row>
    <row r="18" spans="1:6">
      <c r="A18">
        <v>1049</v>
      </c>
      <c r="B18" t="s">
        <v>339</v>
      </c>
      <c r="C18" t="s">
        <v>340</v>
      </c>
      <c r="D18" t="s">
        <v>341</v>
      </c>
      <c r="E18" t="s">
        <v>342</v>
      </c>
      <c r="F18" t="s">
        <v>343</v>
      </c>
    </row>
    <row r="19" spans="1:6">
      <c r="A19">
        <v>1050</v>
      </c>
      <c r="B19" t="s">
        <v>344</v>
      </c>
      <c r="C19" t="s">
        <v>175</v>
      </c>
      <c r="D19" t="s">
        <v>345</v>
      </c>
      <c r="E19" t="s">
        <v>346</v>
      </c>
      <c r="F19" t="s">
        <v>347</v>
      </c>
    </row>
    <row r="20" spans="1:6">
      <c r="A20">
        <v>1051</v>
      </c>
      <c r="B20" t="s">
        <v>179</v>
      </c>
      <c r="C20" t="s">
        <v>348</v>
      </c>
      <c r="D20" t="s">
        <v>349</v>
      </c>
      <c r="E20" t="s">
        <v>350</v>
      </c>
      <c r="F20" t="s">
        <v>351</v>
      </c>
    </row>
    <row r="21" spans="1:6">
      <c r="A21">
        <v>1052</v>
      </c>
      <c r="B21" t="s">
        <v>352</v>
      </c>
      <c r="C21" t="s">
        <v>353</v>
      </c>
      <c r="D21" t="s">
        <v>354</v>
      </c>
      <c r="E21" t="s">
        <v>355</v>
      </c>
      <c r="F21" t="s">
        <v>356</v>
      </c>
    </row>
    <row r="22" spans="1:6">
      <c r="A22">
        <v>1053</v>
      </c>
      <c r="B22" t="s">
        <v>164</v>
      </c>
      <c r="C22" t="s">
        <v>357</v>
      </c>
      <c r="D22" t="s">
        <v>358</v>
      </c>
      <c r="E22" t="s">
        <v>359</v>
      </c>
      <c r="F22" t="s">
        <v>360</v>
      </c>
    </row>
    <row r="23" spans="1:6">
      <c r="A23">
        <v>1054</v>
      </c>
      <c r="B23" t="s">
        <v>361</v>
      </c>
      <c r="C23" t="s">
        <v>165</v>
      </c>
      <c r="D23" t="s">
        <v>362</v>
      </c>
      <c r="E23" t="s">
        <v>363</v>
      </c>
      <c r="F23" t="s">
        <v>364</v>
      </c>
    </row>
    <row r="24" spans="1:6">
      <c r="A24">
        <v>1055</v>
      </c>
      <c r="B24" t="s">
        <v>365</v>
      </c>
      <c r="C24" t="s">
        <v>121</v>
      </c>
      <c r="D24" t="s">
        <v>366</v>
      </c>
      <c r="E24" t="s">
        <v>367</v>
      </c>
      <c r="F24" t="s">
        <v>274</v>
      </c>
    </row>
    <row r="25" spans="1:6">
      <c r="A25">
        <v>1056</v>
      </c>
      <c r="B25" t="s">
        <v>368</v>
      </c>
      <c r="C25" t="s">
        <v>369</v>
      </c>
      <c r="D25" t="s">
        <v>370</v>
      </c>
      <c r="E25" t="s">
        <v>371</v>
      </c>
      <c r="F25" t="s">
        <v>372</v>
      </c>
    </row>
    <row r="26" spans="1:6">
      <c r="A26">
        <v>1057</v>
      </c>
      <c r="B26" t="s">
        <v>373</v>
      </c>
      <c r="C26" t="s">
        <v>374</v>
      </c>
      <c r="D26" t="s">
        <v>375</v>
      </c>
      <c r="E26" t="s">
        <v>376</v>
      </c>
      <c r="F26" t="s">
        <v>377</v>
      </c>
    </row>
    <row r="27" spans="1:6">
      <c r="A27">
        <v>1058</v>
      </c>
      <c r="B27" t="s">
        <v>378</v>
      </c>
      <c r="C27" t="s">
        <v>379</v>
      </c>
      <c r="D27" t="s">
        <v>380</v>
      </c>
      <c r="E27" t="s">
        <v>381</v>
      </c>
      <c r="F27" t="s">
        <v>382</v>
      </c>
    </row>
    <row r="28" spans="1:6">
      <c r="A28">
        <v>1059</v>
      </c>
      <c r="B28" t="s">
        <v>383</v>
      </c>
      <c r="C28" t="s">
        <v>384</v>
      </c>
      <c r="D28" t="s">
        <v>385</v>
      </c>
      <c r="E28" t="s">
        <v>386</v>
      </c>
      <c r="F28" t="s">
        <v>387</v>
      </c>
    </row>
    <row r="29" spans="1:6">
      <c r="A29">
        <v>1060</v>
      </c>
      <c r="B29" t="s">
        <v>388</v>
      </c>
      <c r="C29" t="s">
        <v>389</v>
      </c>
      <c r="D29" t="s">
        <v>390</v>
      </c>
      <c r="E29" t="s">
        <v>391</v>
      </c>
      <c r="F29" t="s">
        <v>139</v>
      </c>
    </row>
    <row r="30" spans="1:6">
      <c r="A30">
        <v>1061</v>
      </c>
      <c r="B30" t="s">
        <v>392</v>
      </c>
      <c r="C30" t="s">
        <v>301</v>
      </c>
      <c r="D30" t="s">
        <v>393</v>
      </c>
      <c r="E30" t="s">
        <v>394</v>
      </c>
      <c r="F30" t="s">
        <v>395</v>
      </c>
    </row>
    <row r="31" spans="1:6">
      <c r="A31">
        <v>1062</v>
      </c>
      <c r="B31" t="s">
        <v>392</v>
      </c>
      <c r="C31" t="s">
        <v>396</v>
      </c>
      <c r="D31" t="s">
        <v>397</v>
      </c>
      <c r="E31" t="s">
        <v>398</v>
      </c>
      <c r="F31" t="s">
        <v>399</v>
      </c>
    </row>
    <row r="32" spans="1:6">
      <c r="A32">
        <v>1063</v>
      </c>
      <c r="B32" t="s">
        <v>120</v>
      </c>
      <c r="C32" t="s">
        <v>175</v>
      </c>
      <c r="D32" t="s">
        <v>400</v>
      </c>
      <c r="E32" t="s">
        <v>401</v>
      </c>
      <c r="F32" t="s">
        <v>402</v>
      </c>
    </row>
    <row r="33" spans="1:6">
      <c r="A33">
        <v>1064</v>
      </c>
      <c r="B33" t="s">
        <v>403</v>
      </c>
      <c r="C33" t="s">
        <v>404</v>
      </c>
      <c r="D33" t="s">
        <v>405</v>
      </c>
      <c r="E33" t="s">
        <v>406</v>
      </c>
      <c r="F33" t="s">
        <v>407</v>
      </c>
    </row>
    <row r="34" spans="1:6">
      <c r="A34">
        <v>1065</v>
      </c>
      <c r="B34" t="s">
        <v>110</v>
      </c>
      <c r="C34" t="s">
        <v>379</v>
      </c>
      <c r="D34" t="s">
        <v>408</v>
      </c>
      <c r="E34" t="s">
        <v>409</v>
      </c>
      <c r="F34" t="s">
        <v>372</v>
      </c>
    </row>
    <row r="35" spans="1:6">
      <c r="A35">
        <v>1066</v>
      </c>
      <c r="B35" t="s">
        <v>368</v>
      </c>
      <c r="C35" t="s">
        <v>410</v>
      </c>
      <c r="D35" t="s">
        <v>411</v>
      </c>
      <c r="E35" t="s">
        <v>412</v>
      </c>
      <c r="F35" t="s">
        <v>413</v>
      </c>
    </row>
    <row r="36" spans="1:6">
      <c r="A36">
        <v>1067</v>
      </c>
      <c r="B36" t="s">
        <v>216</v>
      </c>
      <c r="C36" t="s">
        <v>414</v>
      </c>
      <c r="D36" t="s">
        <v>415</v>
      </c>
      <c r="E36" t="s">
        <v>416</v>
      </c>
      <c r="F36" t="s">
        <v>417</v>
      </c>
    </row>
    <row r="37" spans="1:6">
      <c r="A37">
        <v>1068</v>
      </c>
      <c r="B37" t="s">
        <v>334</v>
      </c>
      <c r="C37" t="s">
        <v>418</v>
      </c>
      <c r="D37" t="s">
        <v>419</v>
      </c>
      <c r="E37" t="s">
        <v>420</v>
      </c>
      <c r="F37" t="s">
        <v>421</v>
      </c>
    </row>
    <row r="38" spans="1:6">
      <c r="A38">
        <v>1069</v>
      </c>
      <c r="B38" t="s">
        <v>422</v>
      </c>
      <c r="C38" t="s">
        <v>423</v>
      </c>
      <c r="D38" t="s">
        <v>424</v>
      </c>
      <c r="E38" t="s">
        <v>425</v>
      </c>
      <c r="F38" t="s">
        <v>426</v>
      </c>
    </row>
    <row r="39" spans="1:6">
      <c r="A39">
        <v>1070</v>
      </c>
      <c r="B39" t="s">
        <v>427</v>
      </c>
      <c r="C39" t="s">
        <v>217</v>
      </c>
      <c r="D39" t="s">
        <v>428</v>
      </c>
      <c r="E39" t="s">
        <v>429</v>
      </c>
      <c r="F39" t="s">
        <v>430</v>
      </c>
    </row>
    <row r="40" spans="1:6">
      <c r="A40">
        <v>1071</v>
      </c>
      <c r="B40" t="s">
        <v>431</v>
      </c>
      <c r="C40" t="s">
        <v>432</v>
      </c>
      <c r="D40" t="s">
        <v>433</v>
      </c>
      <c r="E40" t="s">
        <v>434</v>
      </c>
      <c r="F40" t="s">
        <v>245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86EA-7259-49C5-8488-78ECE6B4BAF3}">
  <dimension ref="A1:F60"/>
  <sheetViews>
    <sheetView topLeftCell="A6" zoomScale="145" zoomScaleNormal="145" workbookViewId="0">
      <selection activeCell="A5" sqref="A5"/>
    </sheetView>
  </sheetViews>
  <sheetFormatPr defaultRowHeight="12.75"/>
  <cols>
    <col min="1" max="1" width="9.7109375" bestFit="1" customWidth="1"/>
    <col min="2" max="2" width="13" bestFit="1" customWidth="1"/>
    <col min="3" max="3" width="12.85546875" bestFit="1" customWidth="1"/>
    <col min="4" max="4" width="25" bestFit="1" customWidth="1"/>
    <col min="5" max="5" width="11.140625" bestFit="1" customWidth="1"/>
    <col min="6" max="6" width="20.42578125" bestFit="1" customWidth="1"/>
  </cols>
  <sheetData>
    <row r="1" spans="1:6">
      <c r="A1" s="80" t="s">
        <v>0</v>
      </c>
      <c r="B1" s="80" t="s">
        <v>105</v>
      </c>
      <c r="C1" s="80" t="s">
        <v>106</v>
      </c>
      <c r="D1" s="80" t="s">
        <v>107</v>
      </c>
      <c r="E1" s="80" t="s">
        <v>108</v>
      </c>
      <c r="F1" s="80" t="s">
        <v>109</v>
      </c>
    </row>
    <row r="2" spans="1:6">
      <c r="A2">
        <v>1072</v>
      </c>
      <c r="B2" t="s">
        <v>435</v>
      </c>
      <c r="C2" t="s">
        <v>436</v>
      </c>
      <c r="D2" t="s">
        <v>437</v>
      </c>
      <c r="E2" t="s">
        <v>438</v>
      </c>
      <c r="F2" t="s">
        <v>259</v>
      </c>
    </row>
    <row r="3" spans="1:6">
      <c r="A3">
        <v>1073</v>
      </c>
      <c r="B3" t="s">
        <v>284</v>
      </c>
      <c r="C3" t="s">
        <v>396</v>
      </c>
      <c r="D3" t="s">
        <v>439</v>
      </c>
      <c r="E3" t="s">
        <v>440</v>
      </c>
      <c r="F3" t="s">
        <v>441</v>
      </c>
    </row>
    <row r="4" spans="1:6">
      <c r="A4">
        <v>1074</v>
      </c>
      <c r="B4" t="s">
        <v>442</v>
      </c>
      <c r="C4" t="s">
        <v>206</v>
      </c>
      <c r="D4" t="s">
        <v>443</v>
      </c>
      <c r="E4" t="s">
        <v>444</v>
      </c>
      <c r="F4" t="s">
        <v>445</v>
      </c>
    </row>
    <row r="5" spans="1:6">
      <c r="A5">
        <v>1075</v>
      </c>
      <c r="B5" t="s">
        <v>446</v>
      </c>
      <c r="C5" t="s">
        <v>114</v>
      </c>
      <c r="D5" t="s">
        <v>447</v>
      </c>
      <c r="E5" t="s">
        <v>448</v>
      </c>
      <c r="F5" t="s">
        <v>449</v>
      </c>
    </row>
    <row r="6" spans="1:6">
      <c r="A6">
        <v>1076</v>
      </c>
      <c r="B6" t="s">
        <v>450</v>
      </c>
      <c r="C6" t="s">
        <v>432</v>
      </c>
      <c r="D6" t="s">
        <v>451</v>
      </c>
      <c r="E6" t="s">
        <v>452</v>
      </c>
      <c r="F6" t="s">
        <v>168</v>
      </c>
    </row>
    <row r="7" spans="1:6">
      <c r="A7">
        <v>1077</v>
      </c>
      <c r="B7" t="s">
        <v>221</v>
      </c>
      <c r="C7" t="s">
        <v>280</v>
      </c>
      <c r="D7" t="s">
        <v>453</v>
      </c>
      <c r="E7" t="s">
        <v>454</v>
      </c>
      <c r="F7" t="s">
        <v>455</v>
      </c>
    </row>
    <row r="8" spans="1:6">
      <c r="A8">
        <v>1078</v>
      </c>
      <c r="B8" t="s">
        <v>456</v>
      </c>
      <c r="C8" t="s">
        <v>198</v>
      </c>
      <c r="D8" t="s">
        <v>457</v>
      </c>
      <c r="E8" t="s">
        <v>458</v>
      </c>
      <c r="F8" t="s">
        <v>459</v>
      </c>
    </row>
    <row r="9" spans="1:6">
      <c r="A9">
        <v>1079</v>
      </c>
      <c r="B9" t="s">
        <v>460</v>
      </c>
      <c r="C9" t="s">
        <v>461</v>
      </c>
      <c r="D9" t="s">
        <v>462</v>
      </c>
      <c r="E9" t="s">
        <v>463</v>
      </c>
      <c r="F9" t="s">
        <v>464</v>
      </c>
    </row>
    <row r="10" spans="1:6">
      <c r="A10">
        <v>1080</v>
      </c>
      <c r="B10" t="s">
        <v>465</v>
      </c>
      <c r="C10" t="s">
        <v>466</v>
      </c>
      <c r="D10" t="s">
        <v>467</v>
      </c>
      <c r="E10" t="s">
        <v>468</v>
      </c>
      <c r="F10" t="s">
        <v>469</v>
      </c>
    </row>
    <row r="11" spans="1:6">
      <c r="A11">
        <v>1081</v>
      </c>
      <c r="B11" t="s">
        <v>470</v>
      </c>
      <c r="C11" t="s">
        <v>471</v>
      </c>
      <c r="D11" t="s">
        <v>472</v>
      </c>
      <c r="E11" t="s">
        <v>473</v>
      </c>
      <c r="F11" t="s">
        <v>474</v>
      </c>
    </row>
    <row r="12" spans="1:6">
      <c r="A12">
        <v>1082</v>
      </c>
      <c r="B12" t="s">
        <v>339</v>
      </c>
      <c r="C12" t="s">
        <v>475</v>
      </c>
      <c r="D12" t="s">
        <v>476</v>
      </c>
      <c r="E12" t="s">
        <v>477</v>
      </c>
      <c r="F12" t="s">
        <v>478</v>
      </c>
    </row>
    <row r="13" spans="1:6">
      <c r="A13">
        <v>1083</v>
      </c>
      <c r="B13" t="s">
        <v>479</v>
      </c>
      <c r="C13" t="s">
        <v>480</v>
      </c>
      <c r="D13" t="s">
        <v>481</v>
      </c>
      <c r="E13" t="s">
        <v>482</v>
      </c>
      <c r="F13" t="s">
        <v>483</v>
      </c>
    </row>
    <row r="14" spans="1:6">
      <c r="A14">
        <v>1084</v>
      </c>
      <c r="B14" t="s">
        <v>484</v>
      </c>
      <c r="C14" t="s">
        <v>485</v>
      </c>
      <c r="D14" t="s">
        <v>486</v>
      </c>
      <c r="E14" t="s">
        <v>487</v>
      </c>
      <c r="F14" t="s">
        <v>488</v>
      </c>
    </row>
    <row r="15" spans="1:6">
      <c r="A15">
        <v>1085</v>
      </c>
      <c r="B15" t="s">
        <v>489</v>
      </c>
      <c r="C15" t="s">
        <v>232</v>
      </c>
      <c r="D15" t="s">
        <v>490</v>
      </c>
      <c r="E15" t="s">
        <v>491</v>
      </c>
      <c r="F15" t="s">
        <v>492</v>
      </c>
    </row>
    <row r="16" spans="1:6">
      <c r="A16">
        <v>1086</v>
      </c>
      <c r="B16" t="s">
        <v>231</v>
      </c>
      <c r="C16" t="s">
        <v>493</v>
      </c>
      <c r="D16" t="s">
        <v>494</v>
      </c>
      <c r="E16" t="s">
        <v>495</v>
      </c>
      <c r="F16" t="s">
        <v>496</v>
      </c>
    </row>
    <row r="17" spans="1:6">
      <c r="A17">
        <v>1087</v>
      </c>
      <c r="B17" t="s">
        <v>497</v>
      </c>
      <c r="C17" t="s">
        <v>217</v>
      </c>
      <c r="D17" t="s">
        <v>498</v>
      </c>
      <c r="E17" t="s">
        <v>499</v>
      </c>
      <c r="F17" t="s">
        <v>500</v>
      </c>
    </row>
    <row r="18" spans="1:6">
      <c r="A18">
        <v>1088</v>
      </c>
      <c r="B18" t="s">
        <v>501</v>
      </c>
      <c r="C18" t="s">
        <v>502</v>
      </c>
      <c r="D18" t="s">
        <v>503</v>
      </c>
      <c r="E18" t="s">
        <v>504</v>
      </c>
      <c r="F18" t="s">
        <v>505</v>
      </c>
    </row>
    <row r="19" spans="1:6">
      <c r="A19">
        <v>1089</v>
      </c>
      <c r="B19" t="s">
        <v>506</v>
      </c>
      <c r="C19" t="s">
        <v>507</v>
      </c>
      <c r="D19" t="s">
        <v>508</v>
      </c>
      <c r="E19" t="s">
        <v>509</v>
      </c>
      <c r="F19" t="s">
        <v>510</v>
      </c>
    </row>
    <row r="20" spans="1:6">
      <c r="A20">
        <v>1090</v>
      </c>
      <c r="B20" t="s">
        <v>241</v>
      </c>
      <c r="C20" t="s">
        <v>511</v>
      </c>
      <c r="D20" t="s">
        <v>512</v>
      </c>
      <c r="E20" t="s">
        <v>513</v>
      </c>
      <c r="F20" t="s">
        <v>514</v>
      </c>
    </row>
    <row r="21" spans="1:6">
      <c r="A21">
        <v>1091</v>
      </c>
      <c r="B21" t="s">
        <v>236</v>
      </c>
      <c r="C21" t="s">
        <v>515</v>
      </c>
      <c r="D21" t="s">
        <v>516</v>
      </c>
      <c r="E21" t="s">
        <v>517</v>
      </c>
      <c r="F21" t="s">
        <v>518</v>
      </c>
    </row>
    <row r="22" spans="1:6">
      <c r="A22">
        <v>1092</v>
      </c>
      <c r="B22" t="s">
        <v>519</v>
      </c>
      <c r="C22" t="s">
        <v>520</v>
      </c>
      <c r="D22" t="s">
        <v>521</v>
      </c>
      <c r="E22" t="s">
        <v>522</v>
      </c>
      <c r="F22" t="s">
        <v>523</v>
      </c>
    </row>
    <row r="23" spans="1:6">
      <c r="A23">
        <v>1093</v>
      </c>
      <c r="B23" t="s">
        <v>442</v>
      </c>
      <c r="C23" t="s">
        <v>524</v>
      </c>
      <c r="D23" t="s">
        <v>525</v>
      </c>
      <c r="E23" t="s">
        <v>526</v>
      </c>
      <c r="F23" t="s">
        <v>527</v>
      </c>
    </row>
    <row r="24" spans="1:6">
      <c r="A24">
        <v>1094</v>
      </c>
      <c r="B24" t="s">
        <v>150</v>
      </c>
      <c r="C24" t="s">
        <v>247</v>
      </c>
      <c r="D24" t="s">
        <v>528</v>
      </c>
      <c r="E24" t="s">
        <v>529</v>
      </c>
      <c r="F24" t="s">
        <v>530</v>
      </c>
    </row>
    <row r="25" spans="1:6">
      <c r="A25">
        <v>1095</v>
      </c>
      <c r="B25" t="s">
        <v>531</v>
      </c>
      <c r="C25" t="s">
        <v>532</v>
      </c>
      <c r="D25" t="s">
        <v>533</v>
      </c>
      <c r="E25" t="s">
        <v>534</v>
      </c>
      <c r="F25" t="s">
        <v>535</v>
      </c>
    </row>
    <row r="26" spans="1:6">
      <c r="A26">
        <v>1096</v>
      </c>
      <c r="B26" t="s">
        <v>536</v>
      </c>
      <c r="C26" t="s">
        <v>537</v>
      </c>
      <c r="D26" t="s">
        <v>538</v>
      </c>
      <c r="E26" t="s">
        <v>539</v>
      </c>
      <c r="F26" t="s">
        <v>540</v>
      </c>
    </row>
    <row r="27" spans="1:6">
      <c r="A27">
        <v>1097</v>
      </c>
      <c r="B27" t="s">
        <v>541</v>
      </c>
      <c r="C27" t="s">
        <v>542</v>
      </c>
      <c r="D27" t="s">
        <v>543</v>
      </c>
      <c r="E27" t="s">
        <v>544</v>
      </c>
      <c r="F27" t="s">
        <v>545</v>
      </c>
    </row>
    <row r="28" spans="1:6">
      <c r="A28">
        <v>1098</v>
      </c>
      <c r="B28" t="s">
        <v>546</v>
      </c>
      <c r="C28" t="s">
        <v>547</v>
      </c>
      <c r="D28" t="s">
        <v>548</v>
      </c>
      <c r="E28" t="s">
        <v>549</v>
      </c>
      <c r="F28" t="s">
        <v>313</v>
      </c>
    </row>
    <row r="29" spans="1:6">
      <c r="A29">
        <v>1099</v>
      </c>
      <c r="B29" t="s">
        <v>550</v>
      </c>
      <c r="C29" t="s">
        <v>551</v>
      </c>
      <c r="D29" t="s">
        <v>552</v>
      </c>
      <c r="E29" t="s">
        <v>553</v>
      </c>
      <c r="F29" t="s">
        <v>523</v>
      </c>
    </row>
    <row r="30" spans="1:6">
      <c r="A30">
        <v>1100</v>
      </c>
      <c r="B30" t="s">
        <v>554</v>
      </c>
      <c r="C30" t="s">
        <v>555</v>
      </c>
      <c r="D30" t="s">
        <v>556</v>
      </c>
      <c r="E30" t="s">
        <v>557</v>
      </c>
      <c r="F30" t="s">
        <v>558</v>
      </c>
    </row>
    <row r="31" spans="1:6">
      <c r="A31">
        <v>1101</v>
      </c>
      <c r="B31" t="s">
        <v>559</v>
      </c>
      <c r="C31" t="s">
        <v>396</v>
      </c>
      <c r="D31" t="s">
        <v>560</v>
      </c>
      <c r="E31" t="s">
        <v>561</v>
      </c>
      <c r="F31" t="s">
        <v>372</v>
      </c>
    </row>
    <row r="32" spans="1:6">
      <c r="A32">
        <v>1102</v>
      </c>
      <c r="B32" t="s">
        <v>562</v>
      </c>
      <c r="C32" t="s">
        <v>563</v>
      </c>
      <c r="D32" t="s">
        <v>564</v>
      </c>
      <c r="E32" t="s">
        <v>565</v>
      </c>
      <c r="F32" t="s">
        <v>566</v>
      </c>
    </row>
    <row r="33" spans="1:6">
      <c r="A33">
        <v>1103</v>
      </c>
      <c r="B33" t="s">
        <v>567</v>
      </c>
      <c r="C33" t="s">
        <v>532</v>
      </c>
      <c r="D33" t="s">
        <v>568</v>
      </c>
      <c r="E33" t="s">
        <v>569</v>
      </c>
      <c r="F33" t="s">
        <v>570</v>
      </c>
    </row>
    <row r="34" spans="1:6">
      <c r="A34">
        <v>1104</v>
      </c>
      <c r="B34" t="s">
        <v>339</v>
      </c>
      <c r="C34" t="s">
        <v>571</v>
      </c>
      <c r="D34" t="s">
        <v>572</v>
      </c>
      <c r="E34" t="s">
        <v>573</v>
      </c>
      <c r="F34" t="s">
        <v>574</v>
      </c>
    </row>
    <row r="35" spans="1:6">
      <c r="A35">
        <v>1105</v>
      </c>
      <c r="B35" t="s">
        <v>179</v>
      </c>
      <c r="C35" t="s">
        <v>151</v>
      </c>
      <c r="D35" t="s">
        <v>575</v>
      </c>
      <c r="E35" t="s">
        <v>576</v>
      </c>
      <c r="F35" t="s">
        <v>577</v>
      </c>
    </row>
    <row r="36" spans="1:6">
      <c r="A36">
        <v>1106</v>
      </c>
      <c r="B36" t="s">
        <v>578</v>
      </c>
      <c r="C36" t="s">
        <v>212</v>
      </c>
      <c r="D36" t="s">
        <v>579</v>
      </c>
      <c r="E36" t="s">
        <v>580</v>
      </c>
      <c r="F36" t="s">
        <v>178</v>
      </c>
    </row>
    <row r="37" spans="1:6">
      <c r="A37">
        <v>1107</v>
      </c>
      <c r="B37" t="s">
        <v>581</v>
      </c>
      <c r="C37" t="s">
        <v>242</v>
      </c>
      <c r="D37" t="s">
        <v>582</v>
      </c>
      <c r="E37" t="s">
        <v>583</v>
      </c>
      <c r="F37" t="s">
        <v>343</v>
      </c>
    </row>
    <row r="38" spans="1:6">
      <c r="A38">
        <v>1108</v>
      </c>
      <c r="B38" t="s">
        <v>584</v>
      </c>
      <c r="C38" t="s">
        <v>585</v>
      </c>
      <c r="D38" t="s">
        <v>586</v>
      </c>
      <c r="E38" t="s">
        <v>587</v>
      </c>
      <c r="F38" t="s">
        <v>588</v>
      </c>
    </row>
    <row r="39" spans="1:6">
      <c r="A39">
        <v>1109</v>
      </c>
      <c r="B39" t="s">
        <v>589</v>
      </c>
      <c r="C39" t="s">
        <v>590</v>
      </c>
      <c r="D39" t="s">
        <v>591</v>
      </c>
      <c r="E39" t="s">
        <v>592</v>
      </c>
      <c r="F39" t="s">
        <v>593</v>
      </c>
    </row>
    <row r="40" spans="1:6">
      <c r="A40">
        <v>1110</v>
      </c>
      <c r="B40" t="s">
        <v>594</v>
      </c>
      <c r="C40" t="s">
        <v>131</v>
      </c>
      <c r="D40" t="s">
        <v>595</v>
      </c>
      <c r="E40" t="s">
        <v>596</v>
      </c>
      <c r="F40" t="s">
        <v>597</v>
      </c>
    </row>
    <row r="41" spans="1:6">
      <c r="A41">
        <v>1111</v>
      </c>
      <c r="B41" t="s">
        <v>598</v>
      </c>
      <c r="C41" t="s">
        <v>599</v>
      </c>
      <c r="D41" t="s">
        <v>600</v>
      </c>
      <c r="E41" t="s">
        <v>601</v>
      </c>
      <c r="F41" t="s">
        <v>602</v>
      </c>
    </row>
    <row r="42" spans="1:6">
      <c r="A42">
        <v>1112</v>
      </c>
      <c r="B42" t="s">
        <v>603</v>
      </c>
      <c r="C42" t="s">
        <v>585</v>
      </c>
      <c r="D42" t="s">
        <v>604</v>
      </c>
      <c r="E42" t="s">
        <v>605</v>
      </c>
      <c r="F42" t="s">
        <v>191</v>
      </c>
    </row>
    <row r="43" spans="1:6">
      <c r="A43">
        <v>1113</v>
      </c>
      <c r="B43" t="s">
        <v>606</v>
      </c>
      <c r="C43" t="s">
        <v>379</v>
      </c>
      <c r="D43" t="s">
        <v>607</v>
      </c>
      <c r="E43" t="s">
        <v>608</v>
      </c>
      <c r="F43" t="s">
        <v>609</v>
      </c>
    </row>
    <row r="44" spans="1:6">
      <c r="A44">
        <v>1114</v>
      </c>
      <c r="B44" t="s">
        <v>314</v>
      </c>
      <c r="C44" t="s">
        <v>610</v>
      </c>
      <c r="D44" t="s">
        <v>611</v>
      </c>
      <c r="E44" t="s">
        <v>612</v>
      </c>
      <c r="F44" t="s">
        <v>283</v>
      </c>
    </row>
    <row r="45" spans="1:6">
      <c r="A45">
        <v>1115</v>
      </c>
      <c r="B45" t="s">
        <v>613</v>
      </c>
      <c r="C45" t="s">
        <v>614</v>
      </c>
      <c r="D45" t="s">
        <v>615</v>
      </c>
      <c r="E45" t="s">
        <v>616</v>
      </c>
      <c r="F45" t="s">
        <v>617</v>
      </c>
    </row>
    <row r="46" spans="1:6">
      <c r="A46">
        <v>1116</v>
      </c>
      <c r="B46" t="s">
        <v>618</v>
      </c>
      <c r="C46" t="s">
        <v>156</v>
      </c>
      <c r="D46" t="s">
        <v>619</v>
      </c>
      <c r="E46" t="s">
        <v>620</v>
      </c>
      <c r="F46" t="s">
        <v>621</v>
      </c>
    </row>
    <row r="47" spans="1:6">
      <c r="A47">
        <v>1117</v>
      </c>
      <c r="B47" t="s">
        <v>135</v>
      </c>
      <c r="C47" t="s">
        <v>432</v>
      </c>
      <c r="D47" t="s">
        <v>622</v>
      </c>
      <c r="E47" t="s">
        <v>623</v>
      </c>
      <c r="F47" t="s">
        <v>624</v>
      </c>
    </row>
    <row r="48" spans="1:6">
      <c r="A48">
        <v>1118</v>
      </c>
      <c r="B48" t="s">
        <v>625</v>
      </c>
      <c r="C48" t="s">
        <v>626</v>
      </c>
      <c r="D48" t="s">
        <v>627</v>
      </c>
      <c r="E48" t="s">
        <v>628</v>
      </c>
      <c r="F48" t="s">
        <v>629</v>
      </c>
    </row>
    <row r="49" spans="1:6">
      <c r="A49">
        <v>1119</v>
      </c>
      <c r="B49" t="s">
        <v>630</v>
      </c>
      <c r="C49" t="s">
        <v>631</v>
      </c>
      <c r="D49" t="s">
        <v>632</v>
      </c>
      <c r="E49" t="s">
        <v>633</v>
      </c>
      <c r="F49" t="s">
        <v>634</v>
      </c>
    </row>
    <row r="50" spans="1:6">
      <c r="A50">
        <v>1120</v>
      </c>
      <c r="B50" t="s">
        <v>635</v>
      </c>
      <c r="C50" t="s">
        <v>330</v>
      </c>
      <c r="D50" t="s">
        <v>636</v>
      </c>
      <c r="E50" t="s">
        <v>637</v>
      </c>
      <c r="F50" t="s">
        <v>215</v>
      </c>
    </row>
    <row r="51" spans="1:6">
      <c r="A51">
        <v>1121</v>
      </c>
      <c r="B51" t="s">
        <v>211</v>
      </c>
      <c r="C51" t="s">
        <v>555</v>
      </c>
      <c r="D51" t="s">
        <v>638</v>
      </c>
      <c r="E51" t="s">
        <v>639</v>
      </c>
      <c r="F51" t="s">
        <v>640</v>
      </c>
    </row>
    <row r="52" spans="1:6">
      <c r="A52">
        <v>1122</v>
      </c>
      <c r="B52" t="s">
        <v>641</v>
      </c>
      <c r="C52" t="s">
        <v>642</v>
      </c>
      <c r="D52" t="s">
        <v>643</v>
      </c>
      <c r="E52" t="s">
        <v>644</v>
      </c>
      <c r="F52" t="s">
        <v>577</v>
      </c>
    </row>
    <row r="53" spans="1:6">
      <c r="A53">
        <v>1123</v>
      </c>
      <c r="B53" t="s">
        <v>645</v>
      </c>
      <c r="C53" t="s">
        <v>610</v>
      </c>
      <c r="D53" t="s">
        <v>646</v>
      </c>
      <c r="E53" t="s">
        <v>647</v>
      </c>
      <c r="F53" t="s">
        <v>648</v>
      </c>
    </row>
    <row r="54" spans="1:6">
      <c r="A54">
        <v>1124</v>
      </c>
      <c r="B54" t="s">
        <v>649</v>
      </c>
      <c r="C54" t="s">
        <v>650</v>
      </c>
      <c r="D54" t="s">
        <v>651</v>
      </c>
      <c r="E54" t="s">
        <v>652</v>
      </c>
      <c r="F54" t="s">
        <v>653</v>
      </c>
    </row>
    <row r="55" spans="1:6">
      <c r="A55">
        <v>1125</v>
      </c>
      <c r="B55" t="s">
        <v>654</v>
      </c>
      <c r="C55" t="s">
        <v>655</v>
      </c>
      <c r="D55" t="s">
        <v>656</v>
      </c>
      <c r="E55" t="s">
        <v>657</v>
      </c>
      <c r="F55" t="s">
        <v>658</v>
      </c>
    </row>
    <row r="56" spans="1:6">
      <c r="A56">
        <v>1126</v>
      </c>
      <c r="B56" t="s">
        <v>110</v>
      </c>
      <c r="C56" t="s">
        <v>659</v>
      </c>
      <c r="D56" t="s">
        <v>660</v>
      </c>
      <c r="E56" t="s">
        <v>661</v>
      </c>
      <c r="F56" t="s">
        <v>250</v>
      </c>
    </row>
    <row r="57" spans="1:6">
      <c r="A57">
        <v>1127</v>
      </c>
      <c r="B57" t="s">
        <v>493</v>
      </c>
      <c r="C57" t="s">
        <v>662</v>
      </c>
      <c r="D57" t="s">
        <v>663</v>
      </c>
      <c r="E57" t="s">
        <v>664</v>
      </c>
      <c r="F57" t="s">
        <v>665</v>
      </c>
    </row>
    <row r="58" spans="1:6">
      <c r="A58">
        <v>1128</v>
      </c>
      <c r="B58" t="s">
        <v>378</v>
      </c>
      <c r="C58" t="s">
        <v>666</v>
      </c>
      <c r="D58" t="s">
        <v>667</v>
      </c>
      <c r="E58" t="s">
        <v>668</v>
      </c>
      <c r="F58" t="s">
        <v>669</v>
      </c>
    </row>
    <row r="59" spans="1:6">
      <c r="A59">
        <v>1129</v>
      </c>
      <c r="B59" t="s">
        <v>221</v>
      </c>
      <c r="C59" t="s">
        <v>202</v>
      </c>
      <c r="D59" t="s">
        <v>670</v>
      </c>
      <c r="E59" t="s">
        <v>671</v>
      </c>
      <c r="F59" t="s">
        <v>441</v>
      </c>
    </row>
    <row r="60" spans="1:6">
      <c r="A60">
        <v>1130</v>
      </c>
      <c r="B60" t="s">
        <v>130</v>
      </c>
      <c r="C60" t="s">
        <v>126</v>
      </c>
      <c r="D60" t="s">
        <v>672</v>
      </c>
      <c r="E60" t="s">
        <v>673</v>
      </c>
      <c r="F60" t="s">
        <v>674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AD67C-CD7D-43AD-BC85-FF469F3E5A67}">
  <dimension ref="A1:F14"/>
  <sheetViews>
    <sheetView zoomScale="145" zoomScaleNormal="145" workbookViewId="0">
      <selection activeCell="A5" sqref="A5"/>
    </sheetView>
  </sheetViews>
  <sheetFormatPr defaultRowHeight="12.75"/>
  <cols>
    <col min="1" max="1" width="9.7109375" bestFit="1" customWidth="1"/>
    <col min="2" max="2" width="13" bestFit="1" customWidth="1"/>
    <col min="3" max="3" width="12.85546875" bestFit="1" customWidth="1"/>
    <col min="4" max="4" width="26.7109375" bestFit="1" customWidth="1"/>
    <col min="5" max="6" width="11.140625" bestFit="1" customWidth="1"/>
  </cols>
  <sheetData>
    <row r="1" spans="1:6">
      <c r="A1" s="80" t="s">
        <v>0</v>
      </c>
      <c r="B1" s="80" t="s">
        <v>105</v>
      </c>
      <c r="C1" s="80" t="s">
        <v>106</v>
      </c>
      <c r="D1" s="80" t="s">
        <v>107</v>
      </c>
      <c r="E1" s="80" t="s">
        <v>108</v>
      </c>
      <c r="F1" s="80" t="s">
        <v>109</v>
      </c>
    </row>
    <row r="2" spans="1:6">
      <c r="A2">
        <v>1131</v>
      </c>
      <c r="B2" t="s">
        <v>675</v>
      </c>
      <c r="C2" t="s">
        <v>676</v>
      </c>
      <c r="D2" t="s">
        <v>677</v>
      </c>
      <c r="E2" t="s">
        <v>678</v>
      </c>
      <c r="F2" t="s">
        <v>679</v>
      </c>
    </row>
    <row r="3" spans="1:6">
      <c r="A3">
        <v>1132</v>
      </c>
      <c r="B3" t="s">
        <v>179</v>
      </c>
      <c r="C3" t="s">
        <v>151</v>
      </c>
      <c r="D3" t="s">
        <v>680</v>
      </c>
      <c r="E3" t="s">
        <v>681</v>
      </c>
      <c r="F3" t="s">
        <v>682</v>
      </c>
    </row>
    <row r="4" spans="1:6">
      <c r="A4">
        <v>1133</v>
      </c>
      <c r="B4" t="s">
        <v>683</v>
      </c>
      <c r="C4" t="s">
        <v>626</v>
      </c>
      <c r="D4" t="s">
        <v>684</v>
      </c>
      <c r="E4" t="s">
        <v>685</v>
      </c>
      <c r="F4" t="s">
        <v>686</v>
      </c>
    </row>
    <row r="5" spans="1:6">
      <c r="A5">
        <v>1134</v>
      </c>
      <c r="B5" t="s">
        <v>484</v>
      </c>
      <c r="C5" t="s">
        <v>687</v>
      </c>
      <c r="D5" t="s">
        <v>688</v>
      </c>
      <c r="E5" t="s">
        <v>689</v>
      </c>
      <c r="F5" t="s">
        <v>690</v>
      </c>
    </row>
    <row r="6" spans="1:6">
      <c r="A6">
        <v>1135</v>
      </c>
      <c r="B6" t="s">
        <v>691</v>
      </c>
      <c r="C6" t="s">
        <v>247</v>
      </c>
      <c r="D6" t="s">
        <v>692</v>
      </c>
      <c r="E6" t="s">
        <v>693</v>
      </c>
      <c r="F6" t="s">
        <v>694</v>
      </c>
    </row>
    <row r="7" spans="1:6">
      <c r="A7">
        <v>1136</v>
      </c>
      <c r="B7" t="s">
        <v>695</v>
      </c>
      <c r="C7" t="s">
        <v>696</v>
      </c>
      <c r="D7" t="s">
        <v>697</v>
      </c>
      <c r="E7" t="s">
        <v>698</v>
      </c>
      <c r="F7" t="s">
        <v>699</v>
      </c>
    </row>
    <row r="8" spans="1:6">
      <c r="A8">
        <v>1137</v>
      </c>
      <c r="B8" t="s">
        <v>700</v>
      </c>
      <c r="C8" t="s">
        <v>701</v>
      </c>
      <c r="D8" t="s">
        <v>702</v>
      </c>
      <c r="E8" t="s">
        <v>703</v>
      </c>
      <c r="F8" t="s">
        <v>704</v>
      </c>
    </row>
    <row r="9" spans="1:6">
      <c r="A9">
        <v>1138</v>
      </c>
      <c r="B9" t="s">
        <v>446</v>
      </c>
      <c r="C9" t="s">
        <v>507</v>
      </c>
      <c r="D9" t="s">
        <v>705</v>
      </c>
      <c r="E9" t="s">
        <v>706</v>
      </c>
      <c r="F9" t="s">
        <v>707</v>
      </c>
    </row>
    <row r="10" spans="1:6">
      <c r="A10">
        <v>1139</v>
      </c>
      <c r="B10" t="s">
        <v>708</v>
      </c>
      <c r="C10" t="s">
        <v>709</v>
      </c>
      <c r="D10" t="s">
        <v>710</v>
      </c>
      <c r="E10" t="s">
        <v>711</v>
      </c>
      <c r="F10" t="s">
        <v>712</v>
      </c>
    </row>
    <row r="11" spans="1:6">
      <c r="A11">
        <v>1140</v>
      </c>
      <c r="B11" t="s">
        <v>581</v>
      </c>
      <c r="C11" t="s">
        <v>713</v>
      </c>
      <c r="D11" t="s">
        <v>714</v>
      </c>
      <c r="E11" t="s">
        <v>715</v>
      </c>
      <c r="F11" t="s">
        <v>609</v>
      </c>
    </row>
    <row r="12" spans="1:6">
      <c r="A12">
        <v>1141</v>
      </c>
      <c r="B12" t="s">
        <v>716</v>
      </c>
      <c r="C12" t="s">
        <v>717</v>
      </c>
      <c r="D12" t="s">
        <v>718</v>
      </c>
      <c r="E12" t="s">
        <v>719</v>
      </c>
      <c r="F12" t="s">
        <v>720</v>
      </c>
    </row>
    <row r="13" spans="1:6">
      <c r="A13">
        <v>1142</v>
      </c>
      <c r="B13" t="s">
        <v>721</v>
      </c>
      <c r="C13" t="s">
        <v>687</v>
      </c>
      <c r="D13" t="s">
        <v>722</v>
      </c>
      <c r="E13" t="s">
        <v>723</v>
      </c>
      <c r="F13" t="s">
        <v>724</v>
      </c>
    </row>
    <row r="14" spans="1:6">
      <c r="A14">
        <v>1143</v>
      </c>
      <c r="B14" t="s">
        <v>725</v>
      </c>
      <c r="C14" t="s">
        <v>480</v>
      </c>
      <c r="D14" t="s">
        <v>726</v>
      </c>
      <c r="E14" t="s">
        <v>727</v>
      </c>
      <c r="F14" t="s">
        <v>728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1B5B9-B357-4174-9C52-94E935C8550D}">
  <dimension ref="A1:F9"/>
  <sheetViews>
    <sheetView zoomScale="175" zoomScaleNormal="175" workbookViewId="0">
      <selection activeCell="E9" sqref="E9"/>
    </sheetView>
  </sheetViews>
  <sheetFormatPr defaultRowHeight="12.75"/>
  <cols>
    <col min="1" max="1" width="9.7109375" bestFit="1" customWidth="1"/>
    <col min="2" max="2" width="13" bestFit="1" customWidth="1"/>
    <col min="3" max="3" width="12.85546875" bestFit="1" customWidth="1"/>
    <col min="4" max="4" width="20.5703125" bestFit="1" customWidth="1"/>
    <col min="5" max="5" width="11.140625" bestFit="1" customWidth="1"/>
    <col min="6" max="6" width="13.28515625" bestFit="1" customWidth="1"/>
  </cols>
  <sheetData>
    <row r="1" spans="1:6">
      <c r="A1" s="80" t="s">
        <v>0</v>
      </c>
      <c r="B1" s="80" t="s">
        <v>105</v>
      </c>
      <c r="C1" s="80" t="s">
        <v>106</v>
      </c>
      <c r="D1" s="80" t="s">
        <v>107</v>
      </c>
      <c r="E1" s="80" t="s">
        <v>108</v>
      </c>
      <c r="F1" s="80" t="s">
        <v>109</v>
      </c>
    </row>
    <row r="2" spans="1:6">
      <c r="A2">
        <v>1144</v>
      </c>
      <c r="B2" t="s">
        <v>729</v>
      </c>
      <c r="C2" t="s">
        <v>687</v>
      </c>
      <c r="D2" t="s">
        <v>730</v>
      </c>
      <c r="E2" t="s">
        <v>731</v>
      </c>
      <c r="F2" t="s">
        <v>732</v>
      </c>
    </row>
    <row r="3" spans="1:6">
      <c r="A3">
        <v>1145</v>
      </c>
      <c r="B3" t="s">
        <v>733</v>
      </c>
      <c r="C3" t="s">
        <v>734</v>
      </c>
      <c r="D3" t="s">
        <v>735</v>
      </c>
      <c r="E3" t="s">
        <v>736</v>
      </c>
      <c r="F3" t="s">
        <v>737</v>
      </c>
    </row>
    <row r="4" spans="1:6">
      <c r="A4">
        <v>1146</v>
      </c>
      <c r="B4" t="s">
        <v>738</v>
      </c>
      <c r="C4" t="s">
        <v>739</v>
      </c>
      <c r="D4" t="s">
        <v>740</v>
      </c>
      <c r="E4" t="s">
        <v>741</v>
      </c>
      <c r="F4" t="s">
        <v>742</v>
      </c>
    </row>
    <row r="5" spans="1:6">
      <c r="A5">
        <v>1147</v>
      </c>
      <c r="B5" t="s">
        <v>598</v>
      </c>
      <c r="C5" t="s">
        <v>59</v>
      </c>
      <c r="D5" t="s">
        <v>743</v>
      </c>
      <c r="E5" t="s">
        <v>744</v>
      </c>
      <c r="F5" t="s">
        <v>299</v>
      </c>
    </row>
    <row r="6" spans="1:6">
      <c r="A6">
        <v>1148</v>
      </c>
      <c r="B6" t="s">
        <v>745</v>
      </c>
      <c r="C6" t="s">
        <v>746</v>
      </c>
      <c r="D6" t="s">
        <v>747</v>
      </c>
      <c r="E6" t="s">
        <v>748</v>
      </c>
      <c r="F6" t="s">
        <v>749</v>
      </c>
    </row>
    <row r="7" spans="1:6">
      <c r="A7">
        <v>1149</v>
      </c>
      <c r="B7" t="s">
        <v>125</v>
      </c>
      <c r="C7" t="s">
        <v>141</v>
      </c>
      <c r="D7" t="s">
        <v>750</v>
      </c>
      <c r="E7" t="s">
        <v>751</v>
      </c>
      <c r="F7" t="s">
        <v>752</v>
      </c>
    </row>
    <row r="8" spans="1:6">
      <c r="A8">
        <v>1150</v>
      </c>
      <c r="B8" t="s">
        <v>279</v>
      </c>
      <c r="C8" t="s">
        <v>753</v>
      </c>
      <c r="D8" t="s">
        <v>754</v>
      </c>
      <c r="E8" t="s">
        <v>755</v>
      </c>
      <c r="F8" t="s">
        <v>756</v>
      </c>
    </row>
    <row r="9" spans="1:6">
      <c r="A9">
        <v>1151</v>
      </c>
      <c r="B9" t="s">
        <v>81</v>
      </c>
      <c r="C9" t="s">
        <v>788</v>
      </c>
      <c r="D9" s="174" t="s">
        <v>858</v>
      </c>
    </row>
  </sheetData>
  <hyperlinks>
    <hyperlink ref="D9" r:id="rId1" xr:uid="{FAB17B31-3B1A-4DC5-A096-C8967EAF51EF}"/>
  </hyperlinks>
  <pageMargins left="0.7" right="0.7" top="0.75" bottom="0.75" header="0.3" footer="0.3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C7BE-47CA-483E-8219-330AC1DCAF9B}">
  <dimension ref="A2:F5"/>
  <sheetViews>
    <sheetView zoomScale="190" zoomScaleNormal="190" workbookViewId="0">
      <selection activeCell="B5" sqref="B5"/>
    </sheetView>
  </sheetViews>
  <sheetFormatPr defaultRowHeight="12.75"/>
  <cols>
    <col min="1" max="1" width="7.42578125" bestFit="1" customWidth="1"/>
    <col min="2" max="2" width="10.7109375" bestFit="1" customWidth="1"/>
    <col min="3" max="3" width="14.5703125" customWidth="1"/>
    <col min="4" max="4" width="22.5703125" bestFit="1" customWidth="1"/>
    <col min="5" max="5" width="14" customWidth="1"/>
    <col min="6" max="6" width="15.42578125" customWidth="1"/>
  </cols>
  <sheetData>
    <row r="2" spans="1:6">
      <c r="A2" s="82" t="s">
        <v>0</v>
      </c>
      <c r="B2" s="82" t="s">
        <v>105</v>
      </c>
      <c r="C2" s="82" t="s">
        <v>106</v>
      </c>
      <c r="D2" s="82" t="s">
        <v>107</v>
      </c>
      <c r="E2" s="82" t="s">
        <v>108</v>
      </c>
      <c r="F2" s="82" t="s">
        <v>109</v>
      </c>
    </row>
    <row r="3" spans="1:6">
      <c r="A3">
        <v>1010</v>
      </c>
      <c r="B3" t="str">
        <f>IFERROR(VLOOKUP($A3,Table1[],MATCH(B$2,Table6[#Headers],0),FALSE),IFERROR(VLOOKUP($A3,Table2[],MATCH(B$2,Table6[#Headers],0),FALSE),IFERROR(VLOOKUP($A3,Table3[],MATCH(B$2,Table6[#Headers],0),FALSE),IFERROR(VLOOKUP($A3,Table4[],MATCH(B$2,Table6[#Headers],0),FALSE),IFERROR(VLOOKUP($A3,Table5[],MATCH(B$2,Table6[#Headers],0),FALSE),IFERROR(VLOOKUP($A3,Table6[],MATCH(B$2,Table6[#Headers],0),FALSE),"-"))))))</f>
        <v>Johnny</v>
      </c>
      <c r="C3" t="str">
        <f>IFERROR(VLOOKUP($A3,Table1[],MATCH(C$2,Table6[#Headers],0),FALSE),IFERROR(VLOOKUP($A3,Table2[],MATCH(C$2,Table6[#Headers],0),FALSE),IFERROR(VLOOKUP($A3,Table3[],MATCH(C$2,Table6[#Headers],0),FALSE),IFERROR(VLOOKUP($A3,Table4[],MATCH(C$2,Table6[#Headers],0),FALSE),IFERROR(VLOOKUP($A3,Table5[],MATCH(C$2,Table6[#Headers],0),FALSE),IFERROR(VLOOKUP($A3,Table6[],MATCH(C$2,Table6[#Headers],0),FALSE),"-"))))))</f>
        <v>Hart</v>
      </c>
      <c r="D3" t="str">
        <f>IFERROR(VLOOKUP($A3,Table1[],MATCH(D$2,Table6[#Headers],0),FALSE),IFERROR(VLOOKUP($A3,Table2[],MATCH(D$2,Table6[#Headers],0),FALSE),IFERROR(VLOOKUP($A3,Table3[],MATCH(D$2,Table6[#Headers],0),FALSE),IFERROR(VLOOKUP($A3,Table4[],MATCH(D$2,Table6[#Headers],0),FALSE),IFERROR(VLOOKUP($A3,Table5[],MATCH(D$2,Table6[#Headers],0),FALSE),IFERROR(VLOOKUP($A3,Table6[],MATCH(D$2,Table6[#Headers],0),FALSE),"-"))))))</f>
        <v>jhart@leenti.biz</v>
      </c>
      <c r="E3" t="str">
        <f>IFERROR(VLOOKUP($A3,Table1[],MATCH(E$2,Table6[#Headers],0),FALSE),IFERROR(VLOOKUP($A3,Table2[],MATCH(E$2,Table6[#Headers],0),FALSE),IFERROR(VLOOKUP($A3,Table3[],MATCH(E$2,Table6[#Headers],0),FALSE),IFERROR(VLOOKUP($A3,Table4[],MATCH(E$2,Table6[#Headers],0),FALSE),IFERROR(VLOOKUP($A3,Table5[],MATCH(E$2,Table6[#Headers],0),FALSE),IFERROR(VLOOKUP($A3,Table6[],MATCH(E$2,Table6[#Headers],0),FALSE),"-"))))))</f>
        <v>737-75-8102</v>
      </c>
      <c r="F3" t="str">
        <f>IFERROR(VLOOKUP($A3,Table1[],MATCH(F$2,Table6[#Headers],0),FALSE),IFERROR(VLOOKUP($A3,Table2[],MATCH(F$2,Table6[#Headers],0),FALSE),IFERROR(VLOOKUP($A3,Table3[],MATCH(F$2,Table6[#Headers],0),FALSE),IFERROR(VLOOKUP($A3,Table4[],MATCH(F$2,Table6[#Headers],0),FALSE),IFERROR(VLOOKUP($A3,Table5[],MATCH(F$2,Table6[#Headers],0),FALSE),IFERROR(VLOOKUP($A3,Table6[],MATCH(F$2,Table6[#Headers],0),FALSE),"-"))))))</f>
        <v>Pinole</v>
      </c>
    </row>
    <row r="4" spans="1:6">
      <c r="A4">
        <v>1025</v>
      </c>
      <c r="B4" t="str">
        <f>IFERROR(VLOOKUP($A4,Table1[],MATCH(B$2,Table6[#Headers],0),FALSE),IFERROR(VLOOKUP($A4,Table2[],MATCH(B$2,Table6[#Headers],0),FALSE),IFERROR(VLOOKUP($A4,Table3[],MATCH(B$2,Table6[#Headers],0),FALSE),IFERROR(VLOOKUP($A4,Table4[],MATCH(B$2,Table6[#Headers],0),FALSE),IFERROR(VLOOKUP($A4,Table5[],MATCH(B$2,Table6[#Headers],0),FALSE),IFERROR(VLOOKUP($A4,Table6[],MATCH(B$2,Table6[#Headers],0),FALSE),"-"))))))</f>
        <v>Gloria</v>
      </c>
      <c r="C4" t="str">
        <f>IFERROR(VLOOKUP($A4,Table1[],MATCH(C$2,Table6[#Headers],0),FALSE),IFERROR(VLOOKUP($A4,Table2[],MATCH(C$2,Table6[#Headers],0),FALSE),IFERROR(VLOOKUP($A4,Table3[],MATCH(C$2,Table6[#Headers],0),FALSE),IFERROR(VLOOKUP($A4,Table4[],MATCH(C$2,Table6[#Headers],0),FALSE),IFERROR(VLOOKUP($A4,Table5[],MATCH(C$2,Table6[#Headers],0),FALSE),IFERROR(VLOOKUP($A4,Table6[],MATCH(C$2,Table6[#Headers],0),FALSE),"-"))))))</f>
        <v>Armstrong</v>
      </c>
      <c r="D4" t="str">
        <f>IFERROR(VLOOKUP($A4,Table1[],MATCH(D$2,Table6[#Headers],0),FALSE),IFERROR(VLOOKUP($A4,Table2[],MATCH(D$2,Table6[#Headers],0),FALSE),IFERROR(VLOOKUP($A4,Table3[],MATCH(D$2,Table6[#Headers],0),FALSE),IFERROR(VLOOKUP($A4,Table4[],MATCH(D$2,Table6[#Headers],0),FALSE),IFERROR(VLOOKUP($A4,Table5[],MATCH(D$2,Table6[#Headers],0),FALSE),IFERROR(VLOOKUP($A4,Table6[],MATCH(D$2,Table6[#Headers],0),FALSE),"-"))))))</f>
        <v>garmstrong@twinte.gov</v>
      </c>
      <c r="E4" t="str">
        <f>IFERROR(VLOOKUP($A4,Table1[],MATCH(E$2,Table6[#Headers],0),FALSE),IFERROR(VLOOKUP($A4,Table2[],MATCH(E$2,Table6[#Headers],0),FALSE),IFERROR(VLOOKUP($A4,Table3[],MATCH(E$2,Table6[#Headers],0),FALSE),IFERROR(VLOOKUP($A4,Table4[],MATCH(E$2,Table6[#Headers],0),FALSE),IFERROR(VLOOKUP($A4,Table5[],MATCH(E$2,Table6[#Headers],0),FALSE),IFERROR(VLOOKUP($A4,Table6[],MATCH(E$2,Table6[#Headers],0),FALSE),"-"))))))</f>
        <v>353-58-5646</v>
      </c>
      <c r="F4" t="str">
        <f>IFERROR(VLOOKUP($A4,Table1[],MATCH(F$2,Table6[#Headers],0),FALSE),IFERROR(VLOOKUP($A4,Table2[],MATCH(F$2,Table6[#Headers],0),FALSE),IFERROR(VLOOKUP($A4,Table3[],MATCH(F$2,Table6[#Headers],0),FALSE),IFERROR(VLOOKUP($A4,Table4[],MATCH(F$2,Table6[#Headers],0),FALSE),IFERROR(VLOOKUP($A4,Table5[],MATCH(F$2,Table6[#Headers],0),FALSE),IFERROR(VLOOKUP($A4,Table6[],MATCH(F$2,Table6[#Headers],0),FALSE),"-"))))))</f>
        <v>Los Alamitos</v>
      </c>
    </row>
    <row r="5" spans="1:6">
      <c r="A5">
        <v>1151</v>
      </c>
      <c r="B5" t="str">
        <f>IFERROR(VLOOKUP($A5,Table1[],MATCH(B$2,Table6[#Headers],0),FALSE),IFERROR(VLOOKUP($A5,Table2[],MATCH(B$2,Table6[#Headers],0),FALSE),IFERROR(VLOOKUP($A5,Table3[],MATCH(B$2,Table6[#Headers],0),FALSE),IFERROR(VLOOKUP($A5,Table4[],MATCH(B$2,Table6[#Headers],0),FALSE),IFERROR(VLOOKUP($A5,Table5[],MATCH(B$2,Table6[#Headers],0),FALSE),IFERROR(VLOOKUP($A5,Table6[],MATCH(B$2,Table6[#Headers],0),FALSE),"-"))))))</f>
        <v>Irfan</v>
      </c>
      <c r="C5" t="str">
        <f>IFERROR(VLOOKUP($A5,Table1[],MATCH(C$2,Table6[#Headers],0),FALSE),IFERROR(VLOOKUP($A5,Table2[],MATCH(C$2,Table6[#Headers],0),FALSE),IFERROR(VLOOKUP($A5,Table3[],MATCH(C$2,Table6[#Headers],0),FALSE),IFERROR(VLOOKUP($A5,Table4[],MATCH(C$2,Table6[#Headers],0),FALSE),IFERROR(VLOOKUP($A5,Table5[],MATCH(C$2,Table6[#Headers],0),FALSE),IFERROR(VLOOKUP($A5,Table6[],MATCH(C$2,Table6[#Headers],0),FALSE),"-"))))))</f>
        <v>Bakaly</v>
      </c>
      <c r="D5" t="str">
        <f>IFERROR(VLOOKUP($A5,Table1[],MATCH(D$2,Table6[#Headers],0),FALSE),IFERROR(VLOOKUP($A5,Table2[],MATCH(D$2,Table6[#Headers],0),FALSE),IFERROR(VLOOKUP($A5,Table3[],MATCH(D$2,Table6[#Headers],0),FALSE),IFERROR(VLOOKUP($A5,Table4[],MATCH(D$2,Table6[#Headers],0),FALSE),IFERROR(VLOOKUP($A5,Table5[],MATCH(D$2,Table6[#Headers],0),FALSE),IFERROR(VLOOKUP($A5,Table6[],MATCH(D$2,Table6[#Headers],0),FALSE),"-"))))))</f>
        <v>irfan.bakaly@excelguru.pk</v>
      </c>
      <c r="E5">
        <f>IFERROR(VLOOKUP($A5,Table1[],MATCH(E$2,Table6[#Headers],0),FALSE),IFERROR(VLOOKUP($A5,Table2[],MATCH(E$2,Table6[#Headers],0),FALSE),IFERROR(VLOOKUP($A5,Table3[],MATCH(E$2,Table6[#Headers],0),FALSE),IFERROR(VLOOKUP($A5,Table4[],MATCH(E$2,Table6[#Headers],0),FALSE),IFERROR(VLOOKUP($A5,Table5[],MATCH(E$2,Table6[#Headers],0),FALSE),IFERROR(VLOOKUP($A5,Table6[],MATCH(E$2,Table6[#Headers],0),FALSE),"-"))))))</f>
        <v>0</v>
      </c>
      <c r="F5">
        <f>IFERROR(VLOOKUP($A5,Table1[],MATCH(F$2,Table6[#Headers],0),FALSE),IFERROR(VLOOKUP($A5,Table2[],MATCH(F$2,Table6[#Headers],0),FALSE),IFERROR(VLOOKUP($A5,Table3[],MATCH(F$2,Table6[#Headers],0),FALSE),IFERROR(VLOOKUP($A5,Table4[],MATCH(F$2,Table6[#Headers],0),FALSE),IFERROR(VLOOKUP($A5,Table5[],MATCH(F$2,Table6[#Headers],0),FALSE),IFERROR(VLOOKUP($A5,Table6[],MATCH(F$2,Table6[#Headers],0),FALSE),"-")))))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8B4F2-2033-4274-BC21-7A2049EF9E07}">
  <dimension ref="A1:J17"/>
  <sheetViews>
    <sheetView showGridLines="0" zoomScale="130" zoomScaleNormal="130" workbookViewId="0">
      <selection activeCell="B3" sqref="B3"/>
    </sheetView>
  </sheetViews>
  <sheetFormatPr defaultRowHeight="15"/>
  <cols>
    <col min="1" max="1" width="15.28515625" style="85" bestFit="1" customWidth="1"/>
    <col min="2" max="5" width="14.42578125" style="85" customWidth="1"/>
    <col min="6" max="16384" width="9.140625" style="85"/>
  </cols>
  <sheetData>
    <row r="1" spans="1:10" ht="23.25" customHeight="1">
      <c r="A1" s="83" t="s">
        <v>4</v>
      </c>
      <c r="B1" s="84" t="s">
        <v>757</v>
      </c>
      <c r="J1" s="86"/>
    </row>
    <row r="2" spans="1:10" ht="23.25" customHeight="1">
      <c r="A2" s="83" t="s">
        <v>758</v>
      </c>
      <c r="B2" s="84" t="s">
        <v>761</v>
      </c>
    </row>
    <row r="3" spans="1:10" ht="23.25" customHeight="1">
      <c r="A3" s="83" t="s">
        <v>759</v>
      </c>
      <c r="B3" s="87">
        <f>VLOOKUP(B1,A6:E17,MATCH(B2,A5:E5,0),0)</f>
        <v>1341</v>
      </c>
    </row>
    <row r="4" spans="1:10" ht="23.25" customHeight="1"/>
    <row r="5" spans="1:10" ht="17.25" customHeight="1">
      <c r="A5" s="88" t="s">
        <v>760</v>
      </c>
      <c r="B5" s="89" t="s">
        <v>761</v>
      </c>
      <c r="C5" s="89" t="s">
        <v>9</v>
      </c>
      <c r="D5" s="89" t="s">
        <v>20</v>
      </c>
      <c r="E5" s="90" t="s">
        <v>762</v>
      </c>
    </row>
    <row r="6" spans="1:10" ht="17.25" customHeight="1">
      <c r="A6" s="91" t="s">
        <v>11</v>
      </c>
      <c r="B6" s="92">
        <v>1323</v>
      </c>
      <c r="C6" s="93">
        <v>1337</v>
      </c>
      <c r="D6" s="93">
        <v>1612</v>
      </c>
      <c r="E6" s="94">
        <v>1606</v>
      </c>
    </row>
    <row r="7" spans="1:10" ht="17.25" customHeight="1">
      <c r="A7" s="91" t="s">
        <v>763</v>
      </c>
      <c r="B7" s="95">
        <v>1382</v>
      </c>
      <c r="C7" s="96">
        <v>1499</v>
      </c>
      <c r="D7" s="96">
        <v>1888</v>
      </c>
      <c r="E7" s="97">
        <v>1672</v>
      </c>
    </row>
    <row r="8" spans="1:10" ht="17.25" customHeight="1">
      <c r="A8" s="91" t="s">
        <v>764</v>
      </c>
      <c r="B8" s="95">
        <v>1201</v>
      </c>
      <c r="C8" s="96">
        <v>1066</v>
      </c>
      <c r="D8" s="96">
        <v>1837</v>
      </c>
      <c r="E8" s="97">
        <v>1380</v>
      </c>
    </row>
    <row r="9" spans="1:10" ht="17.25" customHeight="1">
      <c r="A9" s="91" t="s">
        <v>765</v>
      </c>
      <c r="B9" s="95">
        <v>1572</v>
      </c>
      <c r="C9" s="96">
        <v>1585</v>
      </c>
      <c r="D9" s="96">
        <v>1940</v>
      </c>
      <c r="E9" s="97">
        <v>1571</v>
      </c>
    </row>
    <row r="10" spans="1:10" ht="17.25" customHeight="1">
      <c r="A10" s="91" t="s">
        <v>766</v>
      </c>
      <c r="B10" s="95">
        <v>1930</v>
      </c>
      <c r="C10" s="96">
        <v>1683</v>
      </c>
      <c r="D10" s="96">
        <v>1046</v>
      </c>
      <c r="E10" s="97">
        <v>1213</v>
      </c>
    </row>
    <row r="11" spans="1:10" ht="17.25" customHeight="1">
      <c r="A11" s="91" t="s">
        <v>757</v>
      </c>
      <c r="B11" s="95">
        <v>1341</v>
      </c>
      <c r="C11" s="96">
        <v>1857</v>
      </c>
      <c r="D11" s="96">
        <v>1442</v>
      </c>
      <c r="E11" s="97">
        <v>1312</v>
      </c>
    </row>
    <row r="12" spans="1:10" ht="17.25" customHeight="1">
      <c r="A12" s="91" t="s">
        <v>767</v>
      </c>
      <c r="B12" s="95">
        <v>1421</v>
      </c>
      <c r="C12" s="96">
        <v>1832</v>
      </c>
      <c r="D12" s="96">
        <v>1277</v>
      </c>
      <c r="E12" s="97">
        <v>1879</v>
      </c>
    </row>
    <row r="13" spans="1:10" ht="17.25" customHeight="1">
      <c r="A13" s="91" t="s">
        <v>768</v>
      </c>
      <c r="B13" s="95">
        <v>1208</v>
      </c>
      <c r="C13" s="96">
        <v>1430</v>
      </c>
      <c r="D13" s="96">
        <v>1653</v>
      </c>
      <c r="E13" s="97">
        <v>1012</v>
      </c>
    </row>
    <row r="14" spans="1:10" ht="17.25" customHeight="1">
      <c r="A14" s="91" t="s">
        <v>769</v>
      </c>
      <c r="B14" s="95">
        <v>1543</v>
      </c>
      <c r="C14" s="96">
        <v>1997</v>
      </c>
      <c r="D14" s="96">
        <v>1422</v>
      </c>
      <c r="E14" s="97">
        <v>1912</v>
      </c>
    </row>
    <row r="15" spans="1:10" ht="17.25" customHeight="1">
      <c r="A15" s="91" t="s">
        <v>770</v>
      </c>
      <c r="B15" s="95">
        <v>1065</v>
      </c>
      <c r="C15" s="96">
        <v>1267</v>
      </c>
      <c r="D15" s="96">
        <v>1612</v>
      </c>
      <c r="E15" s="97">
        <v>1843</v>
      </c>
    </row>
    <row r="16" spans="1:10" ht="17.25" customHeight="1">
      <c r="A16" s="91" t="s">
        <v>771</v>
      </c>
      <c r="B16" s="95">
        <v>1112</v>
      </c>
      <c r="C16" s="96">
        <v>1621</v>
      </c>
      <c r="D16" s="96">
        <v>1829</v>
      </c>
      <c r="E16" s="97">
        <v>1900</v>
      </c>
    </row>
    <row r="17" spans="1:5" ht="17.25" customHeight="1">
      <c r="A17" s="98" t="s">
        <v>772</v>
      </c>
      <c r="B17" s="99">
        <v>1624</v>
      </c>
      <c r="C17" s="100">
        <v>1672</v>
      </c>
      <c r="D17" s="100">
        <v>1255</v>
      </c>
      <c r="E17" s="101">
        <v>1577</v>
      </c>
    </row>
  </sheetData>
  <dataValidations count="2">
    <dataValidation type="list" allowBlank="1" showInputMessage="1" showErrorMessage="1" sqref="B1" xr:uid="{4893EB7D-3441-4D75-95EC-91EA555C5F4D}">
      <formula1>$A$6:$A$17</formula1>
    </dataValidation>
    <dataValidation type="list" allowBlank="1" showInputMessage="1" showErrorMessage="1" sqref="B2" xr:uid="{74A347D0-C2BA-4A77-907B-3C9EAD81CFB2}">
      <formula1>$B$5:$E$5</formula1>
    </dataValidation>
  </dataValidation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0EED-A549-434B-966D-DDC6B4E12E8F}">
  <dimension ref="B2:G14"/>
  <sheetViews>
    <sheetView zoomScale="145" zoomScaleNormal="145" workbookViewId="0">
      <selection activeCell="G9" sqref="G9"/>
    </sheetView>
  </sheetViews>
  <sheetFormatPr defaultRowHeight="15"/>
  <cols>
    <col min="1" max="1" width="9.140625" style="85"/>
    <col min="2" max="2" width="18.85546875" style="85" customWidth="1"/>
    <col min="3" max="3" width="11" style="85" customWidth="1"/>
    <col min="4" max="16384" width="9.140625" style="85"/>
  </cols>
  <sheetData>
    <row r="2" spans="2:7" ht="15.75" thickBot="1"/>
    <row r="3" spans="2:7" ht="15.75" thickBot="1">
      <c r="B3" s="102" t="s">
        <v>773</v>
      </c>
      <c r="C3" s="103">
        <v>7</v>
      </c>
      <c r="D3" s="104">
        <v>14</v>
      </c>
      <c r="E3" s="104">
        <v>21</v>
      </c>
      <c r="F3" s="105">
        <v>28</v>
      </c>
    </row>
    <row r="4" spans="2:7">
      <c r="B4" s="106" t="s">
        <v>774</v>
      </c>
      <c r="C4" s="107">
        <v>5.5E-2</v>
      </c>
      <c r="D4" s="108">
        <v>7.0999999999999994E-2</v>
      </c>
      <c r="E4" s="108">
        <v>9.1999999999999998E-2</v>
      </c>
      <c r="F4" s="109">
        <v>0.115</v>
      </c>
    </row>
    <row r="5" spans="2:7">
      <c r="B5" s="110" t="s">
        <v>775</v>
      </c>
      <c r="C5" s="111">
        <v>4.3999999999999997E-2</v>
      </c>
      <c r="D5" s="112">
        <v>6.2E-2</v>
      </c>
      <c r="E5" s="112">
        <v>8.2000000000000003E-2</v>
      </c>
      <c r="F5" s="113">
        <v>0.105</v>
      </c>
    </row>
    <row r="6" spans="2:7" ht="15.75" thickBot="1">
      <c r="B6" s="114" t="s">
        <v>776</v>
      </c>
      <c r="C6" s="115">
        <v>3.3000000000000002E-2</v>
      </c>
      <c r="D6" s="116">
        <v>5.8999999999999997E-2</v>
      </c>
      <c r="E6" s="116">
        <v>7.4999999999999997E-2</v>
      </c>
      <c r="F6" s="117">
        <v>9.5000000000000001E-2</v>
      </c>
    </row>
    <row r="8" spans="2:7" ht="15.75" thickBot="1"/>
    <row r="9" spans="2:7" ht="15.75" thickBot="1">
      <c r="B9" s="118" t="s">
        <v>773</v>
      </c>
      <c r="C9" s="175" t="s">
        <v>859</v>
      </c>
      <c r="G9" s="176" t="s">
        <v>860</v>
      </c>
    </row>
    <row r="10" spans="2:7">
      <c r="B10" s="119" t="s">
        <v>777</v>
      </c>
      <c r="C10" s="120">
        <v>21</v>
      </c>
    </row>
    <row r="11" spans="2:7">
      <c r="B11" s="121" t="s">
        <v>80</v>
      </c>
      <c r="C11" s="122">
        <v>50000</v>
      </c>
    </row>
    <row r="12" spans="2:7">
      <c r="B12" s="121" t="s">
        <v>778</v>
      </c>
      <c r="C12" s="123">
        <f>INDEX(C4:F6,MATCH(C9,B4:B6,0),MATCH(C10,C3:F3,0))</f>
        <v>8.2000000000000003E-2</v>
      </c>
    </row>
    <row r="13" spans="2:7">
      <c r="B13" s="121" t="s">
        <v>779</v>
      </c>
      <c r="C13" s="122">
        <f>C12*C11</f>
        <v>4100</v>
      </c>
    </row>
    <row r="14" spans="2:7" ht="15.75" thickBot="1">
      <c r="B14" s="124" t="s">
        <v>780</v>
      </c>
      <c r="C14" s="125">
        <f>C13+C11</f>
        <v>54100</v>
      </c>
    </row>
  </sheetData>
  <conditionalFormatting sqref="C4:F6">
    <cfRule type="expression" dxfId="1" priority="1">
      <formula>$C$12=C4</formula>
    </cfRule>
  </conditionalFormatting>
  <dataValidations disablePrompts="1" count="2">
    <dataValidation type="list" allowBlank="1" showInputMessage="1" showErrorMessage="1" sqref="C9" xr:uid="{529D8AC7-5D80-48CB-8F7A-A94A2E6871B0}">
      <formula1>$B$4:$B$6</formula1>
    </dataValidation>
    <dataValidation type="list" allowBlank="1" showInputMessage="1" showErrorMessage="1" sqref="C10" xr:uid="{D46CD92C-17A0-4FE6-A263-EBB17AB3D259}">
      <formula1>$C$3:$F$3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43C44-35D7-48D8-8CF1-829F54C4D094}">
  <dimension ref="A1:F19"/>
  <sheetViews>
    <sheetView tabSelected="1" topLeftCell="A7" zoomScale="140" zoomScaleNormal="140" workbookViewId="0">
      <selection activeCell="F18" sqref="F18"/>
    </sheetView>
  </sheetViews>
  <sheetFormatPr defaultColWidth="8.85546875" defaultRowHeight="12.75"/>
  <cols>
    <col min="1" max="1" width="7.28515625" style="53" customWidth="1"/>
    <col min="2" max="2" width="5" style="53" customWidth="1"/>
    <col min="3" max="3" width="10.140625" style="53" customWidth="1"/>
    <col min="4" max="4" width="27" style="53" customWidth="1"/>
    <col min="5" max="5" width="15.85546875" style="53" customWidth="1"/>
    <col min="6" max="6" width="12.85546875" style="53" customWidth="1"/>
    <col min="7" max="256" width="8.85546875" style="53"/>
    <col min="257" max="257" width="7.28515625" style="53" customWidth="1"/>
    <col min="258" max="258" width="5" style="53" customWidth="1"/>
    <col min="259" max="259" width="10.140625" style="53" customWidth="1"/>
    <col min="260" max="260" width="27" style="53" customWidth="1"/>
    <col min="261" max="261" width="15.85546875" style="53" customWidth="1"/>
    <col min="262" max="262" width="12.85546875" style="53" customWidth="1"/>
    <col min="263" max="512" width="8.85546875" style="53"/>
    <col min="513" max="513" width="7.28515625" style="53" customWidth="1"/>
    <col min="514" max="514" width="5" style="53" customWidth="1"/>
    <col min="515" max="515" width="10.140625" style="53" customWidth="1"/>
    <col min="516" max="516" width="27" style="53" customWidth="1"/>
    <col min="517" max="517" width="15.85546875" style="53" customWidth="1"/>
    <col min="518" max="518" width="12.85546875" style="53" customWidth="1"/>
    <col min="519" max="768" width="8.85546875" style="53"/>
    <col min="769" max="769" width="7.28515625" style="53" customWidth="1"/>
    <col min="770" max="770" width="5" style="53" customWidth="1"/>
    <col min="771" max="771" width="10.140625" style="53" customWidth="1"/>
    <col min="772" max="772" width="27" style="53" customWidth="1"/>
    <col min="773" max="773" width="15.85546875" style="53" customWidth="1"/>
    <col min="774" max="774" width="12.85546875" style="53" customWidth="1"/>
    <col min="775" max="1024" width="8.85546875" style="53"/>
    <col min="1025" max="1025" width="7.28515625" style="53" customWidth="1"/>
    <col min="1026" max="1026" width="5" style="53" customWidth="1"/>
    <col min="1027" max="1027" width="10.140625" style="53" customWidth="1"/>
    <col min="1028" max="1028" width="27" style="53" customWidth="1"/>
    <col min="1029" max="1029" width="15.85546875" style="53" customWidth="1"/>
    <col min="1030" max="1030" width="12.85546875" style="53" customWidth="1"/>
    <col min="1031" max="1280" width="8.85546875" style="53"/>
    <col min="1281" max="1281" width="7.28515625" style="53" customWidth="1"/>
    <col min="1282" max="1282" width="5" style="53" customWidth="1"/>
    <col min="1283" max="1283" width="10.140625" style="53" customWidth="1"/>
    <col min="1284" max="1284" width="27" style="53" customWidth="1"/>
    <col min="1285" max="1285" width="15.85546875" style="53" customWidth="1"/>
    <col min="1286" max="1286" width="12.85546875" style="53" customWidth="1"/>
    <col min="1287" max="1536" width="8.85546875" style="53"/>
    <col min="1537" max="1537" width="7.28515625" style="53" customWidth="1"/>
    <col min="1538" max="1538" width="5" style="53" customWidth="1"/>
    <col min="1539" max="1539" width="10.140625" style="53" customWidth="1"/>
    <col min="1540" max="1540" width="27" style="53" customWidth="1"/>
    <col min="1541" max="1541" width="15.85546875" style="53" customWidth="1"/>
    <col min="1542" max="1542" width="12.85546875" style="53" customWidth="1"/>
    <col min="1543" max="1792" width="8.85546875" style="53"/>
    <col min="1793" max="1793" width="7.28515625" style="53" customWidth="1"/>
    <col min="1794" max="1794" width="5" style="53" customWidth="1"/>
    <col min="1795" max="1795" width="10.140625" style="53" customWidth="1"/>
    <col min="1796" max="1796" width="27" style="53" customWidth="1"/>
    <col min="1797" max="1797" width="15.85546875" style="53" customWidth="1"/>
    <col min="1798" max="1798" width="12.85546875" style="53" customWidth="1"/>
    <col min="1799" max="2048" width="8.85546875" style="53"/>
    <col min="2049" max="2049" width="7.28515625" style="53" customWidth="1"/>
    <col min="2050" max="2050" width="5" style="53" customWidth="1"/>
    <col min="2051" max="2051" width="10.140625" style="53" customWidth="1"/>
    <col min="2052" max="2052" width="27" style="53" customWidth="1"/>
    <col min="2053" max="2053" width="15.85546875" style="53" customWidth="1"/>
    <col min="2054" max="2054" width="12.85546875" style="53" customWidth="1"/>
    <col min="2055" max="2304" width="8.85546875" style="53"/>
    <col min="2305" max="2305" width="7.28515625" style="53" customWidth="1"/>
    <col min="2306" max="2306" width="5" style="53" customWidth="1"/>
    <col min="2307" max="2307" width="10.140625" style="53" customWidth="1"/>
    <col min="2308" max="2308" width="27" style="53" customWidth="1"/>
    <col min="2309" max="2309" width="15.85546875" style="53" customWidth="1"/>
    <col min="2310" max="2310" width="12.85546875" style="53" customWidth="1"/>
    <col min="2311" max="2560" width="8.85546875" style="53"/>
    <col min="2561" max="2561" width="7.28515625" style="53" customWidth="1"/>
    <col min="2562" max="2562" width="5" style="53" customWidth="1"/>
    <col min="2563" max="2563" width="10.140625" style="53" customWidth="1"/>
    <col min="2564" max="2564" width="27" style="53" customWidth="1"/>
    <col min="2565" max="2565" width="15.85546875" style="53" customWidth="1"/>
    <col min="2566" max="2566" width="12.85546875" style="53" customWidth="1"/>
    <col min="2567" max="2816" width="8.85546875" style="53"/>
    <col min="2817" max="2817" width="7.28515625" style="53" customWidth="1"/>
    <col min="2818" max="2818" width="5" style="53" customWidth="1"/>
    <col min="2819" max="2819" width="10.140625" style="53" customWidth="1"/>
    <col min="2820" max="2820" width="27" style="53" customWidth="1"/>
    <col min="2821" max="2821" width="15.85546875" style="53" customWidth="1"/>
    <col min="2822" max="2822" width="12.85546875" style="53" customWidth="1"/>
    <col min="2823" max="3072" width="8.85546875" style="53"/>
    <col min="3073" max="3073" width="7.28515625" style="53" customWidth="1"/>
    <col min="3074" max="3074" width="5" style="53" customWidth="1"/>
    <col min="3075" max="3075" width="10.140625" style="53" customWidth="1"/>
    <col min="3076" max="3076" width="27" style="53" customWidth="1"/>
    <col min="3077" max="3077" width="15.85546875" style="53" customWidth="1"/>
    <col min="3078" max="3078" width="12.85546875" style="53" customWidth="1"/>
    <col min="3079" max="3328" width="8.85546875" style="53"/>
    <col min="3329" max="3329" width="7.28515625" style="53" customWidth="1"/>
    <col min="3330" max="3330" width="5" style="53" customWidth="1"/>
    <col min="3331" max="3331" width="10.140625" style="53" customWidth="1"/>
    <col min="3332" max="3332" width="27" style="53" customWidth="1"/>
    <col min="3333" max="3333" width="15.85546875" style="53" customWidth="1"/>
    <col min="3334" max="3334" width="12.85546875" style="53" customWidth="1"/>
    <col min="3335" max="3584" width="8.85546875" style="53"/>
    <col min="3585" max="3585" width="7.28515625" style="53" customWidth="1"/>
    <col min="3586" max="3586" width="5" style="53" customWidth="1"/>
    <col min="3587" max="3587" width="10.140625" style="53" customWidth="1"/>
    <col min="3588" max="3588" width="27" style="53" customWidth="1"/>
    <col min="3589" max="3589" width="15.85546875" style="53" customWidth="1"/>
    <col min="3590" max="3590" width="12.85546875" style="53" customWidth="1"/>
    <col min="3591" max="3840" width="8.85546875" style="53"/>
    <col min="3841" max="3841" width="7.28515625" style="53" customWidth="1"/>
    <col min="3842" max="3842" width="5" style="53" customWidth="1"/>
    <col min="3843" max="3843" width="10.140625" style="53" customWidth="1"/>
    <col min="3844" max="3844" width="27" style="53" customWidth="1"/>
    <col min="3845" max="3845" width="15.85546875" style="53" customWidth="1"/>
    <col min="3846" max="3846" width="12.85546875" style="53" customWidth="1"/>
    <col min="3847" max="4096" width="8.85546875" style="53"/>
    <col min="4097" max="4097" width="7.28515625" style="53" customWidth="1"/>
    <col min="4098" max="4098" width="5" style="53" customWidth="1"/>
    <col min="4099" max="4099" width="10.140625" style="53" customWidth="1"/>
    <col min="4100" max="4100" width="27" style="53" customWidth="1"/>
    <col min="4101" max="4101" width="15.85546875" style="53" customWidth="1"/>
    <col min="4102" max="4102" width="12.85546875" style="53" customWidth="1"/>
    <col min="4103" max="4352" width="8.85546875" style="53"/>
    <col min="4353" max="4353" width="7.28515625" style="53" customWidth="1"/>
    <col min="4354" max="4354" width="5" style="53" customWidth="1"/>
    <col min="4355" max="4355" width="10.140625" style="53" customWidth="1"/>
    <col min="4356" max="4356" width="27" style="53" customWidth="1"/>
    <col min="4357" max="4357" width="15.85546875" style="53" customWidth="1"/>
    <col min="4358" max="4358" width="12.85546875" style="53" customWidth="1"/>
    <col min="4359" max="4608" width="8.85546875" style="53"/>
    <col min="4609" max="4609" width="7.28515625" style="53" customWidth="1"/>
    <col min="4610" max="4610" width="5" style="53" customWidth="1"/>
    <col min="4611" max="4611" width="10.140625" style="53" customWidth="1"/>
    <col min="4612" max="4612" width="27" style="53" customWidth="1"/>
    <col min="4613" max="4613" width="15.85546875" style="53" customWidth="1"/>
    <col min="4614" max="4614" width="12.85546875" style="53" customWidth="1"/>
    <col min="4615" max="4864" width="8.85546875" style="53"/>
    <col min="4865" max="4865" width="7.28515625" style="53" customWidth="1"/>
    <col min="4866" max="4866" width="5" style="53" customWidth="1"/>
    <col min="4867" max="4867" width="10.140625" style="53" customWidth="1"/>
    <col min="4868" max="4868" width="27" style="53" customWidth="1"/>
    <col min="4869" max="4869" width="15.85546875" style="53" customWidth="1"/>
    <col min="4870" max="4870" width="12.85546875" style="53" customWidth="1"/>
    <col min="4871" max="5120" width="8.85546875" style="53"/>
    <col min="5121" max="5121" width="7.28515625" style="53" customWidth="1"/>
    <col min="5122" max="5122" width="5" style="53" customWidth="1"/>
    <col min="5123" max="5123" width="10.140625" style="53" customWidth="1"/>
    <col min="5124" max="5124" width="27" style="53" customWidth="1"/>
    <col min="5125" max="5125" width="15.85546875" style="53" customWidth="1"/>
    <col min="5126" max="5126" width="12.85546875" style="53" customWidth="1"/>
    <col min="5127" max="5376" width="8.85546875" style="53"/>
    <col min="5377" max="5377" width="7.28515625" style="53" customWidth="1"/>
    <col min="5378" max="5378" width="5" style="53" customWidth="1"/>
    <col min="5379" max="5379" width="10.140625" style="53" customWidth="1"/>
    <col min="5380" max="5380" width="27" style="53" customWidth="1"/>
    <col min="5381" max="5381" width="15.85546875" style="53" customWidth="1"/>
    <col min="5382" max="5382" width="12.85546875" style="53" customWidth="1"/>
    <col min="5383" max="5632" width="8.85546875" style="53"/>
    <col min="5633" max="5633" width="7.28515625" style="53" customWidth="1"/>
    <col min="5634" max="5634" width="5" style="53" customWidth="1"/>
    <col min="5635" max="5635" width="10.140625" style="53" customWidth="1"/>
    <col min="5636" max="5636" width="27" style="53" customWidth="1"/>
    <col min="5637" max="5637" width="15.85546875" style="53" customWidth="1"/>
    <col min="5638" max="5638" width="12.85546875" style="53" customWidth="1"/>
    <col min="5639" max="5888" width="8.85546875" style="53"/>
    <col min="5889" max="5889" width="7.28515625" style="53" customWidth="1"/>
    <col min="5890" max="5890" width="5" style="53" customWidth="1"/>
    <col min="5891" max="5891" width="10.140625" style="53" customWidth="1"/>
    <col min="5892" max="5892" width="27" style="53" customWidth="1"/>
    <col min="5893" max="5893" width="15.85546875" style="53" customWidth="1"/>
    <col min="5894" max="5894" width="12.85546875" style="53" customWidth="1"/>
    <col min="5895" max="6144" width="8.85546875" style="53"/>
    <col min="6145" max="6145" width="7.28515625" style="53" customWidth="1"/>
    <col min="6146" max="6146" width="5" style="53" customWidth="1"/>
    <col min="6147" max="6147" width="10.140625" style="53" customWidth="1"/>
    <col min="6148" max="6148" width="27" style="53" customWidth="1"/>
    <col min="6149" max="6149" width="15.85546875" style="53" customWidth="1"/>
    <col min="6150" max="6150" width="12.85546875" style="53" customWidth="1"/>
    <col min="6151" max="6400" width="8.85546875" style="53"/>
    <col min="6401" max="6401" width="7.28515625" style="53" customWidth="1"/>
    <col min="6402" max="6402" width="5" style="53" customWidth="1"/>
    <col min="6403" max="6403" width="10.140625" style="53" customWidth="1"/>
    <col min="6404" max="6404" width="27" style="53" customWidth="1"/>
    <col min="6405" max="6405" width="15.85546875" style="53" customWidth="1"/>
    <col min="6406" max="6406" width="12.85546875" style="53" customWidth="1"/>
    <col min="6407" max="6656" width="8.85546875" style="53"/>
    <col min="6657" max="6657" width="7.28515625" style="53" customWidth="1"/>
    <col min="6658" max="6658" width="5" style="53" customWidth="1"/>
    <col min="6659" max="6659" width="10.140625" style="53" customWidth="1"/>
    <col min="6660" max="6660" width="27" style="53" customWidth="1"/>
    <col min="6661" max="6661" width="15.85546875" style="53" customWidth="1"/>
    <col min="6662" max="6662" width="12.85546875" style="53" customWidth="1"/>
    <col min="6663" max="6912" width="8.85546875" style="53"/>
    <col min="6913" max="6913" width="7.28515625" style="53" customWidth="1"/>
    <col min="6914" max="6914" width="5" style="53" customWidth="1"/>
    <col min="6915" max="6915" width="10.140625" style="53" customWidth="1"/>
    <col min="6916" max="6916" width="27" style="53" customWidth="1"/>
    <col min="6917" max="6917" width="15.85546875" style="53" customWidth="1"/>
    <col min="6918" max="6918" width="12.85546875" style="53" customWidth="1"/>
    <col min="6919" max="7168" width="8.85546875" style="53"/>
    <col min="7169" max="7169" width="7.28515625" style="53" customWidth="1"/>
    <col min="7170" max="7170" width="5" style="53" customWidth="1"/>
    <col min="7171" max="7171" width="10.140625" style="53" customWidth="1"/>
    <col min="7172" max="7172" width="27" style="53" customWidth="1"/>
    <col min="7173" max="7173" width="15.85546875" style="53" customWidth="1"/>
    <col min="7174" max="7174" width="12.85546875" style="53" customWidth="1"/>
    <col min="7175" max="7424" width="8.85546875" style="53"/>
    <col min="7425" max="7425" width="7.28515625" style="53" customWidth="1"/>
    <col min="7426" max="7426" width="5" style="53" customWidth="1"/>
    <col min="7427" max="7427" width="10.140625" style="53" customWidth="1"/>
    <col min="7428" max="7428" width="27" style="53" customWidth="1"/>
    <col min="7429" max="7429" width="15.85546875" style="53" customWidth="1"/>
    <col min="7430" max="7430" width="12.85546875" style="53" customWidth="1"/>
    <col min="7431" max="7680" width="8.85546875" style="53"/>
    <col min="7681" max="7681" width="7.28515625" style="53" customWidth="1"/>
    <col min="7682" max="7682" width="5" style="53" customWidth="1"/>
    <col min="7683" max="7683" width="10.140625" style="53" customWidth="1"/>
    <col min="7684" max="7684" width="27" style="53" customWidth="1"/>
    <col min="7685" max="7685" width="15.85546875" style="53" customWidth="1"/>
    <col min="7686" max="7686" width="12.85546875" style="53" customWidth="1"/>
    <col min="7687" max="7936" width="8.85546875" style="53"/>
    <col min="7937" max="7937" width="7.28515625" style="53" customWidth="1"/>
    <col min="7938" max="7938" width="5" style="53" customWidth="1"/>
    <col min="7939" max="7939" width="10.140625" style="53" customWidth="1"/>
    <col min="7940" max="7940" width="27" style="53" customWidth="1"/>
    <col min="7941" max="7941" width="15.85546875" style="53" customWidth="1"/>
    <col min="7942" max="7942" width="12.85546875" style="53" customWidth="1"/>
    <col min="7943" max="8192" width="8.85546875" style="53"/>
    <col min="8193" max="8193" width="7.28515625" style="53" customWidth="1"/>
    <col min="8194" max="8194" width="5" style="53" customWidth="1"/>
    <col min="8195" max="8195" width="10.140625" style="53" customWidth="1"/>
    <col min="8196" max="8196" width="27" style="53" customWidth="1"/>
    <col min="8197" max="8197" width="15.85546875" style="53" customWidth="1"/>
    <col min="8198" max="8198" width="12.85546875" style="53" customWidth="1"/>
    <col min="8199" max="8448" width="8.85546875" style="53"/>
    <col min="8449" max="8449" width="7.28515625" style="53" customWidth="1"/>
    <col min="8450" max="8450" width="5" style="53" customWidth="1"/>
    <col min="8451" max="8451" width="10.140625" style="53" customWidth="1"/>
    <col min="8452" max="8452" width="27" style="53" customWidth="1"/>
    <col min="8453" max="8453" width="15.85546875" style="53" customWidth="1"/>
    <col min="8454" max="8454" width="12.85546875" style="53" customWidth="1"/>
    <col min="8455" max="8704" width="8.85546875" style="53"/>
    <col min="8705" max="8705" width="7.28515625" style="53" customWidth="1"/>
    <col min="8706" max="8706" width="5" style="53" customWidth="1"/>
    <col min="8707" max="8707" width="10.140625" style="53" customWidth="1"/>
    <col min="8708" max="8708" width="27" style="53" customWidth="1"/>
    <col min="8709" max="8709" width="15.85546875" style="53" customWidth="1"/>
    <col min="8710" max="8710" width="12.85546875" style="53" customWidth="1"/>
    <col min="8711" max="8960" width="8.85546875" style="53"/>
    <col min="8961" max="8961" width="7.28515625" style="53" customWidth="1"/>
    <col min="8962" max="8962" width="5" style="53" customWidth="1"/>
    <col min="8963" max="8963" width="10.140625" style="53" customWidth="1"/>
    <col min="8964" max="8964" width="27" style="53" customWidth="1"/>
    <col min="8965" max="8965" width="15.85546875" style="53" customWidth="1"/>
    <col min="8966" max="8966" width="12.85546875" style="53" customWidth="1"/>
    <col min="8967" max="9216" width="8.85546875" style="53"/>
    <col min="9217" max="9217" width="7.28515625" style="53" customWidth="1"/>
    <col min="9218" max="9218" width="5" style="53" customWidth="1"/>
    <col min="9219" max="9219" width="10.140625" style="53" customWidth="1"/>
    <col min="9220" max="9220" width="27" style="53" customWidth="1"/>
    <col min="9221" max="9221" width="15.85546875" style="53" customWidth="1"/>
    <col min="9222" max="9222" width="12.85546875" style="53" customWidth="1"/>
    <col min="9223" max="9472" width="8.85546875" style="53"/>
    <col min="9473" max="9473" width="7.28515625" style="53" customWidth="1"/>
    <col min="9474" max="9474" width="5" style="53" customWidth="1"/>
    <col min="9475" max="9475" width="10.140625" style="53" customWidth="1"/>
    <col min="9476" max="9476" width="27" style="53" customWidth="1"/>
    <col min="9477" max="9477" width="15.85546875" style="53" customWidth="1"/>
    <col min="9478" max="9478" width="12.85546875" style="53" customWidth="1"/>
    <col min="9479" max="9728" width="8.85546875" style="53"/>
    <col min="9729" max="9729" width="7.28515625" style="53" customWidth="1"/>
    <col min="9730" max="9730" width="5" style="53" customWidth="1"/>
    <col min="9731" max="9731" width="10.140625" style="53" customWidth="1"/>
    <col min="9732" max="9732" width="27" style="53" customWidth="1"/>
    <col min="9733" max="9733" width="15.85546875" style="53" customWidth="1"/>
    <col min="9734" max="9734" width="12.85546875" style="53" customWidth="1"/>
    <col min="9735" max="9984" width="8.85546875" style="53"/>
    <col min="9985" max="9985" width="7.28515625" style="53" customWidth="1"/>
    <col min="9986" max="9986" width="5" style="53" customWidth="1"/>
    <col min="9987" max="9987" width="10.140625" style="53" customWidth="1"/>
    <col min="9988" max="9988" width="27" style="53" customWidth="1"/>
    <col min="9989" max="9989" width="15.85546875" style="53" customWidth="1"/>
    <col min="9990" max="9990" width="12.85546875" style="53" customWidth="1"/>
    <col min="9991" max="10240" width="8.85546875" style="53"/>
    <col min="10241" max="10241" width="7.28515625" style="53" customWidth="1"/>
    <col min="10242" max="10242" width="5" style="53" customWidth="1"/>
    <col min="10243" max="10243" width="10.140625" style="53" customWidth="1"/>
    <col min="10244" max="10244" width="27" style="53" customWidth="1"/>
    <col min="10245" max="10245" width="15.85546875" style="53" customWidth="1"/>
    <col min="10246" max="10246" width="12.85546875" style="53" customWidth="1"/>
    <col min="10247" max="10496" width="8.85546875" style="53"/>
    <col min="10497" max="10497" width="7.28515625" style="53" customWidth="1"/>
    <col min="10498" max="10498" width="5" style="53" customWidth="1"/>
    <col min="10499" max="10499" width="10.140625" style="53" customWidth="1"/>
    <col min="10500" max="10500" width="27" style="53" customWidth="1"/>
    <col min="10501" max="10501" width="15.85546875" style="53" customWidth="1"/>
    <col min="10502" max="10502" width="12.85546875" style="53" customWidth="1"/>
    <col min="10503" max="10752" width="8.85546875" style="53"/>
    <col min="10753" max="10753" width="7.28515625" style="53" customWidth="1"/>
    <col min="10754" max="10754" width="5" style="53" customWidth="1"/>
    <col min="10755" max="10755" width="10.140625" style="53" customWidth="1"/>
    <col min="10756" max="10756" width="27" style="53" customWidth="1"/>
    <col min="10757" max="10757" width="15.85546875" style="53" customWidth="1"/>
    <col min="10758" max="10758" width="12.85546875" style="53" customWidth="1"/>
    <col min="10759" max="11008" width="8.85546875" style="53"/>
    <col min="11009" max="11009" width="7.28515625" style="53" customWidth="1"/>
    <col min="11010" max="11010" width="5" style="53" customWidth="1"/>
    <col min="11011" max="11011" width="10.140625" style="53" customWidth="1"/>
    <col min="11012" max="11012" width="27" style="53" customWidth="1"/>
    <col min="11013" max="11013" width="15.85546875" style="53" customWidth="1"/>
    <col min="11014" max="11014" width="12.85546875" style="53" customWidth="1"/>
    <col min="11015" max="11264" width="8.85546875" style="53"/>
    <col min="11265" max="11265" width="7.28515625" style="53" customWidth="1"/>
    <col min="11266" max="11266" width="5" style="53" customWidth="1"/>
    <col min="11267" max="11267" width="10.140625" style="53" customWidth="1"/>
    <col min="11268" max="11268" width="27" style="53" customWidth="1"/>
    <col min="11269" max="11269" width="15.85546875" style="53" customWidth="1"/>
    <col min="11270" max="11270" width="12.85546875" style="53" customWidth="1"/>
    <col min="11271" max="11520" width="8.85546875" style="53"/>
    <col min="11521" max="11521" width="7.28515625" style="53" customWidth="1"/>
    <col min="11522" max="11522" width="5" style="53" customWidth="1"/>
    <col min="11523" max="11523" width="10.140625" style="53" customWidth="1"/>
    <col min="11524" max="11524" width="27" style="53" customWidth="1"/>
    <col min="11525" max="11525" width="15.85546875" style="53" customWidth="1"/>
    <col min="11526" max="11526" width="12.85546875" style="53" customWidth="1"/>
    <col min="11527" max="11776" width="8.85546875" style="53"/>
    <col min="11777" max="11777" width="7.28515625" style="53" customWidth="1"/>
    <col min="11778" max="11778" width="5" style="53" customWidth="1"/>
    <col min="11779" max="11779" width="10.140625" style="53" customWidth="1"/>
    <col min="11780" max="11780" width="27" style="53" customWidth="1"/>
    <col min="11781" max="11781" width="15.85546875" style="53" customWidth="1"/>
    <col min="11782" max="11782" width="12.85546875" style="53" customWidth="1"/>
    <col min="11783" max="12032" width="8.85546875" style="53"/>
    <col min="12033" max="12033" width="7.28515625" style="53" customWidth="1"/>
    <col min="12034" max="12034" width="5" style="53" customWidth="1"/>
    <col min="12035" max="12035" width="10.140625" style="53" customWidth="1"/>
    <col min="12036" max="12036" width="27" style="53" customWidth="1"/>
    <col min="12037" max="12037" width="15.85546875" style="53" customWidth="1"/>
    <col min="12038" max="12038" width="12.85546875" style="53" customWidth="1"/>
    <col min="12039" max="12288" width="8.85546875" style="53"/>
    <col min="12289" max="12289" width="7.28515625" style="53" customWidth="1"/>
    <col min="12290" max="12290" width="5" style="53" customWidth="1"/>
    <col min="12291" max="12291" width="10.140625" style="53" customWidth="1"/>
    <col min="12292" max="12292" width="27" style="53" customWidth="1"/>
    <col min="12293" max="12293" width="15.85546875" style="53" customWidth="1"/>
    <col min="12294" max="12294" width="12.85546875" style="53" customWidth="1"/>
    <col min="12295" max="12544" width="8.85546875" style="53"/>
    <col min="12545" max="12545" width="7.28515625" style="53" customWidth="1"/>
    <col min="12546" max="12546" width="5" style="53" customWidth="1"/>
    <col min="12547" max="12547" width="10.140625" style="53" customWidth="1"/>
    <col min="12548" max="12548" width="27" style="53" customWidth="1"/>
    <col min="12549" max="12549" width="15.85546875" style="53" customWidth="1"/>
    <col min="12550" max="12550" width="12.85546875" style="53" customWidth="1"/>
    <col min="12551" max="12800" width="8.85546875" style="53"/>
    <col min="12801" max="12801" width="7.28515625" style="53" customWidth="1"/>
    <col min="12802" max="12802" width="5" style="53" customWidth="1"/>
    <col min="12803" max="12803" width="10.140625" style="53" customWidth="1"/>
    <col min="12804" max="12804" width="27" style="53" customWidth="1"/>
    <col min="12805" max="12805" width="15.85546875" style="53" customWidth="1"/>
    <col min="12806" max="12806" width="12.85546875" style="53" customWidth="1"/>
    <col min="12807" max="13056" width="8.85546875" style="53"/>
    <col min="13057" max="13057" width="7.28515625" style="53" customWidth="1"/>
    <col min="13058" max="13058" width="5" style="53" customWidth="1"/>
    <col min="13059" max="13059" width="10.140625" style="53" customWidth="1"/>
    <col min="13060" max="13060" width="27" style="53" customWidth="1"/>
    <col min="13061" max="13061" width="15.85546875" style="53" customWidth="1"/>
    <col min="13062" max="13062" width="12.85546875" style="53" customWidth="1"/>
    <col min="13063" max="13312" width="8.85546875" style="53"/>
    <col min="13313" max="13313" width="7.28515625" style="53" customWidth="1"/>
    <col min="13314" max="13314" width="5" style="53" customWidth="1"/>
    <col min="13315" max="13315" width="10.140625" style="53" customWidth="1"/>
    <col min="13316" max="13316" width="27" style="53" customWidth="1"/>
    <col min="13317" max="13317" width="15.85546875" style="53" customWidth="1"/>
    <col min="13318" max="13318" width="12.85546875" style="53" customWidth="1"/>
    <col min="13319" max="13568" width="8.85546875" style="53"/>
    <col min="13569" max="13569" width="7.28515625" style="53" customWidth="1"/>
    <col min="13570" max="13570" width="5" style="53" customWidth="1"/>
    <col min="13571" max="13571" width="10.140625" style="53" customWidth="1"/>
    <col min="13572" max="13572" width="27" style="53" customWidth="1"/>
    <col min="13573" max="13573" width="15.85546875" style="53" customWidth="1"/>
    <col min="13574" max="13574" width="12.85546875" style="53" customWidth="1"/>
    <col min="13575" max="13824" width="8.85546875" style="53"/>
    <col min="13825" max="13825" width="7.28515625" style="53" customWidth="1"/>
    <col min="13826" max="13826" width="5" style="53" customWidth="1"/>
    <col min="13827" max="13827" width="10.140625" style="53" customWidth="1"/>
    <col min="13828" max="13828" width="27" style="53" customWidth="1"/>
    <col min="13829" max="13829" width="15.85546875" style="53" customWidth="1"/>
    <col min="13830" max="13830" width="12.85546875" style="53" customWidth="1"/>
    <col min="13831" max="14080" width="8.85546875" style="53"/>
    <col min="14081" max="14081" width="7.28515625" style="53" customWidth="1"/>
    <col min="14082" max="14082" width="5" style="53" customWidth="1"/>
    <col min="14083" max="14083" width="10.140625" style="53" customWidth="1"/>
    <col min="14084" max="14084" width="27" style="53" customWidth="1"/>
    <col min="14085" max="14085" width="15.85546875" style="53" customWidth="1"/>
    <col min="14086" max="14086" width="12.85546875" style="53" customWidth="1"/>
    <col min="14087" max="14336" width="8.85546875" style="53"/>
    <col min="14337" max="14337" width="7.28515625" style="53" customWidth="1"/>
    <col min="14338" max="14338" width="5" style="53" customWidth="1"/>
    <col min="14339" max="14339" width="10.140625" style="53" customWidth="1"/>
    <col min="14340" max="14340" width="27" style="53" customWidth="1"/>
    <col min="14341" max="14341" width="15.85546875" style="53" customWidth="1"/>
    <col min="14342" max="14342" width="12.85546875" style="53" customWidth="1"/>
    <col min="14343" max="14592" width="8.85546875" style="53"/>
    <col min="14593" max="14593" width="7.28515625" style="53" customWidth="1"/>
    <col min="14594" max="14594" width="5" style="53" customWidth="1"/>
    <col min="14595" max="14595" width="10.140625" style="53" customWidth="1"/>
    <col min="14596" max="14596" width="27" style="53" customWidth="1"/>
    <col min="14597" max="14597" width="15.85546875" style="53" customWidth="1"/>
    <col min="14598" max="14598" width="12.85546875" style="53" customWidth="1"/>
    <col min="14599" max="14848" width="8.85546875" style="53"/>
    <col min="14849" max="14849" width="7.28515625" style="53" customWidth="1"/>
    <col min="14850" max="14850" width="5" style="53" customWidth="1"/>
    <col min="14851" max="14851" width="10.140625" style="53" customWidth="1"/>
    <col min="14852" max="14852" width="27" style="53" customWidth="1"/>
    <col min="14853" max="14853" width="15.85546875" style="53" customWidth="1"/>
    <col min="14854" max="14854" width="12.85546875" style="53" customWidth="1"/>
    <col min="14855" max="15104" width="8.85546875" style="53"/>
    <col min="15105" max="15105" width="7.28515625" style="53" customWidth="1"/>
    <col min="15106" max="15106" width="5" style="53" customWidth="1"/>
    <col min="15107" max="15107" width="10.140625" style="53" customWidth="1"/>
    <col min="15108" max="15108" width="27" style="53" customWidth="1"/>
    <col min="15109" max="15109" width="15.85546875" style="53" customWidth="1"/>
    <col min="15110" max="15110" width="12.85546875" style="53" customWidth="1"/>
    <col min="15111" max="15360" width="8.85546875" style="53"/>
    <col min="15361" max="15361" width="7.28515625" style="53" customWidth="1"/>
    <col min="15362" max="15362" width="5" style="53" customWidth="1"/>
    <col min="15363" max="15363" width="10.140625" style="53" customWidth="1"/>
    <col min="15364" max="15364" width="27" style="53" customWidth="1"/>
    <col min="15365" max="15365" width="15.85546875" style="53" customWidth="1"/>
    <col min="15366" max="15366" width="12.85546875" style="53" customWidth="1"/>
    <col min="15367" max="15616" width="8.85546875" style="53"/>
    <col min="15617" max="15617" width="7.28515625" style="53" customWidth="1"/>
    <col min="15618" max="15618" width="5" style="53" customWidth="1"/>
    <col min="15619" max="15619" width="10.140625" style="53" customWidth="1"/>
    <col min="15620" max="15620" width="27" style="53" customWidth="1"/>
    <col min="15621" max="15621" width="15.85546875" style="53" customWidth="1"/>
    <col min="15622" max="15622" width="12.85546875" style="53" customWidth="1"/>
    <col min="15623" max="15872" width="8.85546875" style="53"/>
    <col min="15873" max="15873" width="7.28515625" style="53" customWidth="1"/>
    <col min="15874" max="15874" width="5" style="53" customWidth="1"/>
    <col min="15875" max="15875" width="10.140625" style="53" customWidth="1"/>
    <col min="15876" max="15876" width="27" style="53" customWidth="1"/>
    <col min="15877" max="15877" width="15.85546875" style="53" customWidth="1"/>
    <col min="15878" max="15878" width="12.85546875" style="53" customWidth="1"/>
    <col min="15879" max="16128" width="8.85546875" style="53"/>
    <col min="16129" max="16129" width="7.28515625" style="53" customWidth="1"/>
    <col min="16130" max="16130" width="5" style="53" customWidth="1"/>
    <col min="16131" max="16131" width="10.140625" style="53" customWidth="1"/>
    <col min="16132" max="16132" width="27" style="53" customWidth="1"/>
    <col min="16133" max="16133" width="15.85546875" style="53" customWidth="1"/>
    <col min="16134" max="16134" width="12.85546875" style="53" customWidth="1"/>
    <col min="16135" max="16384" width="8.85546875" style="53"/>
  </cols>
  <sheetData>
    <row r="1" spans="1:6" ht="18.75">
      <c r="A1" s="51" t="s">
        <v>75</v>
      </c>
      <c r="B1" s="52"/>
    </row>
    <row r="2" spans="1:6" ht="18.75">
      <c r="A2" s="52">
        <v>2</v>
      </c>
      <c r="B2" s="52" t="s">
        <v>88</v>
      </c>
    </row>
    <row r="3" spans="1:6" ht="15">
      <c r="A3" s="48"/>
      <c r="B3" s="48"/>
      <c r="F3" s="49"/>
    </row>
    <row r="4" spans="1:6" ht="15">
      <c r="A4" s="54" t="s">
        <v>89</v>
      </c>
      <c r="B4" s="48"/>
    </row>
    <row r="7" spans="1:6" ht="20.25">
      <c r="B7" s="55"/>
    </row>
    <row r="9" spans="1:6" ht="15.75">
      <c r="B9" s="56" t="s">
        <v>90</v>
      </c>
      <c r="C9" s="57" t="s">
        <v>91</v>
      </c>
      <c r="D9" s="57" t="s">
        <v>92</v>
      </c>
      <c r="E9" s="58" t="s">
        <v>93</v>
      </c>
      <c r="F9" s="59" t="s">
        <v>80</v>
      </c>
    </row>
    <row r="10" spans="1:6" ht="15">
      <c r="B10" s="60">
        <v>1</v>
      </c>
      <c r="C10" s="61">
        <v>110</v>
      </c>
      <c r="D10" s="62" t="str">
        <f>VLOOKUP($C10,productlist[],2,0)</f>
        <v>Contemporary Bookcase</v>
      </c>
      <c r="E10" s="62">
        <f>VLOOKUP($C10,productlist[],3,0)</f>
        <v>650</v>
      </c>
      <c r="F10" s="63">
        <f>E10*B10</f>
        <v>650</v>
      </c>
    </row>
    <row r="11" spans="1:6" ht="15">
      <c r="B11" s="64">
        <v>2</v>
      </c>
      <c r="C11" s="65">
        <v>103</v>
      </c>
      <c r="D11" s="62" t="str">
        <f>VLOOKUP($C11,productlist[],2,0)</f>
        <v>Std Secretary Chair</v>
      </c>
      <c r="E11" s="62">
        <f>VLOOKUP($C11,productlist[],3,0)</f>
        <v>145</v>
      </c>
      <c r="F11" s="63">
        <f t="shared" ref="F11:F15" si="0">E11*B11</f>
        <v>290</v>
      </c>
    </row>
    <row r="12" spans="1:6" ht="15">
      <c r="B12" s="64">
        <v>3</v>
      </c>
      <c r="C12" s="65">
        <v>104</v>
      </c>
      <c r="D12" s="62" t="str">
        <f>VLOOKUP($C12,productlist[],2,0)</f>
        <v>Deluxe Secretary Chair</v>
      </c>
      <c r="E12" s="62">
        <f>VLOOKUP($C12,productlist[],3,0)</f>
        <v>185</v>
      </c>
      <c r="F12" s="63">
        <f t="shared" si="0"/>
        <v>555</v>
      </c>
    </row>
    <row r="13" spans="1:6" ht="15">
      <c r="B13" s="64">
        <v>1</v>
      </c>
      <c r="C13" s="65">
        <v>106</v>
      </c>
      <c r="D13" s="62" t="str">
        <f>VLOOKUP($C13,productlist[],2,0)</f>
        <v>Double Pedestal Desk</v>
      </c>
      <c r="E13" s="62">
        <f>VLOOKUP($C13,productlist[],3,0)</f>
        <v>1255</v>
      </c>
      <c r="F13" s="63">
        <f t="shared" si="0"/>
        <v>1255</v>
      </c>
    </row>
    <row r="14" spans="1:6" ht="15">
      <c r="B14" s="64">
        <v>2</v>
      </c>
      <c r="C14" s="65">
        <v>109</v>
      </c>
      <c r="D14" s="62" t="str">
        <f>VLOOKUP($C14,productlist[],2,0)</f>
        <v>Executive Wastebasket</v>
      </c>
      <c r="E14" s="62">
        <f>VLOOKUP($C14,productlist[],3,0)</f>
        <v>65</v>
      </c>
      <c r="F14" s="63">
        <f t="shared" si="0"/>
        <v>130</v>
      </c>
    </row>
    <row r="15" spans="1:6" ht="15">
      <c r="B15" s="64">
        <v>3</v>
      </c>
      <c r="C15" s="173">
        <v>101</v>
      </c>
      <c r="D15" s="62" t="str">
        <f>VLOOKUP($C15,productlist[],2,0)</f>
        <v>Executive Swivel Chair</v>
      </c>
      <c r="E15" s="62">
        <f>VLOOKUP($C15,productlist[],3,0)</f>
        <v>500</v>
      </c>
      <c r="F15" s="63">
        <f t="shared" si="0"/>
        <v>1500</v>
      </c>
    </row>
    <row r="16" spans="1:6" ht="15">
      <c r="B16" s="66"/>
      <c r="C16" s="67"/>
      <c r="D16" s="62"/>
      <c r="E16" s="68"/>
      <c r="F16" s="68" t="str">
        <f>IF(B16*E16&gt;0,B16*E16,"")</f>
        <v/>
      </c>
    </row>
    <row r="17" spans="2:6">
      <c r="B17" s="69"/>
      <c r="C17" s="70"/>
      <c r="D17" s="70"/>
      <c r="E17" s="71"/>
      <c r="F17" s="72"/>
    </row>
    <row r="18" spans="2:6" ht="15.75">
      <c r="B18" s="73"/>
      <c r="C18" s="74"/>
      <c r="D18" s="74"/>
      <c r="E18" s="75" t="s">
        <v>94</v>
      </c>
      <c r="F18" s="172">
        <f>SUM(F10:F15)</f>
        <v>4380</v>
      </c>
    </row>
    <row r="19" spans="2:6">
      <c r="B19" s="76"/>
      <c r="C19" s="77"/>
      <c r="D19" s="77"/>
      <c r="E19" s="78"/>
      <c r="F19" s="79"/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748B7-AAE4-4F0F-A712-89E4A2D09820}">
  <dimension ref="A1:J16"/>
  <sheetViews>
    <sheetView zoomScale="145" zoomScaleNormal="145" workbookViewId="0">
      <selection activeCell="E12" sqref="E12"/>
    </sheetView>
  </sheetViews>
  <sheetFormatPr defaultRowHeight="15"/>
  <cols>
    <col min="1" max="1" width="9.140625" style="85"/>
    <col min="2" max="3" width="14.5703125" style="85" customWidth="1"/>
    <col min="4" max="4" width="12.42578125" style="85" customWidth="1"/>
    <col min="5" max="16384" width="9.140625" style="85"/>
  </cols>
  <sheetData>
    <row r="1" spans="1:10">
      <c r="A1" s="85" t="s">
        <v>781</v>
      </c>
    </row>
    <row r="3" spans="1:10" ht="15.75">
      <c r="B3" s="126">
        <v>1</v>
      </c>
      <c r="C3" s="126" t="s">
        <v>782</v>
      </c>
      <c r="F3" s="85">
        <v>4</v>
      </c>
      <c r="G3" s="85" t="str">
        <f>CHOOSE(F3,C3,C4,C5,C6)</f>
        <v>Red</v>
      </c>
      <c r="H3" s="85">
        <v>1</v>
      </c>
      <c r="I3" s="127">
        <v>0.05</v>
      </c>
    </row>
    <row r="4" spans="1:10" ht="15.75">
      <c r="B4" s="126">
        <v>2</v>
      </c>
      <c r="C4" s="126" t="s">
        <v>58</v>
      </c>
      <c r="H4" s="85">
        <v>2</v>
      </c>
      <c r="I4" s="127">
        <v>7.0000000000000007E-2</v>
      </c>
    </row>
    <row r="5" spans="1:10" ht="15.75">
      <c r="B5" s="126">
        <v>3</v>
      </c>
      <c r="C5" s="126" t="s">
        <v>57</v>
      </c>
      <c r="H5" s="85">
        <v>3</v>
      </c>
      <c r="I5" s="127">
        <v>0.1</v>
      </c>
    </row>
    <row r="6" spans="1:10" ht="15.75">
      <c r="B6" s="126">
        <v>4</v>
      </c>
      <c r="C6" s="126" t="s">
        <v>56</v>
      </c>
    </row>
    <row r="9" spans="1:10">
      <c r="A9" s="85" t="s">
        <v>783</v>
      </c>
      <c r="J9" s="127">
        <v>0.1</v>
      </c>
    </row>
    <row r="10" spans="1:10">
      <c r="J10" s="127">
        <v>7.0000000000000007E-2</v>
      </c>
    </row>
    <row r="11" spans="1:10">
      <c r="B11" s="128" t="s">
        <v>784</v>
      </c>
      <c r="C11" s="128" t="s">
        <v>785</v>
      </c>
      <c r="D11" s="128" t="s">
        <v>786</v>
      </c>
      <c r="E11" s="128" t="s">
        <v>787</v>
      </c>
      <c r="F11" s="129"/>
      <c r="J11" s="127">
        <v>0.05</v>
      </c>
    </row>
    <row r="12" spans="1:10">
      <c r="B12" s="128" t="s">
        <v>81</v>
      </c>
      <c r="C12" s="128">
        <v>1</v>
      </c>
      <c r="D12" s="128">
        <v>25000</v>
      </c>
      <c r="E12" s="128">
        <f>CHOOSE(C12,$I$3,$I$4,$I$5)*D12</f>
        <v>1250</v>
      </c>
      <c r="F12" s="129"/>
    </row>
    <row r="13" spans="1:10">
      <c r="B13" s="128" t="s">
        <v>788</v>
      </c>
      <c r="C13" s="128">
        <v>2</v>
      </c>
      <c r="D13" s="128">
        <v>20000</v>
      </c>
      <c r="E13" s="128">
        <f t="shared" ref="E13:E16" si="0">CHOOSE(C13,$I$3,$I$4,$I$5)*D13</f>
        <v>1400.0000000000002</v>
      </c>
      <c r="F13" s="129"/>
    </row>
    <row r="14" spans="1:10">
      <c r="B14" s="128" t="s">
        <v>84</v>
      </c>
      <c r="C14" s="128">
        <v>3</v>
      </c>
      <c r="D14" s="128">
        <v>30000</v>
      </c>
      <c r="E14" s="128">
        <f t="shared" si="0"/>
        <v>3000</v>
      </c>
      <c r="F14" s="129"/>
    </row>
    <row r="15" spans="1:10">
      <c r="B15" s="128" t="s">
        <v>85</v>
      </c>
      <c r="C15" s="128">
        <v>1</v>
      </c>
      <c r="D15" s="128">
        <v>35000</v>
      </c>
      <c r="E15" s="128">
        <f t="shared" si="0"/>
        <v>1750</v>
      </c>
      <c r="F15" s="129"/>
    </row>
    <row r="16" spans="1:10">
      <c r="B16" s="128" t="s">
        <v>789</v>
      </c>
      <c r="C16" s="128">
        <v>2</v>
      </c>
      <c r="D16" s="128">
        <v>15000</v>
      </c>
      <c r="E16" s="128">
        <f t="shared" si="0"/>
        <v>1050</v>
      </c>
    </row>
  </sheetData>
  <dataValidations disablePrompts="1" count="1">
    <dataValidation type="list" allowBlank="1" showInputMessage="1" showErrorMessage="1" sqref="I2 F3" xr:uid="{E6D3CB36-337D-4C8A-8113-56E4100E9001}">
      <formula1>$B$3:$B$6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DC4FC-66E6-4360-B447-FDD442F096EA}">
  <dimension ref="B1:J17"/>
  <sheetViews>
    <sheetView showGridLines="0" zoomScale="130" zoomScaleNormal="130" workbookViewId="0">
      <selection activeCell="J10" sqref="J10"/>
    </sheetView>
  </sheetViews>
  <sheetFormatPr defaultRowHeight="15"/>
  <cols>
    <col min="1" max="1" width="2.5703125" style="85" customWidth="1"/>
    <col min="2" max="2" width="8.140625" style="85" customWidth="1"/>
    <col min="3" max="6" width="11" style="85" customWidth="1"/>
    <col min="7" max="7" width="3.42578125" style="85" customWidth="1"/>
    <col min="8" max="8" width="16" style="85" bestFit="1" customWidth="1"/>
    <col min="9" max="9" width="11.5703125" style="85" bestFit="1" customWidth="1"/>
    <col min="10" max="16384" width="9.140625" style="85"/>
  </cols>
  <sheetData>
    <row r="1" spans="2:10" s="130" customFormat="1" ht="26.25">
      <c r="B1" s="130" t="s">
        <v>790</v>
      </c>
      <c r="C1" s="131"/>
      <c r="H1" s="179"/>
      <c r="I1" s="179"/>
      <c r="J1" s="179"/>
    </row>
    <row r="2" spans="2:10">
      <c r="C2" s="132"/>
    </row>
    <row r="3" spans="2:10">
      <c r="B3" s="133" t="s">
        <v>791</v>
      </c>
      <c r="C3" s="134"/>
      <c r="D3" s="135"/>
      <c r="E3" s="135"/>
      <c r="F3" s="136"/>
      <c r="H3" s="133" t="s">
        <v>792</v>
      </c>
      <c r="I3" s="135"/>
      <c r="J3" s="136"/>
    </row>
    <row r="5" spans="2:10">
      <c r="B5" s="137" t="s">
        <v>4</v>
      </c>
      <c r="C5" s="138" t="s">
        <v>793</v>
      </c>
      <c r="D5" s="138" t="s">
        <v>794</v>
      </c>
      <c r="E5" s="138" t="s">
        <v>795</v>
      </c>
      <c r="F5" s="138" t="s">
        <v>796</v>
      </c>
      <c r="H5" s="139" t="s">
        <v>797</v>
      </c>
      <c r="I5" s="142" t="s">
        <v>796</v>
      </c>
      <c r="J5" s="139">
        <f>MATCH(I5,C5:F5,0)</f>
        <v>4</v>
      </c>
    </row>
    <row r="6" spans="2:10">
      <c r="B6" s="140">
        <v>41275</v>
      </c>
      <c r="C6" s="141">
        <v>1080</v>
      </c>
      <c r="D6" s="141">
        <v>1980</v>
      </c>
      <c r="E6" s="141">
        <v>2530</v>
      </c>
      <c r="F6" s="141">
        <v>1440</v>
      </c>
    </row>
    <row r="7" spans="2:10">
      <c r="B7" s="140">
        <v>41306</v>
      </c>
      <c r="C7" s="141">
        <v>2640</v>
      </c>
      <c r="D7" s="141">
        <v>2720</v>
      </c>
      <c r="E7" s="141">
        <v>1250</v>
      </c>
      <c r="F7" s="141">
        <v>2490</v>
      </c>
      <c r="H7" s="139" t="s">
        <v>798</v>
      </c>
      <c r="I7" s="177">
        <f>SUM(CHOOSE($J$5,$C$6:$C$17,$D$6:$D$17,$E$6:$E$17,$F$6:$F$17))</f>
        <v>23450</v>
      </c>
    </row>
    <row r="8" spans="2:10">
      <c r="B8" s="140">
        <v>41334</v>
      </c>
      <c r="C8" s="141">
        <v>2640</v>
      </c>
      <c r="D8" s="141">
        <v>2250</v>
      </c>
      <c r="E8" s="141">
        <v>1680</v>
      </c>
      <c r="F8" s="141">
        <v>2210</v>
      </c>
      <c r="H8" s="139" t="s">
        <v>799</v>
      </c>
      <c r="I8" s="177">
        <f>AVERAGE(CHOOSE($J$5,$C$6:$C$17,$D$6:$D$17,$E$6:$E$17,$F$6:$F$17))</f>
        <v>1954.1666666666667</v>
      </c>
    </row>
    <row r="9" spans="2:10">
      <c r="B9" s="140">
        <v>41365</v>
      </c>
      <c r="C9" s="141">
        <v>2150</v>
      </c>
      <c r="D9" s="141">
        <v>2090</v>
      </c>
      <c r="E9" s="141">
        <v>2850</v>
      </c>
      <c r="F9" s="141">
        <v>2910</v>
      </c>
      <c r="H9" s="139" t="s">
        <v>800</v>
      </c>
      <c r="I9" s="177">
        <f>MIN(CHOOSE($J$5,$C$6:$C$17,$D$6:$D$17,$E$6:$E$17,$F$6:$F$17))</f>
        <v>1030</v>
      </c>
      <c r="J9" s="140">
        <f>INDEX($B$6:$B$17,MATCH(I9,CHOOSE($J$5,$C$6:$C$17,$D$6:$D$17,$E$6:$E$17,$F$6:$F$17),0))</f>
        <v>41395</v>
      </c>
    </row>
    <row r="10" spans="2:10">
      <c r="B10" s="140">
        <v>41395</v>
      </c>
      <c r="C10" s="141">
        <v>1900</v>
      </c>
      <c r="D10" s="141">
        <v>1590</v>
      </c>
      <c r="E10" s="141">
        <v>1110</v>
      </c>
      <c r="F10" s="141">
        <v>1030</v>
      </c>
      <c r="H10" s="139" t="s">
        <v>801</v>
      </c>
      <c r="I10" s="177">
        <f>MAX(CHOOSE($J$5,$C$6:$C$17,$D$6:$D$17,$E$6:$E$17,$F$6:$F$17))</f>
        <v>2910</v>
      </c>
      <c r="J10" s="140">
        <f>INDEX($B$6:$B$17,MATCH(I10,CHOOSE($J$5,$C$6:$C$17,$D$6:$D$17,$E$6:$E$17,$F$6:$F$17),0))</f>
        <v>41365</v>
      </c>
    </row>
    <row r="11" spans="2:10">
      <c r="B11" s="140">
        <v>41426</v>
      </c>
      <c r="C11" s="141">
        <v>2410</v>
      </c>
      <c r="D11" s="141">
        <v>2350</v>
      </c>
      <c r="E11" s="141">
        <v>1130</v>
      </c>
      <c r="F11" s="141">
        <v>1910</v>
      </c>
    </row>
    <row r="12" spans="2:10">
      <c r="B12" s="140">
        <v>41456</v>
      </c>
      <c r="C12" s="141">
        <v>2130</v>
      </c>
      <c r="D12" s="141">
        <v>2890</v>
      </c>
      <c r="E12" s="141">
        <v>2240</v>
      </c>
      <c r="F12" s="141">
        <v>1470</v>
      </c>
    </row>
    <row r="13" spans="2:10">
      <c r="B13" s="140">
        <v>41487</v>
      </c>
      <c r="C13" s="141">
        <v>1810</v>
      </c>
      <c r="D13" s="141">
        <v>1280</v>
      </c>
      <c r="E13" s="141">
        <v>2090</v>
      </c>
      <c r="F13" s="141">
        <v>1280</v>
      </c>
    </row>
    <row r="14" spans="2:10">
      <c r="B14" s="140">
        <v>41518</v>
      </c>
      <c r="C14" s="141">
        <v>1750</v>
      </c>
      <c r="D14" s="141">
        <v>1830</v>
      </c>
      <c r="E14" s="141">
        <v>1270</v>
      </c>
      <c r="F14" s="141">
        <v>1570</v>
      </c>
    </row>
    <row r="15" spans="2:10">
      <c r="B15" s="140">
        <v>41548</v>
      </c>
      <c r="C15" s="141">
        <v>1540</v>
      </c>
      <c r="D15" s="141">
        <v>2560</v>
      </c>
      <c r="E15" s="141">
        <v>2610</v>
      </c>
      <c r="F15" s="141">
        <v>2160</v>
      </c>
    </row>
    <row r="16" spans="2:10">
      <c r="B16" s="140">
        <v>41579</v>
      </c>
      <c r="C16" s="141">
        <v>1150</v>
      </c>
      <c r="D16" s="141">
        <v>1640</v>
      </c>
      <c r="E16" s="141">
        <v>1700</v>
      </c>
      <c r="F16" s="141">
        <v>2830</v>
      </c>
    </row>
    <row r="17" spans="2:6">
      <c r="B17" s="140">
        <v>41609</v>
      </c>
      <c r="C17" s="141">
        <v>2470</v>
      </c>
      <c r="D17" s="141">
        <v>2030</v>
      </c>
      <c r="E17" s="141">
        <v>2030</v>
      </c>
      <c r="F17" s="141">
        <v>2150</v>
      </c>
    </row>
  </sheetData>
  <mergeCells count="1">
    <mergeCell ref="H1:J1"/>
  </mergeCells>
  <conditionalFormatting sqref="C6:F17">
    <cfRule type="expression" dxfId="0" priority="2">
      <formula>C$5=#REF!</formula>
    </cfRule>
  </conditionalFormatting>
  <dataValidations disablePrompts="1" count="1">
    <dataValidation type="list" allowBlank="1" showInputMessage="1" showErrorMessage="1" sqref="I5" xr:uid="{EE47D5CD-0EFC-477F-957D-28944F52550C}">
      <formula1>$C$5:$F$5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6B9A-4868-49BF-9E99-99B3C6E01D37}">
  <dimension ref="B3:C11"/>
  <sheetViews>
    <sheetView zoomScale="160" zoomScaleNormal="160" workbookViewId="0">
      <selection activeCell="C5" sqref="C5"/>
    </sheetView>
  </sheetViews>
  <sheetFormatPr defaultRowHeight="12.75"/>
  <cols>
    <col min="2" max="2" width="38.7109375" customWidth="1"/>
    <col min="3" max="3" width="13.5703125" customWidth="1"/>
  </cols>
  <sheetData>
    <row r="3" spans="2:3" ht="15.75">
      <c r="B3" s="143" t="s">
        <v>802</v>
      </c>
      <c r="C3" s="144" t="s">
        <v>803</v>
      </c>
    </row>
    <row r="4" spans="2:3" ht="15.75">
      <c r="B4" s="143" t="s">
        <v>843</v>
      </c>
      <c r="C4" s="144" t="s">
        <v>807</v>
      </c>
    </row>
    <row r="5" spans="2:3" ht="15.75">
      <c r="B5" s="143" t="s">
        <v>844</v>
      </c>
      <c r="C5" s="144" t="s">
        <v>816</v>
      </c>
    </row>
    <row r="6" spans="2:3" ht="15.75">
      <c r="B6" s="143" t="s">
        <v>845</v>
      </c>
      <c r="C6" s="146"/>
    </row>
    <row r="7" spans="2:3" ht="15.75">
      <c r="B7" s="143" t="s">
        <v>846</v>
      </c>
      <c r="C7" s="146"/>
    </row>
    <row r="8" spans="2:3" ht="15.75">
      <c r="B8" s="143" t="s">
        <v>847</v>
      </c>
      <c r="C8" s="144"/>
    </row>
    <row r="9" spans="2:3" ht="15.75">
      <c r="B9" s="143" t="s">
        <v>778</v>
      </c>
      <c r="C9" s="147"/>
    </row>
    <row r="11" spans="2:3" ht="15.75">
      <c r="B11" s="143" t="s">
        <v>848</v>
      </c>
      <c r="C11" s="148"/>
    </row>
  </sheetData>
  <protectedRanges>
    <protectedRange sqref="C3:C5 C8:C9" name="Calculator"/>
  </protectedRanges>
  <dataValidations count="3">
    <dataValidation type="list" allowBlank="1" showInputMessage="1" showErrorMessage="1" sqref="C3" xr:uid="{D7AB10FC-49FE-479B-A379-D465CA5133B2}">
      <formula1>Category</formula1>
    </dataValidation>
    <dataValidation type="list" allowBlank="1" showInputMessage="1" showErrorMessage="1" sqref="C4" xr:uid="{560874C5-FC3C-445D-A103-01046B775855}">
      <formula1>INDIRECT($C$3)</formula1>
    </dataValidation>
    <dataValidation type="list" allowBlank="1" showInputMessage="1" showErrorMessage="1" sqref="C5" xr:uid="{33BB86B3-1A3E-49FC-B291-7098EFC86CC8}">
      <formula1>INDIRECT($C$4)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4A19-C9A9-417F-B83B-1B22E5133DDF}">
  <dimension ref="A2:AN5"/>
  <sheetViews>
    <sheetView zoomScale="205" zoomScaleNormal="205" workbookViewId="0">
      <selection activeCell="D3" sqref="D3"/>
    </sheetView>
  </sheetViews>
  <sheetFormatPr defaultRowHeight="12.75"/>
  <sheetData>
    <row r="2" spans="1:40">
      <c r="A2" s="143" t="s">
        <v>804</v>
      </c>
      <c r="B2" s="143" t="s">
        <v>803</v>
      </c>
      <c r="C2" s="143" t="s">
        <v>805</v>
      </c>
      <c r="D2" s="143" t="s">
        <v>806</v>
      </c>
      <c r="E2" s="143" t="s">
        <v>807</v>
      </c>
      <c r="F2" s="143" t="s">
        <v>808</v>
      </c>
      <c r="G2" s="143" t="s">
        <v>809</v>
      </c>
      <c r="H2" s="143" t="s">
        <v>810</v>
      </c>
      <c r="I2" s="143" t="s">
        <v>811</v>
      </c>
      <c r="J2" s="143" t="s">
        <v>812</v>
      </c>
      <c r="K2" s="143" t="s">
        <v>813</v>
      </c>
      <c r="L2" s="143" t="s">
        <v>814</v>
      </c>
      <c r="M2" s="143" t="s">
        <v>815</v>
      </c>
      <c r="N2" s="143" t="s">
        <v>816</v>
      </c>
      <c r="O2" s="143" t="s">
        <v>817</v>
      </c>
      <c r="P2" s="143" t="s">
        <v>818</v>
      </c>
      <c r="Q2" s="143" t="s">
        <v>819</v>
      </c>
      <c r="R2" s="143" t="s">
        <v>820</v>
      </c>
      <c r="S2" s="143" t="s">
        <v>821</v>
      </c>
      <c r="T2" s="143" t="s">
        <v>822</v>
      </c>
      <c r="U2" s="143" t="s">
        <v>823</v>
      </c>
      <c r="V2" s="143" t="s">
        <v>824</v>
      </c>
      <c r="W2" s="143" t="s">
        <v>825</v>
      </c>
      <c r="X2" s="143" t="s">
        <v>826</v>
      </c>
      <c r="Y2" s="143" t="s">
        <v>827</v>
      </c>
      <c r="Z2" s="143" t="s">
        <v>828</v>
      </c>
      <c r="AA2" s="143" t="s">
        <v>829</v>
      </c>
      <c r="AB2" s="143" t="s">
        <v>830</v>
      </c>
      <c r="AC2" s="143" t="s">
        <v>831</v>
      </c>
      <c r="AD2" s="143" t="s">
        <v>832</v>
      </c>
      <c r="AE2" s="143" t="s">
        <v>833</v>
      </c>
      <c r="AF2" s="143" t="s">
        <v>834</v>
      </c>
      <c r="AG2" s="143" t="s">
        <v>835</v>
      </c>
      <c r="AH2" s="143" t="s">
        <v>836</v>
      </c>
      <c r="AI2" s="143" t="s">
        <v>837</v>
      </c>
      <c r="AJ2" s="143" t="s">
        <v>838</v>
      </c>
      <c r="AK2" s="143" t="s">
        <v>839</v>
      </c>
      <c r="AL2" s="143" t="s">
        <v>840</v>
      </c>
      <c r="AM2" s="143" t="s">
        <v>841</v>
      </c>
      <c r="AN2" s="143" t="s">
        <v>842</v>
      </c>
    </row>
    <row r="3" spans="1:40">
      <c r="A3" s="143" t="s">
        <v>803</v>
      </c>
      <c r="B3" s="143" t="s">
        <v>807</v>
      </c>
      <c r="C3" s="143" t="s">
        <v>810</v>
      </c>
      <c r="D3" s="143" t="s">
        <v>813</v>
      </c>
      <c r="E3" s="143" t="s">
        <v>816</v>
      </c>
      <c r="F3" s="143" t="s">
        <v>819</v>
      </c>
      <c r="G3" s="143" t="s">
        <v>822</v>
      </c>
      <c r="H3" s="143" t="s">
        <v>825</v>
      </c>
      <c r="I3" s="143" t="s">
        <v>828</v>
      </c>
      <c r="J3" s="143" t="s">
        <v>831</v>
      </c>
      <c r="K3" s="143" t="s">
        <v>834</v>
      </c>
      <c r="L3" s="143" t="s">
        <v>837</v>
      </c>
      <c r="M3" s="143" t="s">
        <v>840</v>
      </c>
      <c r="N3" s="145">
        <v>54645</v>
      </c>
      <c r="O3" s="145">
        <v>47202</v>
      </c>
      <c r="P3" s="145">
        <v>13956</v>
      </c>
      <c r="Q3" s="145">
        <v>13245</v>
      </c>
      <c r="R3" s="145">
        <v>35153</v>
      </c>
      <c r="S3" s="145">
        <v>29370</v>
      </c>
      <c r="T3" s="145">
        <v>22943</v>
      </c>
      <c r="U3" s="145">
        <v>26208</v>
      </c>
      <c r="V3" s="145">
        <v>15567</v>
      </c>
      <c r="W3" s="145">
        <v>9644</v>
      </c>
      <c r="X3" s="145">
        <v>7659</v>
      </c>
      <c r="Y3" s="145">
        <v>16148</v>
      </c>
      <c r="Z3" s="145">
        <v>31136</v>
      </c>
      <c r="AA3" s="145">
        <v>39392</v>
      </c>
      <c r="AB3" s="145">
        <v>17041</v>
      </c>
      <c r="AC3" s="145">
        <v>47254</v>
      </c>
      <c r="AD3" s="145">
        <v>35015</v>
      </c>
      <c r="AE3" s="145">
        <v>29088</v>
      </c>
      <c r="AF3" s="145">
        <v>11053</v>
      </c>
      <c r="AG3" s="145">
        <v>27849</v>
      </c>
      <c r="AH3" s="145">
        <v>44265</v>
      </c>
      <c r="AI3" s="145">
        <v>41072</v>
      </c>
      <c r="AJ3" s="145">
        <v>15342</v>
      </c>
      <c r="AK3" s="145">
        <v>5175</v>
      </c>
      <c r="AL3" s="145">
        <v>38522</v>
      </c>
      <c r="AM3" s="145">
        <v>22464</v>
      </c>
      <c r="AN3" s="145">
        <v>5935</v>
      </c>
    </row>
    <row r="4" spans="1:40">
      <c r="A4" s="143" t="s">
        <v>805</v>
      </c>
      <c r="B4" s="143" t="s">
        <v>808</v>
      </c>
      <c r="C4" s="143" t="s">
        <v>811</v>
      </c>
      <c r="D4" s="143" t="s">
        <v>814</v>
      </c>
      <c r="E4" s="143" t="s">
        <v>817</v>
      </c>
      <c r="F4" s="143" t="s">
        <v>820</v>
      </c>
      <c r="G4" s="143" t="s">
        <v>823</v>
      </c>
      <c r="H4" s="143" t="s">
        <v>826</v>
      </c>
      <c r="I4" s="143" t="s">
        <v>829</v>
      </c>
      <c r="J4" s="143" t="s">
        <v>832</v>
      </c>
      <c r="K4" s="143" t="s">
        <v>835</v>
      </c>
      <c r="L4" s="143" t="s">
        <v>838</v>
      </c>
      <c r="M4" s="143" t="s">
        <v>841</v>
      </c>
      <c r="N4" s="145">
        <v>15875</v>
      </c>
      <c r="O4" s="145">
        <v>17798</v>
      </c>
      <c r="P4" s="145">
        <v>23842</v>
      </c>
      <c r="Q4" s="145">
        <v>19329</v>
      </c>
      <c r="R4" s="145">
        <v>45985</v>
      </c>
      <c r="S4" s="145">
        <v>31123</v>
      </c>
      <c r="T4" s="145">
        <v>22571</v>
      </c>
      <c r="U4" s="145">
        <v>29479</v>
      </c>
      <c r="V4" s="145">
        <v>21038</v>
      </c>
      <c r="W4" s="145">
        <v>40764</v>
      </c>
      <c r="X4" s="145">
        <v>27068</v>
      </c>
      <c r="Y4" s="145">
        <v>13901</v>
      </c>
      <c r="Z4" s="145">
        <v>30786</v>
      </c>
      <c r="AA4" s="145">
        <v>47385</v>
      </c>
      <c r="AB4" s="145">
        <v>42568</v>
      </c>
      <c r="AC4" s="145">
        <v>15557</v>
      </c>
      <c r="AD4" s="145">
        <v>45746</v>
      </c>
      <c r="AE4" s="145">
        <v>32791</v>
      </c>
      <c r="AF4" s="145">
        <v>42341</v>
      </c>
      <c r="AG4" s="145">
        <v>49147</v>
      </c>
      <c r="AH4" s="145">
        <v>32446</v>
      </c>
      <c r="AI4" s="145">
        <v>9179</v>
      </c>
      <c r="AJ4" s="145">
        <v>33221</v>
      </c>
      <c r="AK4" s="145">
        <v>19609</v>
      </c>
      <c r="AL4" s="145">
        <v>42763</v>
      </c>
      <c r="AM4" s="145">
        <v>6476</v>
      </c>
      <c r="AN4" s="145">
        <v>27729</v>
      </c>
    </row>
    <row r="5" spans="1:40">
      <c r="A5" s="143" t="s">
        <v>806</v>
      </c>
      <c r="B5" s="143" t="s">
        <v>809</v>
      </c>
      <c r="C5" s="143" t="s">
        <v>812</v>
      </c>
      <c r="D5" s="143" t="s">
        <v>815</v>
      </c>
      <c r="E5" s="143" t="s">
        <v>818</v>
      </c>
      <c r="F5" s="143" t="s">
        <v>821</v>
      </c>
      <c r="G5" s="143" t="s">
        <v>824</v>
      </c>
      <c r="H5" s="143" t="s">
        <v>827</v>
      </c>
      <c r="I5" s="143" t="s">
        <v>830</v>
      </c>
      <c r="J5" s="143" t="s">
        <v>833</v>
      </c>
      <c r="K5" s="143" t="s">
        <v>836</v>
      </c>
      <c r="L5" s="143" t="s">
        <v>839</v>
      </c>
      <c r="M5" s="143" t="s">
        <v>842</v>
      </c>
      <c r="N5" s="145">
        <v>45475</v>
      </c>
      <c r="O5" s="145">
        <v>18897</v>
      </c>
      <c r="P5" s="145">
        <v>13081</v>
      </c>
      <c r="Q5" s="145">
        <v>21319</v>
      </c>
      <c r="R5" s="145">
        <v>44294</v>
      </c>
      <c r="S5" s="145">
        <v>24459</v>
      </c>
      <c r="T5" s="145">
        <v>18949</v>
      </c>
      <c r="U5" s="145">
        <v>43559</v>
      </c>
      <c r="V5" s="145">
        <v>17461</v>
      </c>
      <c r="W5" s="145">
        <v>9707</v>
      </c>
      <c r="X5" s="145">
        <v>24417</v>
      </c>
      <c r="Y5" s="145">
        <v>6581</v>
      </c>
      <c r="Z5" s="145">
        <v>48523</v>
      </c>
      <c r="AA5" s="145">
        <v>20469</v>
      </c>
      <c r="AB5" s="145">
        <v>12332</v>
      </c>
      <c r="AC5" s="145">
        <v>18963</v>
      </c>
      <c r="AD5" s="145">
        <v>41025</v>
      </c>
      <c r="AE5" s="145">
        <v>27552</v>
      </c>
      <c r="AF5" s="145">
        <v>9096</v>
      </c>
      <c r="AG5" s="145">
        <v>30860</v>
      </c>
      <c r="AH5" s="145">
        <v>49388</v>
      </c>
      <c r="AI5" s="145">
        <v>35468</v>
      </c>
      <c r="AJ5" s="145">
        <v>29349</v>
      </c>
      <c r="AK5" s="145">
        <v>48584</v>
      </c>
      <c r="AL5" s="145">
        <v>12360</v>
      </c>
      <c r="AM5" s="145">
        <v>25618</v>
      </c>
      <c r="AN5" s="145">
        <v>25181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CD5B-4F2C-4CF1-973C-8FFA2CD6A90F}">
  <dimension ref="B2:R18"/>
  <sheetViews>
    <sheetView showGridLines="0" zoomScale="115" zoomScaleNormal="115" workbookViewId="0">
      <selection activeCell="G6" sqref="G6"/>
    </sheetView>
  </sheetViews>
  <sheetFormatPr defaultRowHeight="15"/>
  <cols>
    <col min="1" max="1" width="1.42578125" style="85" customWidth="1"/>
    <col min="2" max="2" width="2.7109375" style="85" customWidth="1"/>
    <col min="3" max="3" width="11.42578125" style="85" customWidth="1"/>
    <col min="4" max="15" width="8.7109375" style="85" customWidth="1"/>
    <col min="16" max="16" width="14" style="85" bestFit="1" customWidth="1"/>
    <col min="17" max="17" width="12.28515625" style="85" customWidth="1"/>
    <col min="18" max="18" width="9.7109375" style="85" bestFit="1" customWidth="1"/>
    <col min="19" max="16384" width="9.140625" style="85"/>
  </cols>
  <sheetData>
    <row r="2" spans="2:18">
      <c r="D2" s="149" t="s">
        <v>11</v>
      </c>
      <c r="E2" s="149" t="s">
        <v>763</v>
      </c>
      <c r="F2" s="149" t="s">
        <v>764</v>
      </c>
      <c r="G2" s="149" t="s">
        <v>765</v>
      </c>
      <c r="H2" s="149" t="s">
        <v>766</v>
      </c>
      <c r="I2" s="149" t="s">
        <v>757</v>
      </c>
      <c r="J2" s="149" t="s">
        <v>767</v>
      </c>
      <c r="K2" s="149" t="s">
        <v>768</v>
      </c>
      <c r="L2" s="149" t="s">
        <v>769</v>
      </c>
      <c r="M2" s="149" t="s">
        <v>770</v>
      </c>
      <c r="N2" s="149" t="s">
        <v>771</v>
      </c>
      <c r="O2" s="149" t="s">
        <v>772</v>
      </c>
      <c r="P2" s="149" t="s">
        <v>849</v>
      </c>
      <c r="Q2" s="149" t="s">
        <v>850</v>
      </c>
      <c r="R2" s="149" t="s">
        <v>851</v>
      </c>
    </row>
    <row r="3" spans="2:18" ht="16.5" thickBot="1">
      <c r="B3" s="150" t="s">
        <v>852</v>
      </c>
      <c r="Q3" t="s">
        <v>764</v>
      </c>
    </row>
    <row r="4" spans="2:18" ht="15.75" thickBot="1">
      <c r="C4" s="85" t="s">
        <v>50</v>
      </c>
      <c r="D4" s="151">
        <v>9494</v>
      </c>
      <c r="E4" s="152">
        <v>7929</v>
      </c>
      <c r="F4" s="178">
        <v>7629</v>
      </c>
      <c r="G4" s="152">
        <v>8894</v>
      </c>
      <c r="H4" s="152">
        <v>9137</v>
      </c>
      <c r="I4" s="152">
        <v>9095</v>
      </c>
      <c r="J4" s="152">
        <v>8514</v>
      </c>
      <c r="K4" s="152">
        <v>8123</v>
      </c>
      <c r="L4" s="152">
        <v>7719</v>
      </c>
      <c r="M4" s="152">
        <v>8423</v>
      </c>
      <c r="N4" s="152">
        <v>6742</v>
      </c>
      <c r="O4" s="153">
        <v>8981</v>
      </c>
      <c r="P4" s="154">
        <f>SUM(D4:O4)</f>
        <v>100680</v>
      </c>
      <c r="Q4" s="155">
        <f ca="1">SUM(OFFSET(C4,0,1,1,MATCH($Q$3,$D$2:$O$2,0)))</f>
        <v>25052</v>
      </c>
      <c r="R4" s="156">
        <f ca="1">Q4/P4</f>
        <v>0.24882796980532379</v>
      </c>
    </row>
    <row r="5" spans="2:18" ht="15.75" thickBot="1">
      <c r="C5" s="85" t="s">
        <v>47</v>
      </c>
      <c r="D5" s="157">
        <v>9458</v>
      </c>
      <c r="E5" s="158">
        <v>7306</v>
      </c>
      <c r="F5" s="158">
        <v>6862</v>
      </c>
      <c r="G5" s="158">
        <v>8413</v>
      </c>
      <c r="H5" s="158">
        <v>8350</v>
      </c>
      <c r="I5" s="158">
        <v>9908</v>
      </c>
      <c r="J5" s="158">
        <v>8047</v>
      </c>
      <c r="K5" s="158">
        <v>8093</v>
      </c>
      <c r="L5" s="158">
        <v>8310</v>
      </c>
      <c r="M5" s="158">
        <v>7839</v>
      </c>
      <c r="N5" s="158">
        <v>9698</v>
      </c>
      <c r="O5" s="159">
        <v>9251</v>
      </c>
      <c r="P5" s="160">
        <f t="shared" ref="P5:P8" si="0">SUM(D5:O5)</f>
        <v>101535</v>
      </c>
      <c r="Q5" s="155">
        <f t="shared" ref="Q5:Q8" ca="1" si="1">SUM(OFFSET(C5,0,1,1,MATCH($Q$3,$D$2:$O$2,0)))</f>
        <v>23626</v>
      </c>
      <c r="R5" s="156">
        <f t="shared" ref="R5:R8" ca="1" si="2">Q5/P5</f>
        <v>0.23268823558378884</v>
      </c>
    </row>
    <row r="6" spans="2:18" ht="15.75" thickBot="1">
      <c r="C6" s="85" t="s">
        <v>853</v>
      </c>
      <c r="D6" s="157">
        <v>9407</v>
      </c>
      <c r="E6" s="158">
        <v>8566</v>
      </c>
      <c r="F6" s="158">
        <v>7747</v>
      </c>
      <c r="G6" s="158">
        <v>8980</v>
      </c>
      <c r="H6" s="158">
        <v>8179</v>
      </c>
      <c r="I6" s="158">
        <v>9055</v>
      </c>
      <c r="J6" s="158">
        <v>9687</v>
      </c>
      <c r="K6" s="158">
        <v>8717</v>
      </c>
      <c r="L6" s="158">
        <v>7886</v>
      </c>
      <c r="M6" s="158">
        <v>6791</v>
      </c>
      <c r="N6" s="158">
        <v>9084</v>
      </c>
      <c r="O6" s="159">
        <v>6963</v>
      </c>
      <c r="P6" s="160">
        <f t="shared" si="0"/>
        <v>101062</v>
      </c>
      <c r="Q6" s="155">
        <f t="shared" ca="1" si="1"/>
        <v>25720</v>
      </c>
      <c r="R6" s="156">
        <f t="shared" ca="1" si="2"/>
        <v>0.25449723931843821</v>
      </c>
    </row>
    <row r="7" spans="2:18" ht="15.75" thickBot="1">
      <c r="C7" s="85" t="s">
        <v>48</v>
      </c>
      <c r="D7" s="161">
        <v>7836</v>
      </c>
      <c r="E7" s="162">
        <v>8435</v>
      </c>
      <c r="F7" s="162">
        <v>9022</v>
      </c>
      <c r="G7" s="162">
        <v>9042</v>
      </c>
      <c r="H7" s="162">
        <v>8396</v>
      </c>
      <c r="I7" s="162">
        <v>8032</v>
      </c>
      <c r="J7" s="162">
        <v>6787</v>
      </c>
      <c r="K7" s="162">
        <v>9157</v>
      </c>
      <c r="L7" s="162">
        <v>8173</v>
      </c>
      <c r="M7" s="162">
        <v>9782</v>
      </c>
      <c r="N7" s="162">
        <v>7034</v>
      </c>
      <c r="O7" s="163">
        <v>7708</v>
      </c>
      <c r="P7" s="164">
        <f t="shared" si="0"/>
        <v>99404</v>
      </c>
      <c r="Q7" s="155">
        <f t="shared" ca="1" si="1"/>
        <v>25293</v>
      </c>
      <c r="R7" s="156">
        <f t="shared" ca="1" si="2"/>
        <v>0.25444650114683515</v>
      </c>
    </row>
    <row r="8" spans="2:18">
      <c r="D8" s="165">
        <f t="shared" ref="D8:O8" si="3">SUM(D4:D7)</f>
        <v>36195</v>
      </c>
      <c r="E8" s="165">
        <f t="shared" si="3"/>
        <v>32236</v>
      </c>
      <c r="F8" s="165">
        <f t="shared" si="3"/>
        <v>31260</v>
      </c>
      <c r="G8" s="165">
        <f t="shared" si="3"/>
        <v>35329</v>
      </c>
      <c r="H8" s="165">
        <f t="shared" si="3"/>
        <v>34062</v>
      </c>
      <c r="I8" s="165">
        <f t="shared" si="3"/>
        <v>36090</v>
      </c>
      <c r="J8" s="165">
        <f t="shared" si="3"/>
        <v>33035</v>
      </c>
      <c r="K8" s="165">
        <f t="shared" si="3"/>
        <v>34090</v>
      </c>
      <c r="L8" s="165">
        <f t="shared" si="3"/>
        <v>32088</v>
      </c>
      <c r="M8" s="165">
        <f t="shared" si="3"/>
        <v>32835</v>
      </c>
      <c r="N8" s="165">
        <f t="shared" si="3"/>
        <v>32558</v>
      </c>
      <c r="O8" s="165">
        <f t="shared" si="3"/>
        <v>32903</v>
      </c>
      <c r="P8" s="166">
        <f t="shared" si="0"/>
        <v>402681</v>
      </c>
      <c r="Q8" s="155">
        <f t="shared" ca="1" si="1"/>
        <v>99691</v>
      </c>
      <c r="R8" s="156">
        <f t="shared" ca="1" si="2"/>
        <v>0.24756817431167599</v>
      </c>
    </row>
    <row r="9" spans="2:18">
      <c r="Q9" s="168"/>
    </row>
    <row r="10" spans="2:18" ht="16.5" thickBot="1">
      <c r="B10" s="150" t="s">
        <v>854</v>
      </c>
      <c r="Q10" s="168"/>
    </row>
    <row r="11" spans="2:18" ht="15.75" thickBot="1">
      <c r="C11" s="85" t="s">
        <v>50</v>
      </c>
      <c r="D11" s="151">
        <v>5000</v>
      </c>
      <c r="E11" s="152">
        <v>6541</v>
      </c>
      <c r="F11" s="152">
        <v>3556</v>
      </c>
      <c r="G11" s="152">
        <v>4811</v>
      </c>
      <c r="H11" s="152">
        <v>3976</v>
      </c>
      <c r="I11" s="152">
        <v>3740</v>
      </c>
      <c r="J11" s="152">
        <v>3662</v>
      </c>
      <c r="K11" s="152">
        <v>4271</v>
      </c>
      <c r="L11" s="152">
        <v>6398</v>
      </c>
      <c r="M11" s="152">
        <v>5428</v>
      </c>
      <c r="N11" s="152">
        <v>6402</v>
      </c>
      <c r="O11" s="153">
        <v>6152</v>
      </c>
      <c r="P11" s="154">
        <f>SUM(D11:O11)</f>
        <v>59937</v>
      </c>
      <c r="Q11" s="155">
        <f t="shared" ref="Q11:Q15" ca="1" si="4">SUM(OFFSET(C11,0,1,1,MATCH($Q$3,$D$2:$O$2,0)))</f>
        <v>15097</v>
      </c>
      <c r="R11" s="156">
        <f t="shared" ref="R11:R15" ca="1" si="5">Q11/P11</f>
        <v>0.25188114186562555</v>
      </c>
    </row>
    <row r="12" spans="2:18" ht="15.75" thickBot="1">
      <c r="C12" s="85" t="s">
        <v>47</v>
      </c>
      <c r="D12" s="157">
        <v>4129</v>
      </c>
      <c r="E12" s="158">
        <v>5217</v>
      </c>
      <c r="F12" s="158">
        <v>5785</v>
      </c>
      <c r="G12" s="158">
        <v>4177</v>
      </c>
      <c r="H12" s="158">
        <v>3980</v>
      </c>
      <c r="I12" s="158">
        <v>5703</v>
      </c>
      <c r="J12" s="158">
        <v>4783</v>
      </c>
      <c r="K12" s="158">
        <v>4509</v>
      </c>
      <c r="L12" s="158">
        <v>5961</v>
      </c>
      <c r="M12" s="158">
        <v>6404</v>
      </c>
      <c r="N12" s="158">
        <v>5339</v>
      </c>
      <c r="O12" s="159">
        <v>5283</v>
      </c>
      <c r="P12" s="160">
        <f t="shared" ref="P12:P15" si="6">SUM(D12:O12)</f>
        <v>61270</v>
      </c>
      <c r="Q12" s="155">
        <f t="shared" ca="1" si="4"/>
        <v>15131</v>
      </c>
      <c r="R12" s="156">
        <f t="shared" ca="1" si="5"/>
        <v>0.2469560959686633</v>
      </c>
    </row>
    <row r="13" spans="2:18" ht="15.75" thickBot="1">
      <c r="C13" s="85" t="s">
        <v>853</v>
      </c>
      <c r="D13" s="157">
        <v>5395</v>
      </c>
      <c r="E13" s="158">
        <v>4623</v>
      </c>
      <c r="F13" s="158">
        <v>3580</v>
      </c>
      <c r="G13" s="158">
        <v>3543</v>
      </c>
      <c r="H13" s="158">
        <v>5237</v>
      </c>
      <c r="I13" s="158">
        <v>6471</v>
      </c>
      <c r="J13" s="158">
        <v>6183</v>
      </c>
      <c r="K13" s="158">
        <v>6062</v>
      </c>
      <c r="L13" s="158">
        <v>3891</v>
      </c>
      <c r="M13" s="158">
        <v>5934</v>
      </c>
      <c r="N13" s="158">
        <v>5689</v>
      </c>
      <c r="O13" s="159">
        <v>3384</v>
      </c>
      <c r="P13" s="160">
        <f t="shared" si="6"/>
        <v>59992</v>
      </c>
      <c r="Q13" s="155">
        <f t="shared" ca="1" si="4"/>
        <v>13598</v>
      </c>
      <c r="R13" s="156">
        <f t="shared" ca="1" si="5"/>
        <v>0.22666355514068542</v>
      </c>
    </row>
    <row r="14" spans="2:18" ht="15.75" thickBot="1">
      <c r="C14" s="85" t="s">
        <v>48</v>
      </c>
      <c r="D14" s="161">
        <v>5166</v>
      </c>
      <c r="E14" s="162">
        <v>5629</v>
      </c>
      <c r="F14" s="162">
        <v>6341</v>
      </c>
      <c r="G14" s="162">
        <v>3636</v>
      </c>
      <c r="H14" s="162">
        <v>3742</v>
      </c>
      <c r="I14" s="162">
        <v>4138</v>
      </c>
      <c r="J14" s="162">
        <v>5812</v>
      </c>
      <c r="K14" s="162">
        <v>4263</v>
      </c>
      <c r="L14" s="162">
        <v>4102</v>
      </c>
      <c r="M14" s="162">
        <v>4277</v>
      </c>
      <c r="N14" s="162">
        <v>5495</v>
      </c>
      <c r="O14" s="163">
        <v>6564</v>
      </c>
      <c r="P14" s="164">
        <f t="shared" si="6"/>
        <v>59165</v>
      </c>
      <c r="Q14" s="155">
        <f t="shared" ca="1" si="4"/>
        <v>17136</v>
      </c>
      <c r="R14" s="156">
        <f t="shared" ca="1" si="5"/>
        <v>0.28963069382236117</v>
      </c>
    </row>
    <row r="15" spans="2:18">
      <c r="D15" s="165">
        <f t="shared" ref="D15:O15" si="7">SUM(D11:D14)</f>
        <v>19690</v>
      </c>
      <c r="E15" s="165">
        <f t="shared" si="7"/>
        <v>22010</v>
      </c>
      <c r="F15" s="165">
        <f t="shared" si="7"/>
        <v>19262</v>
      </c>
      <c r="G15" s="165">
        <f t="shared" si="7"/>
        <v>16167</v>
      </c>
      <c r="H15" s="165">
        <f t="shared" si="7"/>
        <v>16935</v>
      </c>
      <c r="I15" s="165">
        <f t="shared" si="7"/>
        <v>20052</v>
      </c>
      <c r="J15" s="165">
        <f t="shared" si="7"/>
        <v>20440</v>
      </c>
      <c r="K15" s="165">
        <f t="shared" si="7"/>
        <v>19105</v>
      </c>
      <c r="L15" s="165">
        <f t="shared" si="7"/>
        <v>20352</v>
      </c>
      <c r="M15" s="165">
        <f t="shared" si="7"/>
        <v>22043</v>
      </c>
      <c r="N15" s="165">
        <f t="shared" si="7"/>
        <v>22925</v>
      </c>
      <c r="O15" s="165">
        <f t="shared" si="7"/>
        <v>21383</v>
      </c>
      <c r="P15" s="166">
        <f t="shared" si="6"/>
        <v>240364</v>
      </c>
      <c r="Q15" s="155">
        <f t="shared" ca="1" si="4"/>
        <v>60962</v>
      </c>
      <c r="R15" s="156">
        <f t="shared" ca="1" si="5"/>
        <v>0.25362367076600489</v>
      </c>
    </row>
    <row r="16" spans="2:18">
      <c r="Q16" s="168"/>
    </row>
    <row r="17" spans="2:18" ht="15.75" thickBot="1">
      <c r="P17" s="170"/>
      <c r="Q17" s="170"/>
      <c r="R17" s="170"/>
    </row>
    <row r="18" spans="2:18" ht="15.75">
      <c r="B18" s="150" t="s">
        <v>855</v>
      </c>
      <c r="D18" s="167">
        <f>D8-D15</f>
        <v>16505</v>
      </c>
      <c r="E18" s="167">
        <f t="shared" ref="E18:O18" si="8">E8-E15</f>
        <v>10226</v>
      </c>
      <c r="F18" s="167">
        <f t="shared" si="8"/>
        <v>11998</v>
      </c>
      <c r="G18" s="167">
        <f t="shared" si="8"/>
        <v>19162</v>
      </c>
      <c r="H18" s="167">
        <f t="shared" si="8"/>
        <v>17127</v>
      </c>
      <c r="I18" s="167">
        <f t="shared" si="8"/>
        <v>16038</v>
      </c>
      <c r="J18" s="167">
        <f t="shared" si="8"/>
        <v>12595</v>
      </c>
      <c r="K18" s="167">
        <f t="shared" si="8"/>
        <v>14985</v>
      </c>
      <c r="L18" s="167">
        <f t="shared" si="8"/>
        <v>11736</v>
      </c>
      <c r="M18" s="167">
        <f t="shared" si="8"/>
        <v>10792</v>
      </c>
      <c r="N18" s="167">
        <f t="shared" si="8"/>
        <v>9633</v>
      </c>
      <c r="O18" s="167">
        <f t="shared" si="8"/>
        <v>11520</v>
      </c>
      <c r="P18" s="169">
        <f t="shared" ref="P18" si="9">SUM(D18:O18)</f>
        <v>162317</v>
      </c>
      <c r="Q18" s="155">
        <f ca="1">SUM(OFFSET(C18,0,1,1,MATCH($Q$3,$D$2:$O$2,0)))</f>
        <v>38729</v>
      </c>
      <c r="R18" s="156">
        <f ca="1">Q18/P18</f>
        <v>0.23860100913644289</v>
      </c>
    </row>
  </sheetData>
  <dataValidations disablePrompts="1" count="1">
    <dataValidation type="list" allowBlank="1" showInputMessage="1" showErrorMessage="1" sqref="Q3" xr:uid="{73698018-385A-4ED4-BA13-C7FE73C98509}">
      <formula1>$D$2:$O$2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9EBFD-5694-412A-828F-C9A5B2FBF8BF}">
  <dimension ref="B2:G12"/>
  <sheetViews>
    <sheetView zoomScale="145" zoomScaleNormal="145" workbookViewId="0">
      <selection activeCell="C2" sqref="C2"/>
    </sheetView>
  </sheetViews>
  <sheetFormatPr defaultRowHeight="15"/>
  <cols>
    <col min="1" max="1" width="9.140625" style="48"/>
    <col min="2" max="2" width="10.85546875" style="48" customWidth="1"/>
    <col min="3" max="3" width="27.5703125" style="48" bestFit="1" customWidth="1"/>
    <col min="4" max="4" width="14.140625" style="48" customWidth="1"/>
    <col min="5" max="16384" width="9.140625" style="48"/>
  </cols>
  <sheetData>
    <row r="2" spans="2:7">
      <c r="B2" t="s">
        <v>91</v>
      </c>
      <c r="C2" s="180" t="s">
        <v>92</v>
      </c>
      <c r="D2" t="s">
        <v>93</v>
      </c>
    </row>
    <row r="3" spans="2:7">
      <c r="B3">
        <v>101</v>
      </c>
      <c r="C3" t="s">
        <v>95</v>
      </c>
      <c r="D3">
        <v>500</v>
      </c>
    </row>
    <row r="4" spans="2:7">
      <c r="B4">
        <v>102</v>
      </c>
      <c r="C4" t="s">
        <v>96</v>
      </c>
      <c r="D4">
        <v>225</v>
      </c>
      <c r="G4" s="49"/>
    </row>
    <row r="5" spans="2:7">
      <c r="B5">
        <v>103</v>
      </c>
      <c r="C5" t="s">
        <v>97</v>
      </c>
      <c r="D5">
        <v>145</v>
      </c>
    </row>
    <row r="6" spans="2:7">
      <c r="B6">
        <v>104</v>
      </c>
      <c r="C6" t="s">
        <v>98</v>
      </c>
      <c r="D6">
        <v>185</v>
      </c>
    </row>
    <row r="7" spans="2:7">
      <c r="B7">
        <v>105</v>
      </c>
      <c r="C7" t="s">
        <v>99</v>
      </c>
      <c r="D7">
        <v>150</v>
      </c>
    </row>
    <row r="8" spans="2:7">
      <c r="B8">
        <v>106</v>
      </c>
      <c r="C8" t="s">
        <v>100</v>
      </c>
      <c r="D8">
        <v>1255</v>
      </c>
    </row>
    <row r="9" spans="2:7">
      <c r="B9">
        <v>107</v>
      </c>
      <c r="C9" t="s">
        <v>101</v>
      </c>
      <c r="D9">
        <v>950</v>
      </c>
    </row>
    <row r="10" spans="2:7">
      <c r="B10">
        <v>108</v>
      </c>
      <c r="C10" t="s">
        <v>102</v>
      </c>
      <c r="D10">
        <v>395</v>
      </c>
    </row>
    <row r="11" spans="2:7">
      <c r="B11">
        <v>109</v>
      </c>
      <c r="C11" t="s">
        <v>103</v>
      </c>
      <c r="D11">
        <v>65</v>
      </c>
    </row>
    <row r="12" spans="2:7">
      <c r="B12">
        <v>110</v>
      </c>
      <c r="C12" t="s">
        <v>104</v>
      </c>
      <c r="D12">
        <v>650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="130" zoomScaleNormal="130" workbookViewId="0">
      <selection activeCell="C16" sqref="C16"/>
    </sheetView>
  </sheetViews>
  <sheetFormatPr defaultColWidth="9.140625" defaultRowHeight="15"/>
  <cols>
    <col min="1" max="2" width="25.5703125" style="3" customWidth="1"/>
    <col min="3" max="5" width="9.140625" style="3" customWidth="1"/>
    <col min="6" max="16384" width="9.140625" style="3"/>
  </cols>
  <sheetData>
    <row r="1" spans="1:5" s="2" customFormat="1" ht="20.25" customHeight="1">
      <c r="A1" s="1" t="s">
        <v>31</v>
      </c>
      <c r="B1" s="1"/>
    </row>
    <row r="2" spans="1:5">
      <c r="A2" s="44" t="s">
        <v>42</v>
      </c>
      <c r="B2" s="44"/>
    </row>
    <row r="3" spans="1:5" ht="15" customHeight="1">
      <c r="A3" s="4" t="s">
        <v>43</v>
      </c>
      <c r="B3" s="26" t="s">
        <v>44</v>
      </c>
      <c r="C3" s="26" t="s">
        <v>45</v>
      </c>
      <c r="D3" s="26" t="s">
        <v>46</v>
      </c>
    </row>
    <row r="4" spans="1:5" ht="15" customHeight="1">
      <c r="A4" s="5" t="s">
        <v>47</v>
      </c>
      <c r="B4" s="27" t="s">
        <v>56</v>
      </c>
      <c r="C4" s="27">
        <v>104</v>
      </c>
      <c r="D4" s="45">
        <v>18</v>
      </c>
    </row>
    <row r="5" spans="1:5" ht="15" customHeight="1">
      <c r="A5" s="5" t="s">
        <v>48</v>
      </c>
      <c r="B5" s="27" t="s">
        <v>57</v>
      </c>
      <c r="C5" s="27">
        <v>130</v>
      </c>
      <c r="D5" s="45">
        <v>10</v>
      </c>
    </row>
    <row r="6" spans="1:5" ht="15" customHeight="1">
      <c r="A6" s="5" t="s">
        <v>49</v>
      </c>
      <c r="B6" s="27" t="s">
        <v>58</v>
      </c>
      <c r="C6" s="27">
        <v>194</v>
      </c>
      <c r="D6" s="45">
        <v>16</v>
      </c>
    </row>
    <row r="7" spans="1:5" ht="15" customHeight="1">
      <c r="A7" s="5" t="s">
        <v>50</v>
      </c>
      <c r="B7" s="27" t="s">
        <v>59</v>
      </c>
      <c r="C7" s="27">
        <v>137</v>
      </c>
      <c r="D7" s="45">
        <v>15</v>
      </c>
    </row>
    <row r="8" spans="1:5" ht="15" customHeight="1">
      <c r="A8" s="5" t="s">
        <v>51</v>
      </c>
      <c r="B8" s="27" t="s">
        <v>60</v>
      </c>
      <c r="C8" s="27">
        <v>187</v>
      </c>
      <c r="D8" s="45">
        <v>18</v>
      </c>
    </row>
    <row r="9" spans="1:5" ht="15" customHeight="1">
      <c r="A9" s="5" t="s">
        <v>52</v>
      </c>
      <c r="B9" s="27" t="s">
        <v>56</v>
      </c>
      <c r="C9" s="27">
        <v>109</v>
      </c>
      <c r="D9" s="45">
        <v>17</v>
      </c>
    </row>
    <row r="10" spans="1:5" ht="15" customHeight="1">
      <c r="A10" s="5" t="s">
        <v>53</v>
      </c>
      <c r="B10" s="27" t="s">
        <v>57</v>
      </c>
      <c r="C10" s="27">
        <v>149</v>
      </c>
      <c r="D10" s="45">
        <v>18</v>
      </c>
    </row>
    <row r="11" spans="1:5" ht="15" customHeight="1">
      <c r="A11" s="5" t="s">
        <v>54</v>
      </c>
      <c r="B11" s="27" t="s">
        <v>59</v>
      </c>
      <c r="C11" s="27">
        <v>115</v>
      </c>
      <c r="D11" s="45">
        <v>18</v>
      </c>
    </row>
    <row r="12" spans="1:5" ht="15" customHeight="1">
      <c r="A12" s="5" t="s">
        <v>55</v>
      </c>
      <c r="B12" s="27" t="s">
        <v>60</v>
      </c>
      <c r="C12" s="27">
        <v>146</v>
      </c>
      <c r="D12" s="45">
        <v>19</v>
      </c>
    </row>
    <row r="13" spans="1:5" ht="15" customHeight="1"/>
    <row r="14" spans="1:5" ht="15" customHeight="1">
      <c r="A14" s="28" t="s">
        <v>43</v>
      </c>
      <c r="B14" s="28"/>
      <c r="C14" s="29"/>
      <c r="D14" s="29"/>
      <c r="E14" s="29"/>
    </row>
    <row r="15" spans="1:5" s="30" customFormat="1" ht="7.5" customHeight="1" thickBot="1"/>
    <row r="16" spans="1:5" ht="15.75" thickBot="1">
      <c r="A16" s="6" t="s">
        <v>49</v>
      </c>
      <c r="B16" s="6"/>
      <c r="C16" s="41" t="str">
        <f>VLOOKUP(A16,A4:D12,2,FALSE)</f>
        <v>Blue</v>
      </c>
    </row>
  </sheetData>
  <dataValidations count="1">
    <dataValidation type="list" allowBlank="1" showInputMessage="1" showErrorMessage="1" sqref="A16:B16" xr:uid="{8C12D7FE-C2E6-46A2-9D69-C17ADBEE14A2}">
      <formula1>$A$4:$A$12</formula1>
    </dataValidation>
  </dataValidations>
  <hyperlinks>
    <hyperlink ref="A2" location="'TOC'!A1" display="'TOC'!A1" xr:uid="{00000000-0004-0000-00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zoomScale="120" zoomScaleNormal="120" workbookViewId="0">
      <selection activeCell="B5" sqref="B5"/>
    </sheetView>
  </sheetViews>
  <sheetFormatPr defaultColWidth="9.140625" defaultRowHeight="15"/>
  <cols>
    <col min="1" max="1" width="16.42578125" style="37" customWidth="1"/>
    <col min="2" max="2" width="19.7109375" style="37" bestFit="1" customWidth="1"/>
    <col min="3" max="3" width="40.140625" style="37" bestFit="1" customWidth="1"/>
    <col min="4" max="4" width="27.28515625" style="37" bestFit="1" customWidth="1"/>
    <col min="5" max="5" width="6.85546875" style="37" bestFit="1" customWidth="1"/>
    <col min="6" max="6" width="5" style="37" bestFit="1" customWidth="1"/>
    <col min="7" max="7" width="9" style="37" bestFit="1" customWidth="1"/>
    <col min="8" max="16384" width="9.140625" style="37"/>
  </cols>
  <sheetData>
    <row r="1" spans="1:3" s="2" customFormat="1" ht="20.25" customHeight="1">
      <c r="A1" s="1" t="s">
        <v>33</v>
      </c>
    </row>
    <row r="2" spans="1:3">
      <c r="A2" s="44" t="s">
        <v>42</v>
      </c>
    </row>
    <row r="3" spans="1:3" s="33" customFormat="1">
      <c r="A3" s="32" t="s">
        <v>32</v>
      </c>
      <c r="B3" s="32" t="s">
        <v>2</v>
      </c>
    </row>
    <row r="4" spans="1:3" s="34" customFormat="1">
      <c r="A4" s="46" t="s">
        <v>61</v>
      </c>
      <c r="B4" s="35" t="e">
        <f>VLOOKUP(A4,A9:C14,1,0)</f>
        <v>#N/A</v>
      </c>
    </row>
    <row r="5" spans="1:3" s="33" customFormat="1">
      <c r="A5" s="38" t="s">
        <v>62</v>
      </c>
      <c r="B5" s="35"/>
    </row>
    <row r="6" spans="1:3" s="33" customFormat="1">
      <c r="A6" s="46" t="s">
        <v>63</v>
      </c>
      <c r="B6" s="35" t="str">
        <f>IFERROR(VLOOKUP(A6,$B$9:$C$14,2,FALSE),"")</f>
        <v/>
      </c>
    </row>
    <row r="7" spans="1:3" s="33" customFormat="1"/>
    <row r="8" spans="1:3" s="33" customFormat="1">
      <c r="A8" s="36" t="s">
        <v>2</v>
      </c>
      <c r="B8" s="36" t="s">
        <v>1</v>
      </c>
      <c r="C8" s="36" t="s">
        <v>74</v>
      </c>
    </row>
    <row r="9" spans="1:3" s="33" customFormat="1">
      <c r="A9" s="39" t="s">
        <v>9</v>
      </c>
      <c r="B9" s="46" t="s">
        <v>61</v>
      </c>
      <c r="C9" s="39" t="s">
        <v>68</v>
      </c>
    </row>
    <row r="10" spans="1:3" s="33" customFormat="1">
      <c r="A10" s="40" t="s">
        <v>9</v>
      </c>
      <c r="B10" s="38" t="s">
        <v>62</v>
      </c>
      <c r="C10" s="40" t="s">
        <v>69</v>
      </c>
    </row>
    <row r="11" spans="1:3" s="33" customFormat="1">
      <c r="A11" s="38" t="s">
        <v>9</v>
      </c>
      <c r="B11" s="46" t="s">
        <v>65</v>
      </c>
      <c r="C11" s="38" t="s">
        <v>70</v>
      </c>
    </row>
    <row r="12" spans="1:3" s="33" customFormat="1">
      <c r="A12" s="38" t="s">
        <v>9</v>
      </c>
      <c r="B12" s="38" t="s">
        <v>64</v>
      </c>
      <c r="C12" s="38" t="s">
        <v>71</v>
      </c>
    </row>
    <row r="13" spans="1:3" s="33" customFormat="1">
      <c r="A13" s="38" t="s">
        <v>20</v>
      </c>
      <c r="B13" s="38" t="s">
        <v>66</v>
      </c>
      <c r="C13" s="38" t="s">
        <v>72</v>
      </c>
    </row>
    <row r="14" spans="1:3" s="33" customFormat="1">
      <c r="A14" s="38" t="s">
        <v>20</v>
      </c>
      <c r="B14" s="38" t="s">
        <v>67</v>
      </c>
      <c r="C14" s="38" t="s">
        <v>73</v>
      </c>
    </row>
    <row r="15" spans="1:3" s="33" customFormat="1"/>
    <row r="16" spans="1:3" s="33" customFormat="1"/>
  </sheetData>
  <hyperlinks>
    <hyperlink ref="A2" location="'TOC'!A1" display="'TOC'!A1" xr:uid="{00000000-0004-0000-01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zoomScale="145" zoomScaleNormal="145" workbookViewId="0">
      <selection activeCell="B4" sqref="B4:B12"/>
    </sheetView>
  </sheetViews>
  <sheetFormatPr defaultColWidth="9.140625" defaultRowHeight="15"/>
  <cols>
    <col min="1" max="1" width="5.42578125" style="3" customWidth="1"/>
    <col min="2" max="2" width="25.5703125" style="3" customWidth="1"/>
    <col min="3" max="5" width="9.140625" style="3" customWidth="1"/>
    <col min="6" max="16384" width="9.140625" style="3"/>
  </cols>
  <sheetData>
    <row r="1" spans="1:7" s="2" customFormat="1" ht="20.25" customHeight="1">
      <c r="A1" s="1" t="s">
        <v>34</v>
      </c>
      <c r="B1" s="1"/>
    </row>
    <row r="2" spans="1:7">
      <c r="A2" s="44" t="s">
        <v>42</v>
      </c>
    </row>
    <row r="3" spans="1:7" ht="15" customHeight="1">
      <c r="B3" s="4" t="s">
        <v>43</v>
      </c>
      <c r="C3" s="26" t="s">
        <v>45</v>
      </c>
      <c r="D3" s="26" t="s">
        <v>46</v>
      </c>
      <c r="E3" s="26" t="s">
        <v>44</v>
      </c>
    </row>
    <row r="4" spans="1:7" ht="15" customHeight="1">
      <c r="A4" s="42"/>
      <c r="B4" s="5" t="s">
        <v>47</v>
      </c>
      <c r="C4" s="27">
        <v>104</v>
      </c>
      <c r="D4" s="45">
        <v>18</v>
      </c>
      <c r="E4" s="27" t="s">
        <v>56</v>
      </c>
    </row>
    <row r="5" spans="1:7" ht="15" customHeight="1">
      <c r="A5" s="42"/>
      <c r="B5" s="5" t="s">
        <v>48</v>
      </c>
      <c r="C5" s="27">
        <v>130</v>
      </c>
      <c r="D5" s="45">
        <v>10</v>
      </c>
      <c r="E5" s="27" t="s">
        <v>57</v>
      </c>
    </row>
    <row r="6" spans="1:7" ht="15" customHeight="1">
      <c r="A6" s="42"/>
      <c r="B6" s="5" t="s">
        <v>49</v>
      </c>
      <c r="C6" s="27">
        <v>194</v>
      </c>
      <c r="D6" s="45">
        <v>16</v>
      </c>
      <c r="E6" s="27" t="s">
        <v>58</v>
      </c>
    </row>
    <row r="7" spans="1:7" ht="15" customHeight="1">
      <c r="A7" s="42"/>
      <c r="B7" s="5" t="s">
        <v>50</v>
      </c>
      <c r="C7" s="27">
        <v>137</v>
      </c>
      <c r="D7" s="45">
        <v>15</v>
      </c>
      <c r="E7" s="27" t="s">
        <v>59</v>
      </c>
    </row>
    <row r="8" spans="1:7" ht="15" customHeight="1">
      <c r="A8" s="42"/>
      <c r="B8" s="5" t="s">
        <v>51</v>
      </c>
      <c r="C8" s="27">
        <v>187</v>
      </c>
      <c r="D8" s="45">
        <v>18</v>
      </c>
      <c r="E8" s="27" t="s">
        <v>60</v>
      </c>
    </row>
    <row r="9" spans="1:7" ht="15" customHeight="1">
      <c r="A9" s="42"/>
      <c r="B9" s="5" t="s">
        <v>52</v>
      </c>
      <c r="C9" s="27">
        <v>109</v>
      </c>
      <c r="D9" s="45">
        <v>17</v>
      </c>
      <c r="E9" s="27" t="s">
        <v>56</v>
      </c>
    </row>
    <row r="10" spans="1:7" ht="15" customHeight="1">
      <c r="A10" s="42"/>
      <c r="B10" s="5" t="s">
        <v>53</v>
      </c>
      <c r="C10" s="27">
        <v>149</v>
      </c>
      <c r="D10" s="45">
        <v>18</v>
      </c>
      <c r="E10" s="27" t="s">
        <v>57</v>
      </c>
    </row>
    <row r="11" spans="1:7" ht="15" customHeight="1">
      <c r="B11" s="5" t="s">
        <v>54</v>
      </c>
      <c r="C11" s="27">
        <v>115</v>
      </c>
      <c r="D11" s="45">
        <v>18</v>
      </c>
      <c r="E11" s="27" t="s">
        <v>59</v>
      </c>
    </row>
    <row r="12" spans="1:7" ht="15" customHeight="1">
      <c r="B12" s="5" t="s">
        <v>55</v>
      </c>
      <c r="C12" s="27">
        <v>146</v>
      </c>
      <c r="D12" s="45">
        <v>19</v>
      </c>
      <c r="E12" s="27" t="s">
        <v>60</v>
      </c>
      <c r="F12"/>
      <c r="G12"/>
    </row>
    <row r="13" spans="1:7" s="30" customFormat="1" ht="7.5" customHeight="1" thickBot="1"/>
    <row r="14" spans="1:7" ht="15.75" thickBot="1">
      <c r="B14" s="6" t="s">
        <v>50</v>
      </c>
      <c r="C14" s="41">
        <f>MATCH(B14,B4:B12,0)</f>
        <v>4</v>
      </c>
    </row>
  </sheetData>
  <dataValidations count="1">
    <dataValidation type="list" allowBlank="1" showInputMessage="1" showErrorMessage="1" sqref="B14" xr:uid="{C09C9745-740B-499A-9AFA-E39A694B2826}">
      <formula1>$B$4:$B$12</formula1>
    </dataValidation>
  </dataValidations>
  <hyperlinks>
    <hyperlink ref="A2" location="'TOC'!A1" display="'TOC'!A1" xr:uid="{00000000-0004-0000-0200-000000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"/>
  <sheetViews>
    <sheetView topLeftCell="A2" zoomScale="160" zoomScaleNormal="160" workbookViewId="0">
      <selection activeCell="C14" sqref="C14"/>
    </sheetView>
  </sheetViews>
  <sheetFormatPr defaultColWidth="9.140625" defaultRowHeight="15"/>
  <cols>
    <col min="1" max="1" width="5.42578125" style="3" customWidth="1"/>
    <col min="2" max="2" width="25.5703125" style="3" customWidth="1"/>
    <col min="3" max="5" width="9.140625" style="3" customWidth="1"/>
    <col min="6" max="16384" width="9.140625" style="3"/>
  </cols>
  <sheetData>
    <row r="1" spans="1:7" s="2" customFormat="1" ht="20.25" customHeight="1">
      <c r="A1" s="1" t="s">
        <v>35</v>
      </c>
      <c r="B1" s="1"/>
    </row>
    <row r="2" spans="1:7">
      <c r="A2" s="44" t="s">
        <v>42</v>
      </c>
    </row>
    <row r="3" spans="1:7" ht="15" customHeight="1">
      <c r="B3" s="4" t="s">
        <v>43</v>
      </c>
      <c r="C3" s="26" t="s">
        <v>45</v>
      </c>
      <c r="D3" s="26" t="s">
        <v>46</v>
      </c>
      <c r="E3" s="26" t="s">
        <v>44</v>
      </c>
    </row>
    <row r="4" spans="1:7" ht="15" customHeight="1">
      <c r="A4" s="42"/>
      <c r="B4" s="5" t="s">
        <v>47</v>
      </c>
      <c r="C4" s="27">
        <v>104</v>
      </c>
      <c r="D4" s="45">
        <v>18</v>
      </c>
      <c r="E4" s="27" t="s">
        <v>56</v>
      </c>
    </row>
    <row r="5" spans="1:7" ht="15" customHeight="1">
      <c r="A5" s="42"/>
      <c r="B5" s="5" t="s">
        <v>48</v>
      </c>
      <c r="C5" s="27">
        <v>130</v>
      </c>
      <c r="D5" s="45">
        <v>10</v>
      </c>
      <c r="E5" s="27" t="s">
        <v>57</v>
      </c>
    </row>
    <row r="6" spans="1:7" ht="15" customHeight="1">
      <c r="A6" s="42"/>
      <c r="B6" s="5" t="s">
        <v>49</v>
      </c>
      <c r="C6" s="27">
        <v>194</v>
      </c>
      <c r="D6" s="45">
        <v>16</v>
      </c>
      <c r="E6" s="27" t="s">
        <v>58</v>
      </c>
    </row>
    <row r="7" spans="1:7" ht="15" customHeight="1">
      <c r="A7" s="42"/>
      <c r="B7" s="5" t="s">
        <v>50</v>
      </c>
      <c r="C7" s="27">
        <v>137</v>
      </c>
      <c r="D7" s="45">
        <v>15</v>
      </c>
      <c r="E7" s="27" t="s">
        <v>59</v>
      </c>
    </row>
    <row r="8" spans="1:7" ht="15" customHeight="1">
      <c r="A8" s="42"/>
      <c r="B8" s="5" t="s">
        <v>51</v>
      </c>
      <c r="C8" s="27">
        <v>187</v>
      </c>
      <c r="D8" s="45">
        <v>18</v>
      </c>
      <c r="E8" s="27" t="s">
        <v>60</v>
      </c>
    </row>
    <row r="9" spans="1:7" ht="15" customHeight="1">
      <c r="A9" s="42"/>
      <c r="B9" s="5" t="s">
        <v>52</v>
      </c>
      <c r="C9" s="27">
        <v>109</v>
      </c>
      <c r="D9" s="45">
        <v>17</v>
      </c>
      <c r="E9" s="27" t="s">
        <v>56</v>
      </c>
    </row>
    <row r="10" spans="1:7" ht="15" customHeight="1">
      <c r="A10" s="42"/>
      <c r="B10" s="5" t="s">
        <v>53</v>
      </c>
      <c r="C10" s="27">
        <v>149</v>
      </c>
      <c r="D10" s="45">
        <v>18</v>
      </c>
      <c r="E10" s="27" t="s">
        <v>57</v>
      </c>
    </row>
    <row r="11" spans="1:7" ht="15" customHeight="1">
      <c r="B11" s="5" t="s">
        <v>54</v>
      </c>
      <c r="C11" s="27">
        <v>115</v>
      </c>
      <c r="D11" s="45">
        <v>18</v>
      </c>
      <c r="E11" s="27" t="s">
        <v>59</v>
      </c>
    </row>
    <row r="12" spans="1:7" ht="15" customHeight="1">
      <c r="B12" s="5" t="s">
        <v>55</v>
      </c>
      <c r="C12" s="27">
        <v>146</v>
      </c>
      <c r="D12" s="45">
        <v>19</v>
      </c>
      <c r="E12" s="27" t="s">
        <v>60</v>
      </c>
      <c r="F12"/>
      <c r="G12"/>
    </row>
    <row r="13" spans="1:7" s="30" customFormat="1" ht="7.5" customHeight="1" thickBot="1"/>
    <row r="14" spans="1:7" ht="15.75" thickBot="1">
      <c r="B14" s="6" t="s">
        <v>47</v>
      </c>
      <c r="C14" s="31">
        <f>INDEX(C4:C12,2)</f>
        <v>130</v>
      </c>
    </row>
  </sheetData>
  <dataValidations count="1">
    <dataValidation type="list" allowBlank="1" showInputMessage="1" showErrorMessage="1" sqref="B14" xr:uid="{2C4020BB-E871-436D-ACE4-9B373F33F4A4}">
      <formula1>$B$4:$B$12</formula1>
    </dataValidation>
  </dataValidations>
  <hyperlinks>
    <hyperlink ref="A2" location="'TOC'!A1" display="'TOC'!A1" xr:uid="{00000000-0004-0000-0400-000000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9"/>
  <sheetViews>
    <sheetView zoomScale="130" zoomScaleNormal="130" workbookViewId="0">
      <selection activeCell="C19" sqref="C19"/>
    </sheetView>
  </sheetViews>
  <sheetFormatPr defaultColWidth="9.140625" defaultRowHeight="15"/>
  <cols>
    <col min="1" max="1" width="3.5703125" style="3" customWidth="1"/>
    <col min="2" max="2" width="25.5703125" style="3" customWidth="1"/>
    <col min="3" max="5" width="9.140625" style="3" customWidth="1"/>
    <col min="6" max="16384" width="9.140625" style="3"/>
  </cols>
  <sheetData>
    <row r="1" spans="1:7" s="2" customFormat="1" ht="20.25" customHeight="1">
      <c r="A1" s="1" t="s">
        <v>39</v>
      </c>
      <c r="B1" s="1"/>
    </row>
    <row r="2" spans="1:7">
      <c r="A2" s="44" t="s">
        <v>42</v>
      </c>
    </row>
    <row r="3" spans="1:7" ht="15" customHeight="1">
      <c r="B3" s="4" t="s">
        <v>43</v>
      </c>
      <c r="C3" s="26" t="s">
        <v>45</v>
      </c>
      <c r="D3" s="26" t="s">
        <v>46</v>
      </c>
      <c r="E3" s="26" t="s">
        <v>44</v>
      </c>
    </row>
    <row r="4" spans="1:7" ht="15" customHeight="1">
      <c r="A4" s="42"/>
      <c r="B4" s="5" t="s">
        <v>47</v>
      </c>
      <c r="C4" s="27">
        <v>104</v>
      </c>
      <c r="D4" s="45">
        <v>18</v>
      </c>
      <c r="E4" s="27" t="s">
        <v>56</v>
      </c>
    </row>
    <row r="5" spans="1:7" ht="15" customHeight="1">
      <c r="A5" s="42"/>
      <c r="B5" s="5" t="s">
        <v>48</v>
      </c>
      <c r="C5" s="27">
        <v>130</v>
      </c>
      <c r="D5" s="45">
        <v>10</v>
      </c>
      <c r="E5" s="27" t="s">
        <v>57</v>
      </c>
    </row>
    <row r="6" spans="1:7" ht="15" customHeight="1">
      <c r="A6" s="42"/>
      <c r="B6" s="5" t="s">
        <v>49</v>
      </c>
      <c r="C6" s="27">
        <v>194</v>
      </c>
      <c r="D6" s="45">
        <v>16</v>
      </c>
      <c r="E6" s="27" t="s">
        <v>58</v>
      </c>
    </row>
    <row r="7" spans="1:7" ht="15" customHeight="1">
      <c r="A7" s="42"/>
      <c r="B7" s="5" t="s">
        <v>50</v>
      </c>
      <c r="C7" s="27">
        <v>137</v>
      </c>
      <c r="D7" s="45">
        <v>15</v>
      </c>
      <c r="E7" s="27" t="s">
        <v>59</v>
      </c>
    </row>
    <row r="8" spans="1:7" ht="15" customHeight="1">
      <c r="A8" s="42"/>
      <c r="B8" s="5" t="s">
        <v>51</v>
      </c>
      <c r="C8" s="27">
        <v>187</v>
      </c>
      <c r="D8" s="45">
        <v>18</v>
      </c>
      <c r="E8" s="27" t="s">
        <v>60</v>
      </c>
    </row>
    <row r="9" spans="1:7" ht="15" customHeight="1">
      <c r="A9" s="42"/>
      <c r="B9" s="5" t="s">
        <v>52</v>
      </c>
      <c r="C9" s="27">
        <v>109</v>
      </c>
      <c r="D9" s="45">
        <v>17</v>
      </c>
      <c r="E9" s="27" t="s">
        <v>56</v>
      </c>
    </row>
    <row r="10" spans="1:7" ht="15" customHeight="1">
      <c r="A10" s="42"/>
      <c r="B10" s="5" t="s">
        <v>53</v>
      </c>
      <c r="C10" s="27">
        <v>149</v>
      </c>
      <c r="D10" s="45">
        <v>18</v>
      </c>
      <c r="E10" s="27" t="s">
        <v>57</v>
      </c>
    </row>
    <row r="11" spans="1:7" ht="15" customHeight="1">
      <c r="A11" s="42"/>
      <c r="B11" s="5" t="s">
        <v>54</v>
      </c>
      <c r="C11" s="27">
        <v>115</v>
      </c>
      <c r="D11" s="45">
        <v>18</v>
      </c>
      <c r="E11" s="27" t="s">
        <v>59</v>
      </c>
    </row>
    <row r="12" spans="1:7" ht="15" customHeight="1">
      <c r="A12" s="42"/>
      <c r="B12" s="5" t="s">
        <v>55</v>
      </c>
      <c r="C12" s="27">
        <v>146</v>
      </c>
      <c r="D12" s="45">
        <v>19</v>
      </c>
      <c r="E12" s="27" t="s">
        <v>60</v>
      </c>
    </row>
    <row r="13" spans="1:7" ht="15" customHeight="1"/>
    <row r="14" spans="1:7" ht="15" customHeight="1">
      <c r="B14" s="28" t="s">
        <v>36</v>
      </c>
      <c r="C14" s="29"/>
      <c r="D14" s="29"/>
      <c r="E14" s="29"/>
      <c r="F14" s="29"/>
      <c r="G14" s="29"/>
    </row>
    <row r="15" spans="1:7" s="30" customFormat="1" ht="7.5" customHeight="1"/>
    <row r="16" spans="1:7">
      <c r="B16" s="6" t="s">
        <v>55</v>
      </c>
      <c r="C16" s="43">
        <f>MATCH(B16,B4:B12,0)</f>
        <v>9</v>
      </c>
      <c r="D16" s="3" t="s">
        <v>37</v>
      </c>
    </row>
    <row r="17" spans="2:4">
      <c r="B17" s="6" t="s">
        <v>55</v>
      </c>
      <c r="C17" s="3">
        <f>INDEX(C4:C12,9)</f>
        <v>146</v>
      </c>
      <c r="D17" s="3" t="s">
        <v>38</v>
      </c>
    </row>
    <row r="18" spans="2:4">
      <c r="B18" s="6" t="s">
        <v>55</v>
      </c>
      <c r="C18" s="3">
        <f>INDEX(C4:C12,MATCH(B18,B4:B12,0))</f>
        <v>146</v>
      </c>
      <c r="D18" s="3" t="s">
        <v>40</v>
      </c>
    </row>
    <row r="19" spans="2:4">
      <c r="B19" s="6" t="s">
        <v>857</v>
      </c>
      <c r="C19" s="3" t="str">
        <f>IFERROR(VLOOKUP(B19,B4:E12,2,0),"-")</f>
        <v>-</v>
      </c>
      <c r="D19" s="3" t="s">
        <v>41</v>
      </c>
    </row>
  </sheetData>
  <hyperlinks>
    <hyperlink ref="A2" location="'TOC'!A1" display="'TOC'!A1" xr:uid="{00000000-0004-0000-0500-000000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8:B9"/>
  <sheetViews>
    <sheetView showGridLines="0" workbookViewId="0">
      <selection activeCell="B18" sqref="B18"/>
    </sheetView>
  </sheetViews>
  <sheetFormatPr defaultRowHeight="12.75"/>
  <cols>
    <col min="2" max="2" width="72.28515625" customWidth="1"/>
  </cols>
  <sheetData>
    <row r="8" spans="2:2" ht="31.5" customHeight="1">
      <c r="B8" s="25" t="s">
        <v>30</v>
      </c>
    </row>
    <row r="9" spans="2:2" ht="18.75">
      <c r="B9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40</vt:i4>
      </vt:variant>
    </vt:vector>
  </HeadingPairs>
  <TitlesOfParts>
    <vt:vector size="64" baseType="lpstr">
      <vt:lpstr>Vlookup Formula</vt:lpstr>
      <vt:lpstr>VLOOKUP(Exact)-2</vt:lpstr>
      <vt:lpstr>Item List</vt:lpstr>
      <vt:lpstr>VLOOKUP Breaks</vt:lpstr>
      <vt:lpstr>VLOOKUP to Left</vt:lpstr>
      <vt:lpstr>Match Example</vt:lpstr>
      <vt:lpstr>INDEX Example</vt:lpstr>
      <vt:lpstr>INDEX MATCH Example</vt:lpstr>
      <vt:lpstr>Index Match Guide</vt:lpstr>
      <vt:lpstr>Lookup to the Left</vt:lpstr>
      <vt:lpstr>Sheet1</vt:lpstr>
      <vt:lpstr>Sheet2</vt:lpstr>
      <vt:lpstr>Sheet3</vt:lpstr>
      <vt:lpstr>Sheet4</vt:lpstr>
      <vt:lpstr>Sheet5</vt:lpstr>
      <vt:lpstr>Sheet6</vt:lpstr>
      <vt:lpstr>Sheet7</vt:lpstr>
      <vt:lpstr>Two way lookup</vt:lpstr>
      <vt:lpstr>Index &amp; Match</vt:lpstr>
      <vt:lpstr>Choose-1</vt:lpstr>
      <vt:lpstr>Choose-Test</vt:lpstr>
      <vt:lpstr>Indirect</vt:lpstr>
      <vt:lpstr>Indirect-Data</vt:lpstr>
      <vt:lpstr>Offset &amp; Match</vt:lpstr>
      <vt:lpstr>BMW</vt:lpstr>
      <vt:lpstr>BMW_1</vt:lpstr>
      <vt:lpstr>BMW_2</vt:lpstr>
      <vt:lpstr>BMW_3</vt:lpstr>
      <vt:lpstr>Car</vt:lpstr>
      <vt:lpstr>Category</vt:lpstr>
      <vt:lpstr>CDI</vt:lpstr>
      <vt:lpstr>CDI_1</vt:lpstr>
      <vt:lpstr>CDI_2</vt:lpstr>
      <vt:lpstr>CDI_3</vt:lpstr>
      <vt:lpstr>Honda</vt:lpstr>
      <vt:lpstr>Honda_1</vt:lpstr>
      <vt:lpstr>Honda_2</vt:lpstr>
      <vt:lpstr>Honda_3</vt:lpstr>
      <vt:lpstr>HP</vt:lpstr>
      <vt:lpstr>HP_1</vt:lpstr>
      <vt:lpstr>HP_2</vt:lpstr>
      <vt:lpstr>HP_3</vt:lpstr>
      <vt:lpstr>IBM</vt:lpstr>
      <vt:lpstr>IBM_1</vt:lpstr>
      <vt:lpstr>IBM_2</vt:lpstr>
      <vt:lpstr>IBM_3</vt:lpstr>
      <vt:lpstr>Laptop</vt:lpstr>
      <vt:lpstr>Motocycle</vt:lpstr>
      <vt:lpstr>Power</vt:lpstr>
      <vt:lpstr>Power_1</vt:lpstr>
      <vt:lpstr>Power_2</vt:lpstr>
      <vt:lpstr>Power_3</vt:lpstr>
      <vt:lpstr>Sony</vt:lpstr>
      <vt:lpstr>Sony_1</vt:lpstr>
      <vt:lpstr>Sony_2</vt:lpstr>
      <vt:lpstr>Sony_3</vt:lpstr>
      <vt:lpstr>Super</vt:lpstr>
      <vt:lpstr>Super_1</vt:lpstr>
      <vt:lpstr>Super_2</vt:lpstr>
      <vt:lpstr>Super_3</vt:lpstr>
      <vt:lpstr>Suzuki</vt:lpstr>
      <vt:lpstr>Suzuki_1</vt:lpstr>
      <vt:lpstr>Suzuki_2</vt:lpstr>
      <vt:lpstr>Suzuki_3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Raheel Ur Rehman</cp:lastModifiedBy>
  <dcterms:created xsi:type="dcterms:W3CDTF">2015-08-20T15:15:26Z</dcterms:created>
  <dcterms:modified xsi:type="dcterms:W3CDTF">2020-08-30T17:43:52Z</dcterms:modified>
</cp:coreProperties>
</file>