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X\Desktop\DATOS LENOVO\Documentos\ciencia de datos\Modelos predictivos\final\"/>
    </mc:Choice>
  </mc:AlternateContent>
  <xr:revisionPtr revIDLastSave="0" documentId="13_ncr:1_{91E44D7D-795B-44D1-9B57-1D8B11804FCF}" xr6:coauthVersionLast="47" xr6:coauthVersionMax="47" xr10:uidLastSave="{00000000-0000-0000-0000-000000000000}"/>
  <bookViews>
    <workbookView xWindow="-108" yWindow="-108" windowWidth="23256" windowHeight="12456" xr2:uid="{56498FBD-B6B7-4C33-9AA2-2DC03DA8F3A4}"/>
  </bookViews>
  <sheets>
    <sheet name="INEC" sheetId="1" r:id="rId1"/>
    <sheet name="tot" sheetId="5" r:id="rId2"/>
    <sheet name="hosp" sheetId="2" r:id="rId3"/>
    <sheet name="hosp_prom_mov" sheetId="6" r:id="rId4"/>
    <sheet name="hosp_suave_exp" sheetId="7" r:id="rId5"/>
    <sheet name="hosp_holt" sheetId="8" r:id="rId6"/>
    <sheet name="reg_hosp" sheetId="12" r:id="rId7"/>
    <sheet name="cs" sheetId="3" r:id="rId8"/>
    <sheet name="cs_prom_mov" sheetId="9" r:id="rId9"/>
    <sheet name="cs_suave_exp" sheetId="10" r:id="rId10"/>
    <sheet name="reg_cs" sheetId="14" r:id="rId11"/>
    <sheet name="cs_holt" sheetId="11" r:id="rId12"/>
    <sheet name="SUMMARY" sheetId="13" r:id="rId13"/>
    <sheet name="ps" sheetId="4" r:id="rId14"/>
    <sheet name="ps_prom_mov" sheetId="16" r:id="rId15"/>
    <sheet name="ps_suave_exp" sheetId="17" r:id="rId16"/>
    <sheet name="reg_ps" sheetId="19" r:id="rId17"/>
    <sheet name="ps_holt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8" l="1"/>
  <c r="G3" i="8"/>
  <c r="F36" i="8"/>
  <c r="F37" i="8"/>
  <c r="AA22" i="8"/>
  <c r="AA23" i="8"/>
  <c r="C17" i="13"/>
  <c r="B17" i="13"/>
  <c r="F37" i="18"/>
  <c r="F36" i="18"/>
  <c r="G4" i="18"/>
  <c r="H4" i="18" s="1"/>
  <c r="I4" i="18"/>
  <c r="J4" i="18" s="1"/>
  <c r="I3" i="18"/>
  <c r="J3" i="18" s="1"/>
  <c r="H3" i="18"/>
  <c r="G3" i="18"/>
  <c r="L8" i="11"/>
  <c r="F35" i="18"/>
  <c r="E35" i="18"/>
  <c r="F34" i="18"/>
  <c r="E34" i="18"/>
  <c r="F33" i="18"/>
  <c r="E33" i="18"/>
  <c r="F32" i="18"/>
  <c r="E32" i="18"/>
  <c r="F31" i="18"/>
  <c r="E31" i="18"/>
  <c r="F30" i="18"/>
  <c r="E30" i="18"/>
  <c r="F29" i="18"/>
  <c r="E29" i="18"/>
  <c r="F28" i="18"/>
  <c r="E28" i="18"/>
  <c r="F27" i="18"/>
  <c r="E27" i="18"/>
  <c r="F26" i="18"/>
  <c r="E26" i="18"/>
  <c r="F25" i="18"/>
  <c r="E25" i="18"/>
  <c r="F24" i="18"/>
  <c r="E24" i="18"/>
  <c r="F23" i="18"/>
  <c r="E23" i="18"/>
  <c r="F22" i="18"/>
  <c r="E22" i="18"/>
  <c r="F21" i="18"/>
  <c r="E21" i="18"/>
  <c r="F20" i="18"/>
  <c r="E20" i="18"/>
  <c r="F19" i="18"/>
  <c r="E19" i="18"/>
  <c r="F18" i="18"/>
  <c r="E18" i="18"/>
  <c r="F17" i="18"/>
  <c r="E17" i="18"/>
  <c r="F16" i="18"/>
  <c r="E16" i="18"/>
  <c r="F15" i="18"/>
  <c r="E15" i="18"/>
  <c r="F14" i="18"/>
  <c r="E14" i="18"/>
  <c r="F13" i="18"/>
  <c r="E13" i="18"/>
  <c r="F12" i="18"/>
  <c r="E12" i="18"/>
  <c r="F11" i="18"/>
  <c r="E11" i="18"/>
  <c r="F10" i="18"/>
  <c r="E10" i="18"/>
  <c r="F9" i="18"/>
  <c r="E9" i="18"/>
  <c r="F8" i="18"/>
  <c r="E8" i="18"/>
  <c r="F7" i="18"/>
  <c r="E7" i="18"/>
  <c r="F6" i="18"/>
  <c r="E6" i="18"/>
  <c r="F5" i="18"/>
  <c r="E5" i="18"/>
  <c r="F4" i="18"/>
  <c r="E4" i="18"/>
  <c r="F3" i="18"/>
  <c r="E3" i="18"/>
  <c r="F2" i="18"/>
  <c r="E2" i="18"/>
  <c r="F15" i="13"/>
  <c r="C15" i="13"/>
  <c r="L4" i="16"/>
  <c r="B15" i="13" s="1"/>
  <c r="G3" i="10"/>
  <c r="G2" i="17"/>
  <c r="G3" i="17" s="1"/>
  <c r="F35" i="17"/>
  <c r="E35" i="17"/>
  <c r="F34" i="17"/>
  <c r="E34" i="17"/>
  <c r="F33" i="17"/>
  <c r="E33" i="17"/>
  <c r="F32" i="17"/>
  <c r="E32" i="17"/>
  <c r="F31" i="17"/>
  <c r="E31" i="17"/>
  <c r="F30" i="17"/>
  <c r="E30" i="17"/>
  <c r="F29" i="17"/>
  <c r="E29" i="17"/>
  <c r="F28" i="17"/>
  <c r="E28" i="17"/>
  <c r="F27" i="17"/>
  <c r="E27" i="17"/>
  <c r="F26" i="17"/>
  <c r="E26" i="17"/>
  <c r="F25" i="17"/>
  <c r="E25" i="17"/>
  <c r="F24" i="17"/>
  <c r="E24" i="17"/>
  <c r="F23" i="17"/>
  <c r="E23" i="17"/>
  <c r="F22" i="17"/>
  <c r="E22" i="17"/>
  <c r="F21" i="17"/>
  <c r="E21" i="17"/>
  <c r="F20" i="17"/>
  <c r="E20" i="17"/>
  <c r="F19" i="17"/>
  <c r="E19" i="17"/>
  <c r="F18" i="17"/>
  <c r="E18" i="17"/>
  <c r="F17" i="17"/>
  <c r="E17" i="17"/>
  <c r="F16" i="17"/>
  <c r="E16" i="17"/>
  <c r="F15" i="17"/>
  <c r="E15" i="17"/>
  <c r="F14" i="17"/>
  <c r="E14" i="17"/>
  <c r="F13" i="17"/>
  <c r="E13" i="17"/>
  <c r="F12" i="17"/>
  <c r="E12" i="17"/>
  <c r="F11" i="17"/>
  <c r="E11" i="17"/>
  <c r="F10" i="17"/>
  <c r="E10" i="17"/>
  <c r="F9" i="17"/>
  <c r="E9" i="17"/>
  <c r="F8" i="17"/>
  <c r="E8" i="17"/>
  <c r="F7" i="17"/>
  <c r="E7" i="17"/>
  <c r="F6" i="17"/>
  <c r="E6" i="17"/>
  <c r="F5" i="17"/>
  <c r="E5" i="17"/>
  <c r="F4" i="17"/>
  <c r="E4" i="17"/>
  <c r="F3" i="17"/>
  <c r="E3" i="17"/>
  <c r="F2" i="17"/>
  <c r="E2" i="17"/>
  <c r="G5" i="16"/>
  <c r="H5" i="16"/>
  <c r="I5" i="16"/>
  <c r="J5" i="16"/>
  <c r="K5" i="16"/>
  <c r="L5" i="16"/>
  <c r="O5" i="16" s="1"/>
  <c r="M5" i="16"/>
  <c r="N6" i="16" s="1"/>
  <c r="N5" i="16"/>
  <c r="G6" i="16"/>
  <c r="H6" i="16"/>
  <c r="I6" i="16"/>
  <c r="J6" i="16"/>
  <c r="K6" i="16"/>
  <c r="L6" i="16"/>
  <c r="O6" i="16" s="1"/>
  <c r="M6" i="16"/>
  <c r="G7" i="16"/>
  <c r="H7" i="16"/>
  <c r="I7" i="16"/>
  <c r="J7" i="16"/>
  <c r="M7" i="16" s="1"/>
  <c r="K7" i="16"/>
  <c r="L7" i="16"/>
  <c r="O7" i="16" s="1"/>
  <c r="G8" i="16"/>
  <c r="H8" i="16"/>
  <c r="I8" i="16"/>
  <c r="J8" i="16"/>
  <c r="M8" i="16" s="1"/>
  <c r="K8" i="16"/>
  <c r="L8" i="16"/>
  <c r="G9" i="16"/>
  <c r="H9" i="16"/>
  <c r="I9" i="16"/>
  <c r="J9" i="16"/>
  <c r="M9" i="16" s="1"/>
  <c r="K9" i="16"/>
  <c r="L9" i="16"/>
  <c r="G10" i="16"/>
  <c r="H10" i="16"/>
  <c r="I10" i="16"/>
  <c r="J10" i="16" s="1"/>
  <c r="M10" i="16" s="1"/>
  <c r="K10" i="16"/>
  <c r="L10" i="16"/>
  <c r="G11" i="16"/>
  <c r="H12" i="16" s="1"/>
  <c r="I12" i="16" s="1"/>
  <c r="J12" i="16" s="1"/>
  <c r="M12" i="16" s="1"/>
  <c r="H11" i="16"/>
  <c r="I11" i="16" s="1"/>
  <c r="K11" i="16"/>
  <c r="L11" i="16"/>
  <c r="G12" i="16"/>
  <c r="H13" i="16" s="1"/>
  <c r="I13" i="16" s="1"/>
  <c r="J13" i="16" s="1"/>
  <c r="M13" i="16" s="1"/>
  <c r="K12" i="16"/>
  <c r="L12" i="16"/>
  <c r="G13" i="16"/>
  <c r="H14" i="16" s="1"/>
  <c r="I14" i="16" s="1"/>
  <c r="J14" i="16" s="1"/>
  <c r="M14" i="16" s="1"/>
  <c r="K13" i="16"/>
  <c r="L13" i="16"/>
  <c r="G14" i="16"/>
  <c r="K14" i="16"/>
  <c r="L14" i="16"/>
  <c r="G15" i="16"/>
  <c r="H15" i="16"/>
  <c r="I15" i="16"/>
  <c r="J15" i="16"/>
  <c r="M15" i="16" s="1"/>
  <c r="K15" i="16"/>
  <c r="L15" i="16"/>
  <c r="G16" i="16"/>
  <c r="H16" i="16"/>
  <c r="I16" i="16"/>
  <c r="J16" i="16"/>
  <c r="M16" i="16" s="1"/>
  <c r="K16" i="16"/>
  <c r="L16" i="16"/>
  <c r="G17" i="16"/>
  <c r="H17" i="16"/>
  <c r="I17" i="16"/>
  <c r="J17" i="16"/>
  <c r="M17" i="16" s="1"/>
  <c r="K17" i="16"/>
  <c r="L17" i="16"/>
  <c r="G18" i="16"/>
  <c r="H18" i="16"/>
  <c r="I18" i="16"/>
  <c r="J18" i="16" s="1"/>
  <c r="M18" i="16" s="1"/>
  <c r="K18" i="16"/>
  <c r="L18" i="16"/>
  <c r="G19" i="16"/>
  <c r="H20" i="16" s="1"/>
  <c r="I20" i="16" s="1"/>
  <c r="J20" i="16" s="1"/>
  <c r="M20" i="16" s="1"/>
  <c r="H19" i="16"/>
  <c r="I19" i="16" s="1"/>
  <c r="J19" i="16" s="1"/>
  <c r="M19" i="16" s="1"/>
  <c r="K19" i="16"/>
  <c r="L19" i="16"/>
  <c r="G20" i="16"/>
  <c r="H21" i="16" s="1"/>
  <c r="I21" i="16" s="1"/>
  <c r="J21" i="16" s="1"/>
  <c r="M21" i="16" s="1"/>
  <c r="K20" i="16"/>
  <c r="L20" i="16"/>
  <c r="G21" i="16"/>
  <c r="H22" i="16" s="1"/>
  <c r="I22" i="16" s="1"/>
  <c r="J22" i="16" s="1"/>
  <c r="M22" i="16" s="1"/>
  <c r="K21" i="16"/>
  <c r="L21" i="16"/>
  <c r="G22" i="16"/>
  <c r="K22" i="16"/>
  <c r="L22" i="16"/>
  <c r="G23" i="16"/>
  <c r="H23" i="16"/>
  <c r="I23" i="16"/>
  <c r="J23" i="16"/>
  <c r="M23" i="16" s="1"/>
  <c r="K23" i="16"/>
  <c r="L23" i="16"/>
  <c r="G24" i="16"/>
  <c r="H24" i="16"/>
  <c r="I24" i="16"/>
  <c r="J24" i="16"/>
  <c r="M24" i="16" s="1"/>
  <c r="K24" i="16"/>
  <c r="L24" i="16"/>
  <c r="G25" i="16"/>
  <c r="H25" i="16"/>
  <c r="I25" i="16"/>
  <c r="J25" i="16"/>
  <c r="M25" i="16" s="1"/>
  <c r="K25" i="16"/>
  <c r="L25" i="16"/>
  <c r="G26" i="16"/>
  <c r="H26" i="16"/>
  <c r="I26" i="16"/>
  <c r="J26" i="16" s="1"/>
  <c r="M26" i="16" s="1"/>
  <c r="K26" i="16"/>
  <c r="L26" i="16"/>
  <c r="G27" i="16"/>
  <c r="H28" i="16" s="1"/>
  <c r="I28" i="16" s="1"/>
  <c r="J28" i="16" s="1"/>
  <c r="M28" i="16" s="1"/>
  <c r="H27" i="16"/>
  <c r="I27" i="16" s="1"/>
  <c r="J27" i="16" s="1"/>
  <c r="M27" i="16" s="1"/>
  <c r="K27" i="16"/>
  <c r="L27" i="16"/>
  <c r="G28" i="16"/>
  <c r="H29" i="16" s="1"/>
  <c r="I29" i="16" s="1"/>
  <c r="J29" i="16" s="1"/>
  <c r="M29" i="16" s="1"/>
  <c r="K28" i="16"/>
  <c r="L28" i="16"/>
  <c r="G29" i="16"/>
  <c r="H30" i="16" s="1"/>
  <c r="I30" i="16" s="1"/>
  <c r="J30" i="16" s="1"/>
  <c r="M30" i="16" s="1"/>
  <c r="K29" i="16"/>
  <c r="L29" i="16"/>
  <c r="O29" i="16" s="1"/>
  <c r="G30" i="16"/>
  <c r="K30" i="16"/>
  <c r="L30" i="16"/>
  <c r="G31" i="16"/>
  <c r="H32" i="16" s="1"/>
  <c r="I32" i="16" s="1"/>
  <c r="J32" i="16" s="1"/>
  <c r="M32" i="16" s="1"/>
  <c r="H31" i="16"/>
  <c r="K33" i="16"/>
  <c r="L33" i="16"/>
  <c r="G34" i="16"/>
  <c r="G35" i="16"/>
  <c r="H35" i="16"/>
  <c r="I35" i="16" s="1"/>
  <c r="J35" i="16" s="1"/>
  <c r="M35" i="16" s="1"/>
  <c r="K35" i="16"/>
  <c r="L35" i="16"/>
  <c r="K4" i="16"/>
  <c r="H4" i="16"/>
  <c r="I4" i="16" s="1"/>
  <c r="J4" i="16" s="1"/>
  <c r="M4" i="16" s="1"/>
  <c r="G4" i="16"/>
  <c r="G3" i="16"/>
  <c r="F35" i="16"/>
  <c r="E35" i="16"/>
  <c r="F34" i="16"/>
  <c r="E34" i="16"/>
  <c r="F33" i="16"/>
  <c r="E33" i="16"/>
  <c r="F32" i="16"/>
  <c r="E32" i="16"/>
  <c r="F31" i="16"/>
  <c r="I31" i="16" s="1"/>
  <c r="J31" i="16" s="1"/>
  <c r="M31" i="16" s="1"/>
  <c r="E31" i="16"/>
  <c r="F30" i="16"/>
  <c r="E30" i="16"/>
  <c r="F29" i="16"/>
  <c r="E29" i="16"/>
  <c r="F28" i="16"/>
  <c r="E28" i="16"/>
  <c r="F27" i="16"/>
  <c r="E27" i="16"/>
  <c r="F26" i="16"/>
  <c r="E26" i="16"/>
  <c r="F25" i="16"/>
  <c r="E25" i="16"/>
  <c r="F24" i="16"/>
  <c r="E24" i="16"/>
  <c r="F23" i="16"/>
  <c r="E23" i="16"/>
  <c r="F22" i="16"/>
  <c r="E22" i="16"/>
  <c r="F21" i="16"/>
  <c r="E21" i="16"/>
  <c r="F20" i="16"/>
  <c r="E20" i="16"/>
  <c r="F19" i="16"/>
  <c r="E19" i="16"/>
  <c r="F18" i="16"/>
  <c r="E18" i="16"/>
  <c r="F17" i="16"/>
  <c r="E17" i="16"/>
  <c r="F16" i="16"/>
  <c r="E16" i="16"/>
  <c r="F15" i="16"/>
  <c r="E15" i="16"/>
  <c r="F14" i="16"/>
  <c r="E14" i="16"/>
  <c r="F13" i="16"/>
  <c r="E13" i="16"/>
  <c r="F12" i="16"/>
  <c r="E12" i="16"/>
  <c r="F11" i="16"/>
  <c r="E11" i="16"/>
  <c r="F10" i="16"/>
  <c r="E10" i="16"/>
  <c r="F9" i="16"/>
  <c r="E9" i="16"/>
  <c r="F8" i="16"/>
  <c r="E8" i="16"/>
  <c r="F7" i="16"/>
  <c r="E7" i="16"/>
  <c r="F6" i="16"/>
  <c r="E6" i="16"/>
  <c r="F5" i="16"/>
  <c r="E5" i="16"/>
  <c r="F4" i="16"/>
  <c r="E4" i="16"/>
  <c r="F3" i="16"/>
  <c r="E3" i="16"/>
  <c r="F2" i="16"/>
  <c r="E2" i="16"/>
  <c r="C11" i="13"/>
  <c r="B11" i="13"/>
  <c r="F9" i="13"/>
  <c r="C10" i="13"/>
  <c r="B10" i="13"/>
  <c r="F10" i="13" s="1"/>
  <c r="C9" i="13"/>
  <c r="B9" i="13"/>
  <c r="I37" i="11"/>
  <c r="F37" i="11"/>
  <c r="I36" i="11"/>
  <c r="F36" i="11"/>
  <c r="K4" i="18" l="1"/>
  <c r="L4" i="18"/>
  <c r="I5" i="18"/>
  <c r="J5" i="18" s="1"/>
  <c r="K5" i="18" s="1"/>
  <c r="N5" i="18" s="1"/>
  <c r="G5" i="18"/>
  <c r="L3" i="18"/>
  <c r="K3" i="18"/>
  <c r="H4" i="17"/>
  <c r="I4" i="17" s="1"/>
  <c r="G4" i="17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J4" i="17"/>
  <c r="M4" i="17" s="1"/>
  <c r="H5" i="17"/>
  <c r="I5" i="17" s="1"/>
  <c r="J5" i="17" s="1"/>
  <c r="H6" i="17"/>
  <c r="I6" i="17" s="1"/>
  <c r="H3" i="17"/>
  <c r="I3" i="17" s="1"/>
  <c r="K4" i="17" s="1"/>
  <c r="G32" i="16"/>
  <c r="H33" i="16" s="1"/>
  <c r="I33" i="16" s="1"/>
  <c r="J33" i="16" s="1"/>
  <c r="M33" i="16" s="1"/>
  <c r="N33" i="16" s="1"/>
  <c r="L31" i="16"/>
  <c r="O31" i="16" s="1"/>
  <c r="L34" i="16"/>
  <c r="G33" i="16"/>
  <c r="H34" i="16" s="1"/>
  <c r="I34" i="16" s="1"/>
  <c r="J34" i="16" s="1"/>
  <c r="M34" i="16" s="1"/>
  <c r="N34" i="16" s="1"/>
  <c r="K31" i="16"/>
  <c r="K34" i="16"/>
  <c r="L32" i="16"/>
  <c r="K32" i="16"/>
  <c r="O13" i="16"/>
  <c r="O22" i="16"/>
  <c r="N13" i="16"/>
  <c r="N29" i="16"/>
  <c r="N21" i="16"/>
  <c r="O17" i="16"/>
  <c r="O26" i="16"/>
  <c r="O23" i="16"/>
  <c r="O32" i="16"/>
  <c r="J11" i="16"/>
  <c r="M11" i="16" s="1"/>
  <c r="N27" i="16" s="1"/>
  <c r="O20" i="16"/>
  <c r="O12" i="16"/>
  <c r="O28" i="16"/>
  <c r="O21" i="16"/>
  <c r="O30" i="16"/>
  <c r="O14" i="16"/>
  <c r="O15" i="16"/>
  <c r="O27" i="16"/>
  <c r="N20" i="16"/>
  <c r="O11" i="16"/>
  <c r="O18" i="16"/>
  <c r="O10" i="16"/>
  <c r="O25" i="16"/>
  <c r="O9" i="16"/>
  <c r="O24" i="16"/>
  <c r="O8" i="16"/>
  <c r="N32" i="16"/>
  <c r="N24" i="16"/>
  <c r="N16" i="16"/>
  <c r="N8" i="16"/>
  <c r="N28" i="16"/>
  <c r="O19" i="16"/>
  <c r="N11" i="16"/>
  <c r="N10" i="16"/>
  <c r="N25" i="16"/>
  <c r="O16" i="16"/>
  <c r="N9" i="16"/>
  <c r="N4" i="16"/>
  <c r="N23" i="16"/>
  <c r="N15" i="16"/>
  <c r="N7" i="16"/>
  <c r="N26" i="16"/>
  <c r="N18" i="16"/>
  <c r="N30" i="16"/>
  <c r="O4" i="16"/>
  <c r="M5" i="18" l="1"/>
  <c r="P5" i="18" s="1"/>
  <c r="M4" i="18"/>
  <c r="P4" i="18" s="1"/>
  <c r="N4" i="18"/>
  <c r="H5" i="18"/>
  <c r="G6" i="18"/>
  <c r="I6" i="18"/>
  <c r="J6" i="18" s="1"/>
  <c r="L5" i="18"/>
  <c r="N3" i="18"/>
  <c r="O3" i="18" s="1"/>
  <c r="M3" i="18"/>
  <c r="P3" i="18" s="1"/>
  <c r="K5" i="17"/>
  <c r="M5" i="17"/>
  <c r="K6" i="17"/>
  <c r="J6" i="17"/>
  <c r="M6" i="17" s="1"/>
  <c r="H7" i="17"/>
  <c r="I7" i="17" s="1"/>
  <c r="J3" i="17"/>
  <c r="L4" i="17" s="1"/>
  <c r="O4" i="17" s="1"/>
  <c r="K3" i="17"/>
  <c r="N35" i="16"/>
  <c r="O35" i="16"/>
  <c r="O33" i="16"/>
  <c r="O34" i="16"/>
  <c r="N12" i="16"/>
  <c r="N14" i="16"/>
  <c r="N31" i="16"/>
  <c r="N19" i="16"/>
  <c r="N22" i="16"/>
  <c r="N17" i="16"/>
  <c r="K6" i="18" l="1"/>
  <c r="H6" i="18"/>
  <c r="G7" i="18" s="1"/>
  <c r="O4" i="18"/>
  <c r="O5" i="18"/>
  <c r="L6" i="18"/>
  <c r="L5" i="17"/>
  <c r="O5" i="17" s="1"/>
  <c r="K7" i="17"/>
  <c r="H8" i="17"/>
  <c r="I8" i="17" s="1"/>
  <c r="K8" i="17" s="1"/>
  <c r="J7" i="17"/>
  <c r="L6" i="17"/>
  <c r="O6" i="17" s="1"/>
  <c r="M3" i="17"/>
  <c r="N6" i="17" s="1"/>
  <c r="L3" i="17"/>
  <c r="O3" i="17" s="1"/>
  <c r="H7" i="18" l="1"/>
  <c r="G8" i="18" s="1"/>
  <c r="I7" i="18"/>
  <c r="J7" i="18" s="1"/>
  <c r="N6" i="18"/>
  <c r="M6" i="18"/>
  <c r="P6" i="18" s="1"/>
  <c r="N3" i="17"/>
  <c r="N4" i="17"/>
  <c r="N5" i="17"/>
  <c r="M7" i="17"/>
  <c r="L7" i="17"/>
  <c r="O7" i="17" s="1"/>
  <c r="J8" i="17"/>
  <c r="M8" i="17" s="1"/>
  <c r="H9" i="17"/>
  <c r="I9" i="17" s="1"/>
  <c r="H8" i="18" l="1"/>
  <c r="G9" i="18"/>
  <c r="I9" i="18"/>
  <c r="J9" i="18" s="1"/>
  <c r="K9" i="18" s="1"/>
  <c r="N9" i="18" s="1"/>
  <c r="K7" i="18"/>
  <c r="L7" i="18"/>
  <c r="O6" i="18"/>
  <c r="I8" i="18"/>
  <c r="J8" i="18" s="1"/>
  <c r="K8" i="18" s="1"/>
  <c r="N8" i="18" s="1"/>
  <c r="L8" i="17"/>
  <c r="O8" i="17" s="1"/>
  <c r="H10" i="17"/>
  <c r="I10" i="17" s="1"/>
  <c r="N8" i="17"/>
  <c r="N7" i="17"/>
  <c r="J9" i="17"/>
  <c r="K9" i="17"/>
  <c r="L8" i="18" l="1"/>
  <c r="N7" i="18"/>
  <c r="M8" i="18"/>
  <c r="P8" i="18" s="1"/>
  <c r="M7" i="18"/>
  <c r="P7" i="18" s="1"/>
  <c r="M9" i="18"/>
  <c r="P9" i="18" s="1"/>
  <c r="L9" i="18"/>
  <c r="H9" i="18"/>
  <c r="G10" i="18" s="1"/>
  <c r="I10" i="18"/>
  <c r="J10" i="18" s="1"/>
  <c r="K10" i="18" s="1"/>
  <c r="N10" i="18" s="1"/>
  <c r="J10" i="17"/>
  <c r="L10" i="17" s="1"/>
  <c r="O10" i="17" s="1"/>
  <c r="M9" i="17"/>
  <c r="H11" i="17"/>
  <c r="I11" i="17" s="1"/>
  <c r="K10" i="17"/>
  <c r="L9" i="17"/>
  <c r="O9" i="17" s="1"/>
  <c r="H10" i="18" l="1"/>
  <c r="I11" i="18" s="1"/>
  <c r="J11" i="18" s="1"/>
  <c r="G11" i="18"/>
  <c r="M10" i="18"/>
  <c r="P10" i="18" s="1"/>
  <c r="L10" i="18"/>
  <c r="O7" i="18"/>
  <c r="O10" i="18"/>
  <c r="O9" i="18"/>
  <c r="O8" i="18"/>
  <c r="H12" i="17"/>
  <c r="I12" i="17" s="1"/>
  <c r="J11" i="17"/>
  <c r="N9" i="17"/>
  <c r="K11" i="17"/>
  <c r="M10" i="17"/>
  <c r="K11" i="18" l="1"/>
  <c r="L11" i="18"/>
  <c r="H11" i="18"/>
  <c r="G12" i="18" s="1"/>
  <c r="M11" i="17"/>
  <c r="N11" i="17" s="1"/>
  <c r="L11" i="17"/>
  <c r="O11" i="17" s="1"/>
  <c r="N10" i="17"/>
  <c r="J12" i="17"/>
  <c r="K12" i="17"/>
  <c r="H13" i="17"/>
  <c r="I13" i="17" s="1"/>
  <c r="H12" i="18" l="1"/>
  <c r="G13" i="18"/>
  <c r="I13" i="18"/>
  <c r="J13" i="18" s="1"/>
  <c r="I12" i="18"/>
  <c r="J12" i="18" s="1"/>
  <c r="N11" i="18"/>
  <c r="M11" i="18"/>
  <c r="P11" i="18" s="1"/>
  <c r="H14" i="17"/>
  <c r="I14" i="17" s="1"/>
  <c r="J13" i="17"/>
  <c r="K13" i="17"/>
  <c r="M12" i="17"/>
  <c r="N12" i="17" s="1"/>
  <c r="L12" i="17"/>
  <c r="O12" i="17" s="1"/>
  <c r="K12" i="18" l="1"/>
  <c r="L12" i="18"/>
  <c r="K13" i="18"/>
  <c r="L13" i="18"/>
  <c r="H13" i="18"/>
  <c r="G14" i="18"/>
  <c r="I14" i="18"/>
  <c r="J14" i="18" s="1"/>
  <c r="O11" i="18"/>
  <c r="H15" i="17"/>
  <c r="I15" i="17" s="1"/>
  <c r="M13" i="17"/>
  <c r="N13" i="17" s="1"/>
  <c r="L13" i="17"/>
  <c r="O13" i="17" s="1"/>
  <c r="J14" i="17"/>
  <c r="K14" i="17"/>
  <c r="K14" i="18" l="1"/>
  <c r="L14" i="18"/>
  <c r="H14" i="18"/>
  <c r="G15" i="18" s="1"/>
  <c r="N13" i="18"/>
  <c r="M13" i="18"/>
  <c r="P13" i="18" s="1"/>
  <c r="N12" i="18"/>
  <c r="M12" i="18"/>
  <c r="P12" i="18" s="1"/>
  <c r="H16" i="17"/>
  <c r="I16" i="17" s="1"/>
  <c r="M14" i="17"/>
  <c r="N14" i="17" s="1"/>
  <c r="L14" i="17"/>
  <c r="O14" i="17" s="1"/>
  <c r="J15" i="17"/>
  <c r="K15" i="17"/>
  <c r="H15" i="18" l="1"/>
  <c r="G16" i="18" s="1"/>
  <c r="O13" i="18"/>
  <c r="O12" i="18"/>
  <c r="O14" i="18"/>
  <c r="I15" i="18"/>
  <c r="J15" i="18" s="1"/>
  <c r="N14" i="18"/>
  <c r="M14" i="18"/>
  <c r="P14" i="18" s="1"/>
  <c r="J16" i="17"/>
  <c r="K16" i="17"/>
  <c r="H17" i="17"/>
  <c r="I17" i="17" s="1"/>
  <c r="M15" i="17"/>
  <c r="N15" i="17" s="1"/>
  <c r="L15" i="17"/>
  <c r="O15" i="17" s="1"/>
  <c r="H16" i="18" l="1"/>
  <c r="G17" i="18"/>
  <c r="I17" i="18"/>
  <c r="J17" i="18" s="1"/>
  <c r="I16" i="18"/>
  <c r="J16" i="18" s="1"/>
  <c r="K15" i="18"/>
  <c r="L15" i="18"/>
  <c r="M16" i="17"/>
  <c r="N16" i="17" s="1"/>
  <c r="L16" i="17"/>
  <c r="O16" i="17" s="1"/>
  <c r="H18" i="17"/>
  <c r="I18" i="17" s="1"/>
  <c r="J17" i="17"/>
  <c r="K17" i="17"/>
  <c r="K16" i="18" l="1"/>
  <c r="L16" i="18"/>
  <c r="N15" i="18"/>
  <c r="O15" i="18" s="1"/>
  <c r="M15" i="18"/>
  <c r="P15" i="18" s="1"/>
  <c r="H17" i="18"/>
  <c r="G18" i="18"/>
  <c r="I18" i="18"/>
  <c r="J18" i="18" s="1"/>
  <c r="K17" i="18"/>
  <c r="L17" i="18"/>
  <c r="H19" i="17"/>
  <c r="I19" i="17" s="1"/>
  <c r="J18" i="17"/>
  <c r="K18" i="17"/>
  <c r="M17" i="17"/>
  <c r="N17" i="17" s="1"/>
  <c r="L17" i="17"/>
  <c r="O17" i="17" s="1"/>
  <c r="H18" i="18" l="1"/>
  <c r="I19" i="18" s="1"/>
  <c r="J19" i="18" s="1"/>
  <c r="G19" i="18"/>
  <c r="K18" i="18"/>
  <c r="L18" i="18"/>
  <c r="N17" i="18"/>
  <c r="O17" i="18" s="1"/>
  <c r="M17" i="18"/>
  <c r="P17" i="18" s="1"/>
  <c r="N16" i="18"/>
  <c r="O16" i="18" s="1"/>
  <c r="M16" i="18"/>
  <c r="P16" i="18" s="1"/>
  <c r="J19" i="17"/>
  <c r="K19" i="17"/>
  <c r="M18" i="17"/>
  <c r="N18" i="17" s="1"/>
  <c r="L18" i="17"/>
  <c r="O18" i="17" s="1"/>
  <c r="H20" i="17"/>
  <c r="I20" i="17" s="1"/>
  <c r="K19" i="18" l="1"/>
  <c r="L19" i="18"/>
  <c r="H19" i="18"/>
  <c r="I20" i="18" s="1"/>
  <c r="J20" i="18" s="1"/>
  <c r="N18" i="18"/>
  <c r="O18" i="18" s="1"/>
  <c r="M18" i="18"/>
  <c r="P18" i="18" s="1"/>
  <c r="H21" i="17"/>
  <c r="I21" i="17" s="1"/>
  <c r="M19" i="17"/>
  <c r="N19" i="17" s="1"/>
  <c r="L19" i="17"/>
  <c r="O19" i="17" s="1"/>
  <c r="J20" i="17"/>
  <c r="K20" i="17"/>
  <c r="G4" i="11"/>
  <c r="H4" i="11" s="1"/>
  <c r="I5" i="11" s="1"/>
  <c r="J5" i="11" s="1"/>
  <c r="K5" i="11" s="1"/>
  <c r="N5" i="11" s="1"/>
  <c r="I4" i="11"/>
  <c r="J4" i="11" s="1"/>
  <c r="I3" i="11"/>
  <c r="J3" i="11" s="1"/>
  <c r="G3" i="11"/>
  <c r="H3" i="11" s="1"/>
  <c r="K20" i="18" l="1"/>
  <c r="L20" i="18"/>
  <c r="G20" i="18"/>
  <c r="N19" i="18"/>
  <c r="O19" i="18" s="1"/>
  <c r="M19" i="18"/>
  <c r="P19" i="18" s="1"/>
  <c r="M20" i="17"/>
  <c r="N20" i="17" s="1"/>
  <c r="L20" i="17"/>
  <c r="O20" i="17" s="1"/>
  <c r="J21" i="17"/>
  <c r="K21" i="17"/>
  <c r="H22" i="17"/>
  <c r="I22" i="17" s="1"/>
  <c r="L5" i="11"/>
  <c r="K4" i="11"/>
  <c r="L4" i="11"/>
  <c r="G5" i="11"/>
  <c r="L3" i="11"/>
  <c r="K3" i="11"/>
  <c r="H20" i="18" l="1"/>
  <c r="G21" i="18"/>
  <c r="I21" i="18"/>
  <c r="J21" i="18" s="1"/>
  <c r="N20" i="18"/>
  <c r="O20" i="18" s="1"/>
  <c r="M20" i="18"/>
  <c r="P20" i="18" s="1"/>
  <c r="H23" i="17"/>
  <c r="I23" i="17" s="1"/>
  <c r="J22" i="17"/>
  <c r="K22" i="17"/>
  <c r="M21" i="17"/>
  <c r="N21" i="17" s="1"/>
  <c r="L21" i="17"/>
  <c r="O21" i="17" s="1"/>
  <c r="M5" i="11"/>
  <c r="P5" i="11" s="1"/>
  <c r="N4" i="11"/>
  <c r="M4" i="11"/>
  <c r="P4" i="11" s="1"/>
  <c r="H5" i="11"/>
  <c r="G6" i="11" s="1"/>
  <c r="I6" i="11"/>
  <c r="J6" i="11" s="1"/>
  <c r="N3" i="11"/>
  <c r="O3" i="11" s="1"/>
  <c r="M3" i="11"/>
  <c r="P3" i="11" s="1"/>
  <c r="K21" i="18" l="1"/>
  <c r="L21" i="18"/>
  <c r="H21" i="18"/>
  <c r="G22" i="18"/>
  <c r="I22" i="18"/>
  <c r="J22" i="18" s="1"/>
  <c r="M22" i="17"/>
  <c r="N22" i="17" s="1"/>
  <c r="L22" i="17"/>
  <c r="O22" i="17" s="1"/>
  <c r="J23" i="17"/>
  <c r="K23" i="17"/>
  <c r="H24" i="17"/>
  <c r="I24" i="17" s="1"/>
  <c r="H6" i="11"/>
  <c r="I7" i="11" s="1"/>
  <c r="J7" i="11" s="1"/>
  <c r="K6" i="11"/>
  <c r="L6" i="11"/>
  <c r="O4" i="11"/>
  <c r="O5" i="11"/>
  <c r="C4" i="13"/>
  <c r="B4" i="13"/>
  <c r="F4" i="13" s="1"/>
  <c r="C3" i="13"/>
  <c r="B3" i="13"/>
  <c r="F3" i="13" s="1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F17" i="13"/>
  <c r="F16" i="13"/>
  <c r="F11" i="13"/>
  <c r="I3" i="8"/>
  <c r="H22" i="18" l="1"/>
  <c r="I23" i="18" s="1"/>
  <c r="J23" i="18" s="1"/>
  <c r="G23" i="18"/>
  <c r="K22" i="18"/>
  <c r="L22" i="18"/>
  <c r="N21" i="18"/>
  <c r="O21" i="18" s="1"/>
  <c r="M21" i="18"/>
  <c r="P21" i="18" s="1"/>
  <c r="J24" i="17"/>
  <c r="K24" i="17"/>
  <c r="H25" i="17"/>
  <c r="I25" i="17" s="1"/>
  <c r="M23" i="17"/>
  <c r="N23" i="17" s="1"/>
  <c r="L23" i="17"/>
  <c r="O23" i="17" s="1"/>
  <c r="K7" i="11"/>
  <c r="N7" i="11" s="1"/>
  <c r="L7" i="11"/>
  <c r="N6" i="11"/>
  <c r="M7" i="11"/>
  <c r="P7" i="11" s="1"/>
  <c r="M6" i="11"/>
  <c r="P6" i="11" s="1"/>
  <c r="G7" i="11"/>
  <c r="K23" i="18" l="1"/>
  <c r="L23" i="18"/>
  <c r="H23" i="18"/>
  <c r="G24" i="18" s="1"/>
  <c r="N22" i="18"/>
  <c r="O22" i="18" s="1"/>
  <c r="M22" i="18"/>
  <c r="P22" i="18" s="1"/>
  <c r="M24" i="17"/>
  <c r="N24" i="17" s="1"/>
  <c r="L24" i="17"/>
  <c r="O24" i="17" s="1"/>
  <c r="J25" i="17"/>
  <c r="K25" i="17"/>
  <c r="H26" i="17"/>
  <c r="I26" i="17" s="1"/>
  <c r="H7" i="11"/>
  <c r="G8" i="11" s="1"/>
  <c r="O6" i="11"/>
  <c r="O7" i="11"/>
  <c r="H24" i="18" l="1"/>
  <c r="G25" i="18"/>
  <c r="I25" i="18"/>
  <c r="J25" i="18" s="1"/>
  <c r="I24" i="18"/>
  <c r="J24" i="18" s="1"/>
  <c r="N23" i="18"/>
  <c r="O23" i="18" s="1"/>
  <c r="M23" i="18"/>
  <c r="P23" i="18" s="1"/>
  <c r="J26" i="17"/>
  <c r="K26" i="17"/>
  <c r="H27" i="17"/>
  <c r="I27" i="17" s="1"/>
  <c r="M25" i="17"/>
  <c r="N25" i="17" s="1"/>
  <c r="L25" i="17"/>
  <c r="O25" i="17" s="1"/>
  <c r="H8" i="11"/>
  <c r="G9" i="11" s="1"/>
  <c r="I8" i="11"/>
  <c r="J8" i="11" s="1"/>
  <c r="N3" i="7"/>
  <c r="H25" i="18" l="1"/>
  <c r="G26" i="18"/>
  <c r="I26" i="18"/>
  <c r="J26" i="18" s="1"/>
  <c r="K24" i="18"/>
  <c r="L24" i="18"/>
  <c r="K25" i="18"/>
  <c r="L25" i="18"/>
  <c r="M26" i="17"/>
  <c r="N26" i="17" s="1"/>
  <c r="L26" i="17"/>
  <c r="O26" i="17" s="1"/>
  <c r="H28" i="17"/>
  <c r="I28" i="17" s="1"/>
  <c r="J27" i="17"/>
  <c r="K27" i="17"/>
  <c r="H9" i="11"/>
  <c r="G10" i="11"/>
  <c r="I10" i="11"/>
  <c r="J10" i="11" s="1"/>
  <c r="K10" i="11" s="1"/>
  <c r="N10" i="11" s="1"/>
  <c r="K8" i="11"/>
  <c r="L10" i="11"/>
  <c r="I9" i="11"/>
  <c r="J9" i="11" s="1"/>
  <c r="K9" i="11" s="1"/>
  <c r="N9" i="11" s="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O3" i="10"/>
  <c r="N3" i="10"/>
  <c r="M3" i="10"/>
  <c r="L3" i="10"/>
  <c r="K3" i="10"/>
  <c r="K3" i="7"/>
  <c r="J3" i="10"/>
  <c r="I3" i="10"/>
  <c r="H4" i="10"/>
  <c r="I4" i="10" s="1"/>
  <c r="H18" i="10"/>
  <c r="I18" i="10" s="1"/>
  <c r="J18" i="10" s="1"/>
  <c r="M18" i="10" s="1"/>
  <c r="G4" i="10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" i="7"/>
  <c r="G2" i="10"/>
  <c r="H3" i="10" s="1"/>
  <c r="F35" i="10"/>
  <c r="E35" i="10"/>
  <c r="F34" i="10"/>
  <c r="E34" i="10"/>
  <c r="F33" i="10"/>
  <c r="E33" i="10"/>
  <c r="F32" i="10"/>
  <c r="E32" i="10"/>
  <c r="F3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E2" i="10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K5" i="6"/>
  <c r="L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4" i="9"/>
  <c r="G5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E2" i="9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E2" i="8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" i="7"/>
  <c r="G4" i="7"/>
  <c r="G5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N25" i="18" l="1"/>
  <c r="M25" i="18"/>
  <c r="P25" i="18" s="1"/>
  <c r="N24" i="18"/>
  <c r="O24" i="18" s="1"/>
  <c r="M24" i="18"/>
  <c r="P24" i="18" s="1"/>
  <c r="K26" i="18"/>
  <c r="L26" i="18"/>
  <c r="H26" i="18"/>
  <c r="G27" i="18" s="1"/>
  <c r="H10" i="10"/>
  <c r="I10" i="10" s="1"/>
  <c r="J10" i="10" s="1"/>
  <c r="M10" i="10" s="1"/>
  <c r="K4" i="10"/>
  <c r="J4" i="10"/>
  <c r="H31" i="10"/>
  <c r="I31" i="10" s="1"/>
  <c r="J31" i="10" s="1"/>
  <c r="M31" i="10" s="1"/>
  <c r="H23" i="10"/>
  <c r="I23" i="10" s="1"/>
  <c r="J23" i="10" s="1"/>
  <c r="M23" i="10" s="1"/>
  <c r="H15" i="10"/>
  <c r="I15" i="10" s="1"/>
  <c r="J15" i="10" s="1"/>
  <c r="M15" i="10" s="1"/>
  <c r="H7" i="10"/>
  <c r="I7" i="10" s="1"/>
  <c r="J7" i="10" s="1"/>
  <c r="M7" i="10" s="1"/>
  <c r="H25" i="10"/>
  <c r="I25" i="10" s="1"/>
  <c r="J25" i="10" s="1"/>
  <c r="M25" i="10" s="1"/>
  <c r="H9" i="10"/>
  <c r="I9" i="10" s="1"/>
  <c r="J9" i="10" s="1"/>
  <c r="M9" i="10" s="1"/>
  <c r="H16" i="10"/>
  <c r="I16" i="10" s="1"/>
  <c r="J16" i="10" s="1"/>
  <c r="M16" i="10" s="1"/>
  <c r="H30" i="10"/>
  <c r="I30" i="10" s="1"/>
  <c r="J30" i="10" s="1"/>
  <c r="M30" i="10" s="1"/>
  <c r="H22" i="10"/>
  <c r="I22" i="10" s="1"/>
  <c r="J22" i="10" s="1"/>
  <c r="M22" i="10" s="1"/>
  <c r="H14" i="10"/>
  <c r="I14" i="10" s="1"/>
  <c r="J14" i="10" s="1"/>
  <c r="M14" i="10" s="1"/>
  <c r="H6" i="10"/>
  <c r="I6" i="10" s="1"/>
  <c r="J6" i="10" s="1"/>
  <c r="M6" i="10" s="1"/>
  <c r="H34" i="10"/>
  <c r="I34" i="10" s="1"/>
  <c r="J34" i="10" s="1"/>
  <c r="M34" i="10" s="1"/>
  <c r="H26" i="10"/>
  <c r="I26" i="10" s="1"/>
  <c r="J26" i="10" s="1"/>
  <c r="M26" i="10" s="1"/>
  <c r="H33" i="10"/>
  <c r="I33" i="10" s="1"/>
  <c r="J33" i="10" s="1"/>
  <c r="M33" i="10" s="1"/>
  <c r="H17" i="10"/>
  <c r="I17" i="10" s="1"/>
  <c r="J17" i="10" s="1"/>
  <c r="M17" i="10" s="1"/>
  <c r="H32" i="10"/>
  <c r="I32" i="10" s="1"/>
  <c r="J32" i="10" s="1"/>
  <c r="M32" i="10" s="1"/>
  <c r="H24" i="10"/>
  <c r="I24" i="10" s="1"/>
  <c r="J24" i="10" s="1"/>
  <c r="M24" i="10" s="1"/>
  <c r="H8" i="10"/>
  <c r="I8" i="10" s="1"/>
  <c r="J8" i="10" s="1"/>
  <c r="M8" i="10" s="1"/>
  <c r="H29" i="10"/>
  <c r="I29" i="10" s="1"/>
  <c r="J29" i="10" s="1"/>
  <c r="M29" i="10" s="1"/>
  <c r="H21" i="10"/>
  <c r="I21" i="10" s="1"/>
  <c r="J21" i="10" s="1"/>
  <c r="M21" i="10" s="1"/>
  <c r="H13" i="10"/>
  <c r="I13" i="10" s="1"/>
  <c r="J13" i="10" s="1"/>
  <c r="M13" i="10" s="1"/>
  <c r="H5" i="10"/>
  <c r="I5" i="10" s="1"/>
  <c r="J5" i="10" s="1"/>
  <c r="M5" i="10" s="1"/>
  <c r="H28" i="10"/>
  <c r="I28" i="10" s="1"/>
  <c r="J28" i="10" s="1"/>
  <c r="M28" i="10" s="1"/>
  <c r="H20" i="10"/>
  <c r="I20" i="10" s="1"/>
  <c r="J20" i="10" s="1"/>
  <c r="M20" i="10" s="1"/>
  <c r="H12" i="10"/>
  <c r="I12" i="10" s="1"/>
  <c r="J12" i="10" s="1"/>
  <c r="M12" i="10" s="1"/>
  <c r="H35" i="10"/>
  <c r="I35" i="10" s="1"/>
  <c r="J35" i="10" s="1"/>
  <c r="M35" i="10" s="1"/>
  <c r="H27" i="10"/>
  <c r="I27" i="10" s="1"/>
  <c r="J27" i="10" s="1"/>
  <c r="M27" i="10" s="1"/>
  <c r="H19" i="10"/>
  <c r="I19" i="10" s="1"/>
  <c r="J19" i="10" s="1"/>
  <c r="M19" i="10" s="1"/>
  <c r="H11" i="10"/>
  <c r="I11" i="10" s="1"/>
  <c r="J11" i="10" s="1"/>
  <c r="M11" i="10" s="1"/>
  <c r="M27" i="17"/>
  <c r="N27" i="17" s="1"/>
  <c r="L27" i="17"/>
  <c r="O27" i="17" s="1"/>
  <c r="J28" i="17"/>
  <c r="K28" i="17"/>
  <c r="H29" i="17"/>
  <c r="I29" i="17" s="1"/>
  <c r="G4" i="8"/>
  <c r="J3" i="8"/>
  <c r="N8" i="11"/>
  <c r="M8" i="11"/>
  <c r="P8" i="11" s="1"/>
  <c r="M10" i="11"/>
  <c r="P10" i="11" s="1"/>
  <c r="M9" i="11"/>
  <c r="P9" i="11" s="1"/>
  <c r="H10" i="11"/>
  <c r="G11" i="11" s="1"/>
  <c r="L9" i="11"/>
  <c r="H27" i="18" l="1"/>
  <c r="I28" i="18" s="1"/>
  <c r="J28" i="18" s="1"/>
  <c r="I27" i="18"/>
  <c r="J27" i="18" s="1"/>
  <c r="N26" i="18"/>
  <c r="O26" i="18" s="1"/>
  <c r="M26" i="18"/>
  <c r="P26" i="18" s="1"/>
  <c r="O25" i="18"/>
  <c r="K19" i="10"/>
  <c r="K28" i="10"/>
  <c r="K24" i="10"/>
  <c r="K10" i="10"/>
  <c r="K6" i="10"/>
  <c r="K26" i="10"/>
  <c r="K17" i="10"/>
  <c r="K14" i="10"/>
  <c r="K12" i="10"/>
  <c r="K16" i="10"/>
  <c r="K31" i="10"/>
  <c r="K29" i="10"/>
  <c r="K18" i="10"/>
  <c r="K22" i="10"/>
  <c r="K9" i="10"/>
  <c r="K27" i="10"/>
  <c r="K8" i="10"/>
  <c r="K23" i="10"/>
  <c r="K21" i="10"/>
  <c r="K25" i="10"/>
  <c r="K30" i="10"/>
  <c r="K35" i="10"/>
  <c r="K11" i="10"/>
  <c r="L8" i="10"/>
  <c r="O8" i="10" s="1"/>
  <c r="L16" i="10"/>
  <c r="O16" i="10" s="1"/>
  <c r="L24" i="10"/>
  <c r="O24" i="10" s="1"/>
  <c r="L32" i="10"/>
  <c r="O32" i="10" s="1"/>
  <c r="L9" i="10"/>
  <c r="O9" i="10" s="1"/>
  <c r="L17" i="10"/>
  <c r="O17" i="10" s="1"/>
  <c r="L25" i="10"/>
  <c r="O25" i="10" s="1"/>
  <c r="L33" i="10"/>
  <c r="O33" i="10" s="1"/>
  <c r="L10" i="10"/>
  <c r="O10" i="10" s="1"/>
  <c r="L18" i="10"/>
  <c r="O18" i="10" s="1"/>
  <c r="L26" i="10"/>
  <c r="O26" i="10" s="1"/>
  <c r="L34" i="10"/>
  <c r="O34" i="10" s="1"/>
  <c r="L5" i="10"/>
  <c r="O5" i="10" s="1"/>
  <c r="L14" i="10"/>
  <c r="O14" i="10" s="1"/>
  <c r="L30" i="10"/>
  <c r="O30" i="10" s="1"/>
  <c r="L7" i="10"/>
  <c r="O7" i="10" s="1"/>
  <c r="L23" i="10"/>
  <c r="O23" i="10" s="1"/>
  <c r="M4" i="10"/>
  <c r="L11" i="10"/>
  <c r="O11" i="10" s="1"/>
  <c r="L19" i="10"/>
  <c r="O19" i="10" s="1"/>
  <c r="L27" i="10"/>
  <c r="O27" i="10" s="1"/>
  <c r="L35" i="10"/>
  <c r="O35" i="10" s="1"/>
  <c r="L13" i="10"/>
  <c r="O13" i="10" s="1"/>
  <c r="L21" i="10"/>
  <c r="O21" i="10" s="1"/>
  <c r="L6" i="10"/>
  <c r="O6" i="10" s="1"/>
  <c r="L22" i="10"/>
  <c r="O22" i="10" s="1"/>
  <c r="L15" i="10"/>
  <c r="O15" i="10" s="1"/>
  <c r="L31" i="10"/>
  <c r="O31" i="10" s="1"/>
  <c r="L4" i="10"/>
  <c r="O4" i="10" s="1"/>
  <c r="L12" i="10"/>
  <c r="O12" i="10" s="1"/>
  <c r="L20" i="10"/>
  <c r="O20" i="10" s="1"/>
  <c r="L28" i="10"/>
  <c r="O28" i="10" s="1"/>
  <c r="L29" i="10"/>
  <c r="O29" i="10" s="1"/>
  <c r="K15" i="10"/>
  <c r="K13" i="10"/>
  <c r="K32" i="10"/>
  <c r="K33" i="10"/>
  <c r="K34" i="10"/>
  <c r="K20" i="10"/>
  <c r="K7" i="10"/>
  <c r="K5" i="10"/>
  <c r="J29" i="17"/>
  <c r="K29" i="17"/>
  <c r="H30" i="17"/>
  <c r="I30" i="17" s="1"/>
  <c r="M28" i="17"/>
  <c r="N28" i="17" s="1"/>
  <c r="L28" i="17"/>
  <c r="O28" i="17" s="1"/>
  <c r="H3" i="8"/>
  <c r="I4" i="8" s="1"/>
  <c r="J4" i="8" s="1"/>
  <c r="K4" i="8" s="1"/>
  <c r="N4" i="8" s="1"/>
  <c r="K3" i="8"/>
  <c r="L3" i="8"/>
  <c r="H11" i="11"/>
  <c r="G12" i="11" s="1"/>
  <c r="I11" i="11"/>
  <c r="J11" i="11" s="1"/>
  <c r="O8" i="11"/>
  <c r="O10" i="11"/>
  <c r="O9" i="11"/>
  <c r="M4" i="8" l="1"/>
  <c r="P4" i="8" s="1"/>
  <c r="H4" i="8"/>
  <c r="K28" i="18"/>
  <c r="L28" i="18"/>
  <c r="K27" i="18"/>
  <c r="L27" i="18"/>
  <c r="G28" i="18"/>
  <c r="N10" i="10"/>
  <c r="N18" i="10"/>
  <c r="N26" i="10"/>
  <c r="N34" i="10"/>
  <c r="N11" i="10"/>
  <c r="N19" i="10"/>
  <c r="N27" i="10"/>
  <c r="N35" i="10"/>
  <c r="N4" i="10"/>
  <c r="N12" i="10"/>
  <c r="N20" i="10"/>
  <c r="N28" i="10"/>
  <c r="N7" i="10"/>
  <c r="N16" i="10"/>
  <c r="N32" i="10"/>
  <c r="N9" i="10"/>
  <c r="N25" i="10"/>
  <c r="N5" i="10"/>
  <c r="N13" i="10"/>
  <c r="N21" i="10"/>
  <c r="N29" i="10"/>
  <c r="N15" i="10"/>
  <c r="N31" i="10"/>
  <c r="N8" i="10"/>
  <c r="N24" i="10"/>
  <c r="N17" i="10"/>
  <c r="N33" i="10"/>
  <c r="N6" i="10"/>
  <c r="N14" i="10"/>
  <c r="N22" i="10"/>
  <c r="N30" i="10"/>
  <c r="N23" i="10"/>
  <c r="M29" i="17"/>
  <c r="N29" i="17" s="1"/>
  <c r="L29" i="17"/>
  <c r="O29" i="17" s="1"/>
  <c r="J30" i="17"/>
  <c r="K30" i="17"/>
  <c r="H31" i="17"/>
  <c r="I31" i="17" s="1"/>
  <c r="G5" i="8"/>
  <c r="M3" i="8"/>
  <c r="N3" i="8"/>
  <c r="H12" i="11"/>
  <c r="G13" i="11"/>
  <c r="I13" i="11"/>
  <c r="J13" i="11" s="1"/>
  <c r="K13" i="11" s="1"/>
  <c r="N13" i="11" s="1"/>
  <c r="I12" i="11"/>
  <c r="J12" i="11" s="1"/>
  <c r="K12" i="11" s="1"/>
  <c r="N12" i="11" s="1"/>
  <c r="K11" i="11"/>
  <c r="L12" i="11"/>
  <c r="L11" i="11"/>
  <c r="H28" i="18" l="1"/>
  <c r="G29" i="18"/>
  <c r="I29" i="18"/>
  <c r="J29" i="18" s="1"/>
  <c r="N27" i="18"/>
  <c r="O27" i="18" s="1"/>
  <c r="M27" i="18"/>
  <c r="P27" i="18" s="1"/>
  <c r="N28" i="18"/>
  <c r="O28" i="18" s="1"/>
  <c r="M28" i="18"/>
  <c r="P28" i="18" s="1"/>
  <c r="M30" i="17"/>
  <c r="N30" i="17" s="1"/>
  <c r="L30" i="17"/>
  <c r="O30" i="17" s="1"/>
  <c r="J31" i="17"/>
  <c r="K31" i="17"/>
  <c r="H32" i="17"/>
  <c r="I32" i="17" s="1"/>
  <c r="L4" i="8"/>
  <c r="O3" i="8"/>
  <c r="C5" i="13" s="1"/>
  <c r="B5" i="13"/>
  <c r="F5" i="13" s="1"/>
  <c r="P3" i="8"/>
  <c r="H5" i="8"/>
  <c r="I6" i="8" s="1"/>
  <c r="J6" i="8" s="1"/>
  <c r="I5" i="8"/>
  <c r="J5" i="8" s="1"/>
  <c r="K5" i="8" s="1"/>
  <c r="N5" i="8" s="1"/>
  <c r="N11" i="11"/>
  <c r="M11" i="11"/>
  <c r="P11" i="11" s="1"/>
  <c r="M13" i="11"/>
  <c r="P13" i="11" s="1"/>
  <c r="M12" i="11"/>
  <c r="P12" i="11" s="1"/>
  <c r="L13" i="11"/>
  <c r="H13" i="11"/>
  <c r="G14" i="11"/>
  <c r="I14" i="11"/>
  <c r="J14" i="11" s="1"/>
  <c r="H29" i="18" l="1"/>
  <c r="G30" i="18"/>
  <c r="I30" i="18"/>
  <c r="J30" i="18" s="1"/>
  <c r="K29" i="18"/>
  <c r="L29" i="18"/>
  <c r="M31" i="17"/>
  <c r="N31" i="17" s="1"/>
  <c r="L31" i="17"/>
  <c r="O31" i="17" s="1"/>
  <c r="J32" i="17"/>
  <c r="K32" i="17"/>
  <c r="H33" i="17"/>
  <c r="I33" i="17" s="1"/>
  <c r="O4" i="8"/>
  <c r="G6" i="8"/>
  <c r="L5" i="8"/>
  <c r="M5" i="8"/>
  <c r="P5" i="8" s="1"/>
  <c r="K14" i="11"/>
  <c r="L14" i="11"/>
  <c r="H14" i="11"/>
  <c r="I15" i="11" s="1"/>
  <c r="J15" i="11" s="1"/>
  <c r="G15" i="11"/>
  <c r="O11" i="11"/>
  <c r="O12" i="11"/>
  <c r="O13" i="11"/>
  <c r="K6" i="8"/>
  <c r="L6" i="8"/>
  <c r="N29" i="18" l="1"/>
  <c r="O29" i="18" s="1"/>
  <c r="M29" i="18"/>
  <c r="P29" i="18" s="1"/>
  <c r="K30" i="18"/>
  <c r="L30" i="18"/>
  <c r="H30" i="18"/>
  <c r="G31" i="18" s="1"/>
  <c r="M32" i="17"/>
  <c r="N32" i="17" s="1"/>
  <c r="L32" i="17"/>
  <c r="O32" i="17" s="1"/>
  <c r="H34" i="17"/>
  <c r="I34" i="17" s="1"/>
  <c r="J33" i="17"/>
  <c r="K33" i="17"/>
  <c r="O5" i="8"/>
  <c r="H6" i="8"/>
  <c r="I7" i="8" s="1"/>
  <c r="J7" i="8" s="1"/>
  <c r="K7" i="8" s="1"/>
  <c r="M7" i="8" s="1"/>
  <c r="P7" i="8" s="1"/>
  <c r="G7" i="8"/>
  <c r="K15" i="11"/>
  <c r="N15" i="11" s="1"/>
  <c r="L15" i="11"/>
  <c r="H15" i="11"/>
  <c r="G16" i="11" s="1"/>
  <c r="N14" i="11"/>
  <c r="M14" i="11"/>
  <c r="P14" i="11" s="1"/>
  <c r="M15" i="11"/>
  <c r="P15" i="11" s="1"/>
  <c r="M6" i="8"/>
  <c r="P6" i="8" s="1"/>
  <c r="N6" i="8"/>
  <c r="H7" i="8" l="1"/>
  <c r="H31" i="18"/>
  <c r="G32" i="18" s="1"/>
  <c r="I31" i="18"/>
  <c r="J31" i="18" s="1"/>
  <c r="N30" i="18"/>
  <c r="O30" i="18" s="1"/>
  <c r="M30" i="18"/>
  <c r="P30" i="18" s="1"/>
  <c r="M33" i="17"/>
  <c r="N33" i="17" s="1"/>
  <c r="L33" i="17"/>
  <c r="O33" i="17" s="1"/>
  <c r="J34" i="17"/>
  <c r="K34" i="17"/>
  <c r="H35" i="17"/>
  <c r="I35" i="17" s="1"/>
  <c r="G8" i="8"/>
  <c r="L7" i="8"/>
  <c r="N7" i="8"/>
  <c r="O7" i="8" s="1"/>
  <c r="I8" i="8"/>
  <c r="J8" i="8" s="1"/>
  <c r="K8" i="8" s="1"/>
  <c r="M8" i="8" s="1"/>
  <c r="H16" i="11"/>
  <c r="G17" i="11"/>
  <c r="I17" i="11"/>
  <c r="J17" i="11" s="1"/>
  <c r="I16" i="11"/>
  <c r="J16" i="11" s="1"/>
  <c r="O14" i="11"/>
  <c r="O15" i="11"/>
  <c r="O6" i="8"/>
  <c r="N8" i="8" l="1"/>
  <c r="G9" i="8"/>
  <c r="H32" i="18"/>
  <c r="G33" i="18"/>
  <c r="I33" i="18"/>
  <c r="J33" i="18" s="1"/>
  <c r="K31" i="18"/>
  <c r="L31" i="18"/>
  <c r="I32" i="18"/>
  <c r="J32" i="18" s="1"/>
  <c r="M34" i="17"/>
  <c r="N34" i="17" s="1"/>
  <c r="L34" i="17"/>
  <c r="O34" i="17" s="1"/>
  <c r="J35" i="17"/>
  <c r="K35" i="17"/>
  <c r="L8" i="8"/>
  <c r="H8" i="8"/>
  <c r="I9" i="8" s="1"/>
  <c r="J9" i="8" s="1"/>
  <c r="P8" i="8"/>
  <c r="K16" i="11"/>
  <c r="L16" i="11"/>
  <c r="K17" i="11"/>
  <c r="L17" i="11"/>
  <c r="H17" i="11"/>
  <c r="G18" i="11" s="1"/>
  <c r="O8" i="8"/>
  <c r="H9" i="8" l="1"/>
  <c r="I10" i="8" s="1"/>
  <c r="J10" i="8" s="1"/>
  <c r="K10" i="8" s="1"/>
  <c r="N10" i="8" s="1"/>
  <c r="K32" i="18"/>
  <c r="L32" i="18"/>
  <c r="N31" i="18"/>
  <c r="O31" i="18" s="1"/>
  <c r="M31" i="18"/>
  <c r="P31" i="18" s="1"/>
  <c r="H33" i="18"/>
  <c r="G34" i="18" s="1"/>
  <c r="I34" i="18"/>
  <c r="J34" i="18" s="1"/>
  <c r="K33" i="18"/>
  <c r="L33" i="18"/>
  <c r="M35" i="17"/>
  <c r="N35" i="17" s="1"/>
  <c r="L35" i="17"/>
  <c r="O35" i="17" s="1"/>
  <c r="K9" i="8"/>
  <c r="L9" i="8"/>
  <c r="G10" i="8"/>
  <c r="G11" i="8" s="1"/>
  <c r="H18" i="11"/>
  <c r="I19" i="11" s="1"/>
  <c r="J19" i="11" s="1"/>
  <c r="G19" i="11"/>
  <c r="I18" i="11"/>
  <c r="J18" i="11" s="1"/>
  <c r="N17" i="11"/>
  <c r="M17" i="11"/>
  <c r="P17" i="11" s="1"/>
  <c r="N16" i="11"/>
  <c r="O16" i="11" s="1"/>
  <c r="M16" i="11"/>
  <c r="P16" i="11" s="1"/>
  <c r="H10" i="8" l="1"/>
  <c r="I11" i="8" s="1"/>
  <c r="J11" i="8" s="1"/>
  <c r="K11" i="8" s="1"/>
  <c r="L10" i="8"/>
  <c r="H34" i="18"/>
  <c r="I35" i="18"/>
  <c r="J35" i="18" s="1"/>
  <c r="G35" i="18"/>
  <c r="K34" i="18"/>
  <c r="L34" i="18"/>
  <c r="N33" i="18"/>
  <c r="M33" i="18"/>
  <c r="P33" i="18" s="1"/>
  <c r="N32" i="18"/>
  <c r="O32" i="18" s="1"/>
  <c r="M32" i="18"/>
  <c r="P32" i="18" s="1"/>
  <c r="N9" i="8"/>
  <c r="M9" i="8"/>
  <c r="P9" i="8" s="1"/>
  <c r="M10" i="8"/>
  <c r="P10" i="8" s="1"/>
  <c r="M11" i="8"/>
  <c r="P11" i="8" s="1"/>
  <c r="G12" i="8"/>
  <c r="L11" i="8"/>
  <c r="K19" i="11"/>
  <c r="L19" i="11"/>
  <c r="K18" i="11"/>
  <c r="L18" i="11"/>
  <c r="O17" i="11"/>
  <c r="H19" i="11"/>
  <c r="I20" i="11" s="1"/>
  <c r="J20" i="11" s="1"/>
  <c r="H11" i="8"/>
  <c r="H12" i="8" s="1"/>
  <c r="I13" i="8" s="1"/>
  <c r="J13" i="8" s="1"/>
  <c r="N11" i="8"/>
  <c r="I12" i="8" l="1"/>
  <c r="J12" i="8" s="1"/>
  <c r="H35" i="18"/>
  <c r="I37" i="18"/>
  <c r="I36" i="18"/>
  <c r="K35" i="18"/>
  <c r="L35" i="18"/>
  <c r="O33" i="18"/>
  <c r="N34" i="18"/>
  <c r="O34" i="18" s="1"/>
  <c r="M34" i="18"/>
  <c r="P34" i="18" s="1"/>
  <c r="O10" i="8"/>
  <c r="O9" i="8"/>
  <c r="G13" i="8"/>
  <c r="G14" i="8" s="1"/>
  <c r="K20" i="11"/>
  <c r="L20" i="11"/>
  <c r="G20" i="11"/>
  <c r="N18" i="11"/>
  <c r="O18" i="11" s="1"/>
  <c r="M18" i="11"/>
  <c r="P18" i="11" s="1"/>
  <c r="N19" i="11"/>
  <c r="O19" i="11" s="1"/>
  <c r="M19" i="11"/>
  <c r="P19" i="11" s="1"/>
  <c r="K12" i="8"/>
  <c r="L12" i="8"/>
  <c r="O11" i="8"/>
  <c r="K13" i="8"/>
  <c r="L13" i="8"/>
  <c r="H13" i="8" l="1"/>
  <c r="N35" i="18"/>
  <c r="O35" i="18" s="1"/>
  <c r="M35" i="18"/>
  <c r="P35" i="18" s="1"/>
  <c r="H14" i="8"/>
  <c r="M13" i="8"/>
  <c r="H20" i="11"/>
  <c r="G21" i="11"/>
  <c r="I21" i="11"/>
  <c r="J21" i="11" s="1"/>
  <c r="N20" i="11"/>
  <c r="O20" i="11" s="1"/>
  <c r="M20" i="11"/>
  <c r="P20" i="11" s="1"/>
  <c r="M12" i="8"/>
  <c r="P12" i="8" s="1"/>
  <c r="N12" i="8"/>
  <c r="O12" i="8" s="1"/>
  <c r="I14" i="8"/>
  <c r="J14" i="8" s="1"/>
  <c r="N13" i="8"/>
  <c r="P13" i="8"/>
  <c r="G2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G4" i="6"/>
  <c r="H5" i="6" s="1"/>
  <c r="H12" i="6"/>
  <c r="I12" i="6" s="1"/>
  <c r="J12" i="6" s="1"/>
  <c r="F35" i="6"/>
  <c r="E35" i="6"/>
  <c r="F34" i="6"/>
  <c r="E34" i="6"/>
  <c r="F33" i="6"/>
  <c r="I33" i="6" s="1"/>
  <c r="J33" i="6" s="1"/>
  <c r="M33" i="6" s="1"/>
  <c r="E33" i="6"/>
  <c r="F32" i="6"/>
  <c r="E32" i="6"/>
  <c r="F31" i="6"/>
  <c r="G32" i="6" s="1"/>
  <c r="H33" i="6" s="1"/>
  <c r="E31" i="6"/>
  <c r="F30" i="6"/>
  <c r="E30" i="6"/>
  <c r="F29" i="6"/>
  <c r="E29" i="6"/>
  <c r="F28" i="6"/>
  <c r="G28" i="6" s="1"/>
  <c r="H29" i="6" s="1"/>
  <c r="I29" i="6" s="1"/>
  <c r="J29" i="6" s="1"/>
  <c r="M29" i="6" s="1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G20" i="6" s="1"/>
  <c r="H21" i="6" s="1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G12" i="6" s="1"/>
  <c r="H13" i="6" s="1"/>
  <c r="E12" i="6"/>
  <c r="F11" i="6"/>
  <c r="E11" i="6"/>
  <c r="F10" i="6"/>
  <c r="E10" i="6"/>
  <c r="F9" i="6"/>
  <c r="G11" i="6" s="1"/>
  <c r="E9" i="6"/>
  <c r="F8" i="6"/>
  <c r="E8" i="6"/>
  <c r="F7" i="6"/>
  <c r="E7" i="6"/>
  <c r="F6" i="6"/>
  <c r="E6" i="6"/>
  <c r="F5" i="6"/>
  <c r="E5" i="6"/>
  <c r="F4" i="6"/>
  <c r="G6" i="6" s="1"/>
  <c r="H7" i="6" s="1"/>
  <c r="E4" i="6"/>
  <c r="F3" i="6"/>
  <c r="E3" i="6"/>
  <c r="F2" i="6"/>
  <c r="E2" i="6"/>
  <c r="G2" i="5"/>
  <c r="H2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2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2" i="3"/>
  <c r="F35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2" i="2"/>
  <c r="O13" i="8" l="1"/>
  <c r="G15" i="8"/>
  <c r="H15" i="8" s="1"/>
  <c r="K21" i="11"/>
  <c r="L21" i="11"/>
  <c r="H21" i="11"/>
  <c r="G22" i="11"/>
  <c r="I22" i="11"/>
  <c r="J22" i="11" s="1"/>
  <c r="K14" i="8"/>
  <c r="M14" i="8" s="1"/>
  <c r="P14" i="8" s="1"/>
  <c r="L14" i="8"/>
  <c r="I15" i="8"/>
  <c r="J15" i="8" s="1"/>
  <c r="I24" i="6"/>
  <c r="J24" i="6" s="1"/>
  <c r="M24" i="6" s="1"/>
  <c r="M26" i="6"/>
  <c r="M30" i="6"/>
  <c r="I21" i="6"/>
  <c r="J21" i="6" s="1"/>
  <c r="M21" i="6" s="1"/>
  <c r="G21" i="6"/>
  <c r="H22" i="6" s="1"/>
  <c r="I22" i="6" s="1"/>
  <c r="J22" i="6" s="1"/>
  <c r="M22" i="6" s="1"/>
  <c r="K28" i="6"/>
  <c r="G24" i="6"/>
  <c r="H25" i="6" s="1"/>
  <c r="G29" i="6"/>
  <c r="H30" i="6" s="1"/>
  <c r="I30" i="6" s="1"/>
  <c r="J30" i="6" s="1"/>
  <c r="I13" i="6"/>
  <c r="J13" i="6" s="1"/>
  <c r="M13" i="6" s="1"/>
  <c r="K35" i="6"/>
  <c r="K27" i="6"/>
  <c r="K19" i="6"/>
  <c r="K11" i="6"/>
  <c r="I5" i="6"/>
  <c r="K34" i="6"/>
  <c r="K26" i="6"/>
  <c r="K18" i="6"/>
  <c r="K10" i="6"/>
  <c r="K33" i="6"/>
  <c r="K32" i="6"/>
  <c r="K24" i="6"/>
  <c r="K16" i="6"/>
  <c r="K8" i="6"/>
  <c r="K25" i="6"/>
  <c r="K17" i="6"/>
  <c r="K9" i="6"/>
  <c r="G19" i="6"/>
  <c r="H20" i="6" s="1"/>
  <c r="I20" i="6" s="1"/>
  <c r="J20" i="6" s="1"/>
  <c r="M20" i="6" s="1"/>
  <c r="G27" i="6"/>
  <c r="H28" i="6" s="1"/>
  <c r="I28" i="6" s="1"/>
  <c r="J28" i="6" s="1"/>
  <c r="I25" i="6"/>
  <c r="J25" i="6" s="1"/>
  <c r="M25" i="6" s="1"/>
  <c r="K31" i="6"/>
  <c r="K23" i="6"/>
  <c r="K15" i="6"/>
  <c r="K7" i="6"/>
  <c r="G14" i="6"/>
  <c r="H15" i="6" s="1"/>
  <c r="I15" i="6" s="1"/>
  <c r="J15" i="6" s="1"/>
  <c r="M15" i="6" s="1"/>
  <c r="K14" i="6"/>
  <c r="G5" i="6"/>
  <c r="H6" i="6" s="1"/>
  <c r="I6" i="6" s="1"/>
  <c r="J6" i="6" s="1"/>
  <c r="M6" i="6" s="1"/>
  <c r="G35" i="6"/>
  <c r="K30" i="6"/>
  <c r="K22" i="6"/>
  <c r="K6" i="6"/>
  <c r="L5" i="6"/>
  <c r="G8" i="6"/>
  <c r="H9" i="6" s="1"/>
  <c r="I9" i="6" s="1"/>
  <c r="J9" i="6" s="1"/>
  <c r="M9" i="6" s="1"/>
  <c r="G13" i="6"/>
  <c r="H14" i="6" s="1"/>
  <c r="I14" i="6" s="1"/>
  <c r="J14" i="6" s="1"/>
  <c r="M14" i="6" s="1"/>
  <c r="G22" i="6"/>
  <c r="H23" i="6" s="1"/>
  <c r="I23" i="6" s="1"/>
  <c r="J23" i="6" s="1"/>
  <c r="M23" i="6" s="1"/>
  <c r="I7" i="6"/>
  <c r="J7" i="6" s="1"/>
  <c r="M7" i="6" s="1"/>
  <c r="K29" i="6"/>
  <c r="K21" i="6"/>
  <c r="K13" i="6"/>
  <c r="M28" i="6"/>
  <c r="M12" i="6"/>
  <c r="G16" i="6"/>
  <c r="H17" i="6" s="1"/>
  <c r="I17" i="6" s="1"/>
  <c r="J17" i="6" s="1"/>
  <c r="M17" i="6" s="1"/>
  <c r="G30" i="6"/>
  <c r="H31" i="6" s="1"/>
  <c r="I31" i="6" s="1"/>
  <c r="J31" i="6" s="1"/>
  <c r="M31" i="6" s="1"/>
  <c r="K20" i="6"/>
  <c r="K12" i="6"/>
  <c r="M19" i="6"/>
  <c r="G17" i="6"/>
  <c r="H18" i="6" s="1"/>
  <c r="I18" i="6" s="1"/>
  <c r="J18" i="6" s="1"/>
  <c r="M18" i="6" s="1"/>
  <c r="G7" i="6"/>
  <c r="H8" i="6" s="1"/>
  <c r="I8" i="6" s="1"/>
  <c r="J8" i="6" s="1"/>
  <c r="M8" i="6" s="1"/>
  <c r="G23" i="6"/>
  <c r="H24" i="6" s="1"/>
  <c r="G31" i="6"/>
  <c r="H32" i="6" s="1"/>
  <c r="I32" i="6" s="1"/>
  <c r="J32" i="6" s="1"/>
  <c r="M32" i="6" s="1"/>
  <c r="G10" i="6"/>
  <c r="H11" i="6" s="1"/>
  <c r="I11" i="6" s="1"/>
  <c r="J11" i="6" s="1"/>
  <c r="M11" i="6" s="1"/>
  <c r="G18" i="6"/>
  <c r="H19" i="6" s="1"/>
  <c r="I19" i="6" s="1"/>
  <c r="J19" i="6" s="1"/>
  <c r="G26" i="6"/>
  <c r="H27" i="6" s="1"/>
  <c r="I27" i="6" s="1"/>
  <c r="J27" i="6" s="1"/>
  <c r="M27" i="6" s="1"/>
  <c r="G34" i="6"/>
  <c r="H35" i="6" s="1"/>
  <c r="I35" i="6" s="1"/>
  <c r="J35" i="6" s="1"/>
  <c r="M35" i="6" s="1"/>
  <c r="G9" i="6"/>
  <c r="H10" i="6" s="1"/>
  <c r="I10" i="6" s="1"/>
  <c r="J10" i="6" s="1"/>
  <c r="M10" i="6" s="1"/>
  <c r="G25" i="6"/>
  <c r="H26" i="6" s="1"/>
  <c r="I26" i="6" s="1"/>
  <c r="J26" i="6" s="1"/>
  <c r="G33" i="6"/>
  <c r="H34" i="6" s="1"/>
  <c r="I34" i="6" s="1"/>
  <c r="J34" i="6" s="1"/>
  <c r="M34" i="6" s="1"/>
  <c r="G15" i="6"/>
  <c r="H16" i="6" s="1"/>
  <c r="I16" i="6" s="1"/>
  <c r="J16" i="6" s="1"/>
  <c r="M16" i="6" s="1"/>
  <c r="G16" i="8" l="1"/>
  <c r="H16" i="8" s="1"/>
  <c r="N14" i="8"/>
  <c r="O14" i="8" s="1"/>
  <c r="H22" i="11"/>
  <c r="I23" i="11" s="1"/>
  <c r="J23" i="11" s="1"/>
  <c r="G23" i="11"/>
  <c r="K22" i="11"/>
  <c r="L22" i="11"/>
  <c r="N21" i="11"/>
  <c r="O21" i="11" s="1"/>
  <c r="M21" i="11"/>
  <c r="P21" i="11" s="1"/>
  <c r="K15" i="8"/>
  <c r="M15" i="8" s="1"/>
  <c r="P15" i="8" s="1"/>
  <c r="L15" i="8"/>
  <c r="I17" i="8"/>
  <c r="J17" i="8" s="1"/>
  <c r="I16" i="8"/>
  <c r="J16" i="8" s="1"/>
  <c r="O6" i="6"/>
  <c r="O14" i="6"/>
  <c r="O22" i="6"/>
  <c r="O30" i="6"/>
  <c r="O7" i="6"/>
  <c r="O15" i="6"/>
  <c r="O23" i="6"/>
  <c r="O31" i="6"/>
  <c r="O8" i="6"/>
  <c r="O24" i="6"/>
  <c r="O32" i="6"/>
  <c r="O16" i="6"/>
  <c r="O9" i="6"/>
  <c r="O17" i="6"/>
  <c r="O25" i="6"/>
  <c r="O33" i="6"/>
  <c r="O11" i="6"/>
  <c r="O27" i="6"/>
  <c r="O35" i="6"/>
  <c r="O10" i="6"/>
  <c r="O18" i="6"/>
  <c r="O26" i="6"/>
  <c r="O34" i="6"/>
  <c r="O19" i="6"/>
  <c r="O12" i="6"/>
  <c r="O20" i="6"/>
  <c r="O28" i="6"/>
  <c r="O5" i="6"/>
  <c r="O13" i="6"/>
  <c r="O21" i="6"/>
  <c r="O29" i="6"/>
  <c r="J5" i="6"/>
  <c r="M5" i="6" s="1"/>
  <c r="G17" i="8" l="1"/>
  <c r="H17" i="8" s="1"/>
  <c r="K23" i="11"/>
  <c r="L23" i="11"/>
  <c r="H23" i="11"/>
  <c r="G24" i="11" s="1"/>
  <c r="N22" i="11"/>
  <c r="O22" i="11" s="1"/>
  <c r="M22" i="11"/>
  <c r="P22" i="11" s="1"/>
  <c r="N15" i="8"/>
  <c r="O15" i="8" s="1"/>
  <c r="K16" i="8"/>
  <c r="M16" i="8" s="1"/>
  <c r="P16" i="8" s="1"/>
  <c r="L16" i="8"/>
  <c r="K17" i="8"/>
  <c r="L17" i="8"/>
  <c r="G18" i="8"/>
  <c r="H18" i="8" s="1"/>
  <c r="N12" i="6"/>
  <c r="N28" i="6"/>
  <c r="N35" i="6"/>
  <c r="N13" i="6"/>
  <c r="N21" i="6"/>
  <c r="N29" i="6"/>
  <c r="N6" i="6"/>
  <c r="N14" i="6"/>
  <c r="N22" i="6"/>
  <c r="N30" i="6"/>
  <c r="N7" i="6"/>
  <c r="N15" i="6"/>
  <c r="N23" i="6"/>
  <c r="N31" i="6"/>
  <c r="N9" i="6"/>
  <c r="N17" i="6"/>
  <c r="N25" i="6"/>
  <c r="N33" i="6"/>
  <c r="N8" i="6"/>
  <c r="N16" i="6"/>
  <c r="N24" i="6"/>
  <c r="N32" i="6"/>
  <c r="N10" i="6"/>
  <c r="N18" i="6"/>
  <c r="N26" i="6"/>
  <c r="N34" i="6"/>
  <c r="N11" i="6"/>
  <c r="N19" i="6"/>
  <c r="N27" i="6"/>
  <c r="N5" i="6"/>
  <c r="N20" i="6"/>
  <c r="N16" i="8" l="1"/>
  <c r="O16" i="8" s="1"/>
  <c r="M17" i="8"/>
  <c r="P17" i="8" s="1"/>
  <c r="H24" i="11"/>
  <c r="G25" i="11"/>
  <c r="I25" i="11"/>
  <c r="J25" i="11" s="1"/>
  <c r="I24" i="11"/>
  <c r="J24" i="11" s="1"/>
  <c r="N23" i="11"/>
  <c r="O23" i="11" s="1"/>
  <c r="M23" i="11"/>
  <c r="P23" i="11" s="1"/>
  <c r="I19" i="8"/>
  <c r="J19" i="8" s="1"/>
  <c r="I18" i="8"/>
  <c r="J18" i="8" s="1"/>
  <c r="N17" i="8"/>
  <c r="O17" i="8" l="1"/>
  <c r="G19" i="8"/>
  <c r="H19" i="8" s="1"/>
  <c r="K24" i="11"/>
  <c r="L24" i="11"/>
  <c r="K25" i="11"/>
  <c r="L25" i="11"/>
  <c r="H25" i="11"/>
  <c r="G26" i="11" s="1"/>
  <c r="I26" i="11"/>
  <c r="J26" i="11" s="1"/>
  <c r="K18" i="8"/>
  <c r="M18" i="8" s="1"/>
  <c r="P18" i="8" s="1"/>
  <c r="L18" i="8"/>
  <c r="K19" i="8"/>
  <c r="L19" i="8"/>
  <c r="N18" i="8" l="1"/>
  <c r="O18" i="8" s="1"/>
  <c r="G20" i="8"/>
  <c r="H20" i="8" s="1"/>
  <c r="M19" i="8"/>
  <c r="H26" i="11"/>
  <c r="I27" i="11" s="1"/>
  <c r="J27" i="11" s="1"/>
  <c r="G27" i="11"/>
  <c r="K26" i="11"/>
  <c r="L26" i="11"/>
  <c r="N25" i="11"/>
  <c r="M25" i="11"/>
  <c r="P25" i="11" s="1"/>
  <c r="N24" i="11"/>
  <c r="O24" i="11" s="1"/>
  <c r="M24" i="11"/>
  <c r="P24" i="11" s="1"/>
  <c r="I20" i="8"/>
  <c r="J20" i="8" s="1"/>
  <c r="N19" i="8"/>
  <c r="P19" i="8"/>
  <c r="G21" i="8" l="1"/>
  <c r="H21" i="8" s="1"/>
  <c r="I21" i="8"/>
  <c r="J21" i="8" s="1"/>
  <c r="O19" i="8"/>
  <c r="K27" i="11"/>
  <c r="L27" i="11"/>
  <c r="O25" i="11"/>
  <c r="N26" i="11"/>
  <c r="O26" i="11" s="1"/>
  <c r="M26" i="11"/>
  <c r="P26" i="11" s="1"/>
  <c r="H27" i="11"/>
  <c r="G28" i="11" s="1"/>
  <c r="K20" i="8"/>
  <c r="M20" i="8" s="1"/>
  <c r="P20" i="8" s="1"/>
  <c r="L20" i="8"/>
  <c r="K21" i="8"/>
  <c r="L21" i="8"/>
  <c r="G22" i="8"/>
  <c r="H22" i="8" s="1"/>
  <c r="N20" i="8" l="1"/>
  <c r="O20" i="8" s="1"/>
  <c r="M21" i="8"/>
  <c r="P21" i="8" s="1"/>
  <c r="H28" i="11"/>
  <c r="G29" i="11"/>
  <c r="I29" i="11"/>
  <c r="J29" i="11" s="1"/>
  <c r="I28" i="11"/>
  <c r="J28" i="11" s="1"/>
  <c r="N27" i="11"/>
  <c r="O27" i="11" s="1"/>
  <c r="M27" i="11"/>
  <c r="P27" i="11" s="1"/>
  <c r="I23" i="8"/>
  <c r="J23" i="8" s="1"/>
  <c r="I22" i="8"/>
  <c r="J22" i="8" s="1"/>
  <c r="N21" i="8"/>
  <c r="G23" i="8" l="1"/>
  <c r="H23" i="8" s="1"/>
  <c r="O21" i="8"/>
  <c r="K28" i="11"/>
  <c r="L28" i="11"/>
  <c r="K29" i="11"/>
  <c r="L29" i="11"/>
  <c r="H29" i="11"/>
  <c r="I30" i="11" s="1"/>
  <c r="J30" i="11" s="1"/>
  <c r="G30" i="11"/>
  <c r="K22" i="8"/>
  <c r="M22" i="8" s="1"/>
  <c r="P22" i="8" s="1"/>
  <c r="L22" i="8"/>
  <c r="K23" i="8"/>
  <c r="L23" i="8"/>
  <c r="G24" i="8"/>
  <c r="H24" i="8" s="1"/>
  <c r="N22" i="8" l="1"/>
  <c r="O22" i="8" s="1"/>
  <c r="M23" i="8"/>
  <c r="P23" i="8" s="1"/>
  <c r="K30" i="11"/>
  <c r="L30" i="11"/>
  <c r="H30" i="11"/>
  <c r="I31" i="11" s="1"/>
  <c r="J31" i="11" s="1"/>
  <c r="N29" i="11"/>
  <c r="M29" i="11"/>
  <c r="P29" i="11" s="1"/>
  <c r="N28" i="11"/>
  <c r="O28" i="11" s="1"/>
  <c r="M28" i="11"/>
  <c r="P28" i="11" s="1"/>
  <c r="I25" i="8"/>
  <c r="J25" i="8" s="1"/>
  <c r="I24" i="8"/>
  <c r="J24" i="8" s="1"/>
  <c r="G25" i="8"/>
  <c r="H25" i="8" s="1"/>
  <c r="N23" i="8"/>
  <c r="O23" i="8" s="1"/>
  <c r="K31" i="11" l="1"/>
  <c r="L31" i="11"/>
  <c r="O29" i="11"/>
  <c r="G31" i="11"/>
  <c r="N30" i="11"/>
  <c r="O30" i="11" s="1"/>
  <c r="M30" i="11"/>
  <c r="P30" i="11" s="1"/>
  <c r="K24" i="8"/>
  <c r="M24" i="8" s="1"/>
  <c r="P24" i="8" s="1"/>
  <c r="L24" i="8"/>
  <c r="K25" i="8"/>
  <c r="L25" i="8"/>
  <c r="G26" i="8"/>
  <c r="H26" i="8" s="1"/>
  <c r="N24" i="8" l="1"/>
  <c r="O24" i="8" s="1"/>
  <c r="M25" i="8"/>
  <c r="H31" i="11"/>
  <c r="G32" i="11" s="1"/>
  <c r="I32" i="11"/>
  <c r="J32" i="11" s="1"/>
  <c r="N31" i="11"/>
  <c r="O31" i="11" s="1"/>
  <c r="M31" i="11"/>
  <c r="P31" i="11" s="1"/>
  <c r="I26" i="8"/>
  <c r="J26" i="8" s="1"/>
  <c r="G27" i="8"/>
  <c r="H27" i="8" s="1"/>
  <c r="N25" i="8"/>
  <c r="O25" i="8" s="1"/>
  <c r="P25" i="8"/>
  <c r="H32" i="11" l="1"/>
  <c r="G33" i="11"/>
  <c r="I33" i="11"/>
  <c r="J33" i="11" s="1"/>
  <c r="K32" i="11"/>
  <c r="L32" i="11"/>
  <c r="K26" i="8"/>
  <c r="M26" i="8" s="1"/>
  <c r="P26" i="8" s="1"/>
  <c r="L26" i="8"/>
  <c r="I27" i="8"/>
  <c r="J27" i="8" s="1"/>
  <c r="N26" i="8" l="1"/>
  <c r="O26" i="8" s="1"/>
  <c r="G28" i="8"/>
  <c r="H28" i="8" s="1"/>
  <c r="N32" i="11"/>
  <c r="O32" i="11" s="1"/>
  <c r="M32" i="11"/>
  <c r="P32" i="11" s="1"/>
  <c r="H33" i="11"/>
  <c r="G34" i="11" s="1"/>
  <c r="I34" i="11"/>
  <c r="J34" i="11" s="1"/>
  <c r="K33" i="11"/>
  <c r="L33" i="11"/>
  <c r="K27" i="8"/>
  <c r="M27" i="8" s="1"/>
  <c r="P27" i="8" s="1"/>
  <c r="L27" i="8"/>
  <c r="I28" i="8"/>
  <c r="J28" i="8" s="1"/>
  <c r="G29" i="8" l="1"/>
  <c r="H29" i="8" s="1"/>
  <c r="I29" i="8"/>
  <c r="J29" i="8" s="1"/>
  <c r="N27" i="8"/>
  <c r="O27" i="8" s="1"/>
  <c r="H34" i="11"/>
  <c r="I35" i="11" s="1"/>
  <c r="J35" i="11" s="1"/>
  <c r="K34" i="11"/>
  <c r="L34" i="11"/>
  <c r="N33" i="11"/>
  <c r="O33" i="11" s="1"/>
  <c r="M33" i="11"/>
  <c r="P33" i="11" s="1"/>
  <c r="K28" i="8"/>
  <c r="M28" i="8" s="1"/>
  <c r="P28" i="8" s="1"/>
  <c r="L28" i="8"/>
  <c r="K29" i="8"/>
  <c r="L29" i="8"/>
  <c r="G30" i="8" l="1"/>
  <c r="H30" i="8" s="1"/>
  <c r="N28" i="8"/>
  <c r="O28" i="8" s="1"/>
  <c r="M29" i="8"/>
  <c r="P29" i="8" s="1"/>
  <c r="K35" i="11"/>
  <c r="L35" i="11"/>
  <c r="G35" i="11"/>
  <c r="H35" i="11" s="1"/>
  <c r="N34" i="11"/>
  <c r="O34" i="11" s="1"/>
  <c r="M34" i="11"/>
  <c r="P34" i="11" s="1"/>
  <c r="I30" i="8"/>
  <c r="J30" i="8" s="1"/>
  <c r="N29" i="8"/>
  <c r="O29" i="8" s="1"/>
  <c r="G31" i="8" l="1"/>
  <c r="H31" i="8" s="1"/>
  <c r="N35" i="11"/>
  <c r="O35" i="11" s="1"/>
  <c r="M35" i="11"/>
  <c r="P35" i="11" s="1"/>
  <c r="K30" i="8"/>
  <c r="M30" i="8" s="1"/>
  <c r="P30" i="8" s="1"/>
  <c r="L30" i="8"/>
  <c r="I31" i="8"/>
  <c r="J31" i="8" s="1"/>
  <c r="G32" i="8"/>
  <c r="H32" i="8" s="1"/>
  <c r="N30" i="8"/>
  <c r="O30" i="8" s="1"/>
  <c r="K31" i="8" l="1"/>
  <c r="M31" i="8" s="1"/>
  <c r="P31" i="8" s="1"/>
  <c r="L31" i="8"/>
  <c r="I32" i="8"/>
  <c r="J32" i="8" s="1"/>
  <c r="G33" i="8"/>
  <c r="N31" i="8" l="1"/>
  <c r="O31" i="8" s="1"/>
  <c r="H33" i="8"/>
  <c r="I34" i="8" s="1"/>
  <c r="J34" i="8" s="1"/>
  <c r="K32" i="8"/>
  <c r="M32" i="8" s="1"/>
  <c r="P32" i="8" s="1"/>
  <c r="L32" i="8"/>
  <c r="I33" i="8"/>
  <c r="J33" i="8" s="1"/>
  <c r="N32" i="8"/>
  <c r="O32" i="8" l="1"/>
  <c r="G34" i="8"/>
  <c r="K34" i="8"/>
  <c r="L34" i="8"/>
  <c r="K33" i="8"/>
  <c r="M33" i="8" s="1"/>
  <c r="P33" i="8" s="1"/>
  <c r="L33" i="8"/>
  <c r="H34" i="8"/>
  <c r="G35" i="8" l="1"/>
  <c r="I35" i="8"/>
  <c r="N33" i="8"/>
  <c r="O33" i="8" s="1"/>
  <c r="H35" i="8"/>
  <c r="AD23" i="8" s="1"/>
  <c r="M34" i="8"/>
  <c r="P34" i="8" s="1"/>
  <c r="N34" i="8"/>
  <c r="I38" i="8" l="1"/>
  <c r="I46" i="8"/>
  <c r="I54" i="8"/>
  <c r="I62" i="8"/>
  <c r="I48" i="8"/>
  <c r="I61" i="8"/>
  <c r="I39" i="8"/>
  <c r="I47" i="8"/>
  <c r="I55" i="8"/>
  <c r="I63" i="8"/>
  <c r="I56" i="8"/>
  <c r="I64" i="8"/>
  <c r="I53" i="8"/>
  <c r="I40" i="8"/>
  <c r="I37" i="8"/>
  <c r="I41" i="8"/>
  <c r="I49" i="8"/>
  <c r="I57" i="8"/>
  <c r="I42" i="8"/>
  <c r="I50" i="8"/>
  <c r="I58" i="8"/>
  <c r="I51" i="8"/>
  <c r="I59" i="8"/>
  <c r="I36" i="8"/>
  <c r="I52" i="8"/>
  <c r="I60" i="8"/>
  <c r="I43" i="8"/>
  <c r="I44" i="8"/>
  <c r="I45" i="8"/>
  <c r="O34" i="8"/>
  <c r="AD22" i="8"/>
  <c r="J35" i="8"/>
  <c r="K35" i="8" l="1"/>
  <c r="M35" i="8" s="1"/>
  <c r="L35" i="8"/>
  <c r="N35" i="8" l="1"/>
  <c r="O35" i="8" s="1"/>
  <c r="P35" i="8"/>
</calcChain>
</file>

<file path=xl/sharedStrings.xml><?xml version="1.0" encoding="utf-8"?>
<sst xmlns="http://schemas.openxmlformats.org/spreadsheetml/2006/main" count="750" uniqueCount="77">
  <si>
    <t>Total</t>
  </si>
  <si>
    <t>Hospitales</t>
  </si>
  <si>
    <t>Centros  de
salud y poli- clínicas (1)</t>
  </si>
  <si>
    <t>Subcentros y
puestos de salud (2)</t>
  </si>
  <si>
    <t>Año</t>
  </si>
  <si>
    <t>(b) 59</t>
  </si>
  <si>
    <t>(R)  61</t>
  </si>
  <si>
    <t>(a)  60</t>
  </si>
  <si>
    <t>(1)  Incluye   los   Policentros   de   Salud  del  Ministerio  de  Salud;  las   Unidades   Locales   de  Atención  Primaria   de Salud (ULAPS)   y   los  Centros  de  Atención,    Prevención   y   Promoción  de  la  Salud  (CAPPS)   de   la  Caja  de Seguro Social; los Dispensarios fueron habilitados como  CAPPS.</t>
  </si>
  <si>
    <t>(2)  Incluye  6  Clínicas  colegios  (nueva  clasificación  para algunos  dispensarios) del Ministerio  de Salud y las  Clínicas Satélites  de la Caja de Seguro Social.</t>
  </si>
  <si>
    <t>(a)  La   disminución   en  el  total  de  hospitales  se  debe  a  que  el  Centro  Médico  Bella Vista  cerró  en  2007   y   los hospitales  de  Sabanitas  y de Nuevo  San  Juan,  se  incluyeron  en  la columna  de  centros de  salud  y  policlínicas, ya  que  según la lista de instalaciones de salud de  la  Caja  de  Seguro  Social  aparecen descritas como  policlínicas.</t>
  </si>
  <si>
    <t xml:space="preserve">     </t>
  </si>
  <si>
    <t>(b)  La disminución  en el total de hospitales obedece a que,  el  Hospital Larga Estancia cerró en el 2013 y un hospital  privado dejó de brindar los servicios de hospitalización y sólo ofrece las prestaciones como una clínica.</t>
  </si>
  <si>
    <t>(a) 167</t>
  </si>
  <si>
    <t>(R) 209</t>
  </si>
  <si>
    <t>(R) 447</t>
  </si>
  <si>
    <t>Centros  de
salud y policlínicas (1)</t>
  </si>
  <si>
    <t>Subcentros y puestos de salud (2)</t>
  </si>
  <si>
    <t>censo</t>
  </si>
  <si>
    <t>estimación</t>
  </si>
  <si>
    <t>https://www.inec.gob.pa/publicaciones/Default3.aspx?ID_PUBLICACION=474&amp;ID_CATEGORIA=3&amp;ID_SUBCATEGORIA=10</t>
  </si>
  <si>
    <t>https://www.inec.gob.pa/publicaciones/Default3.aspx?ID_PUBLICACION=1199&amp;ID_CATEGORIA=19&amp;ID_SUBCATEGORIA=71</t>
  </si>
  <si>
    <t>Estimación CELADE</t>
  </si>
  <si>
    <t>Poblacion</t>
  </si>
  <si>
    <t>Densidad x 10 000</t>
  </si>
  <si>
    <t>Densidad x 100 000</t>
  </si>
  <si>
    <t>Recomendación OMS (establecimientos por 10,000 hab.)</t>
  </si>
  <si>
    <t>Diferencia</t>
  </si>
  <si>
    <t>Nivel Lt</t>
  </si>
  <si>
    <t>Pronóstico Ft</t>
  </si>
  <si>
    <t>Error Et</t>
  </si>
  <si>
    <t>Error Absoluto At</t>
  </si>
  <si>
    <t>MSE</t>
  </si>
  <si>
    <t>MAD</t>
  </si>
  <si>
    <t>% Error</t>
  </si>
  <si>
    <t>MAPE t</t>
  </si>
  <si>
    <t>TSt</t>
  </si>
  <si>
    <t>alpha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</si>
  <si>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</si>
  <si>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</si>
  <si>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</si>
  <si>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</si>
  <si>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</si>
  <si>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</si>
  <si>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</si>
  <si>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</si>
  <si>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</si>
  <si>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</si>
  <si>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</si>
  <si>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</si>
  <si>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</si>
  <si>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</si>
  <si>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</si>
  <si>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</si>
  <si>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</si>
  <si>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</si>
  <si>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</si>
  <si>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</si>
  <si>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</si>
  <si>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</si>
  <si>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</si>
  <si>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</si>
  <si>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Tendencia</t>
  </si>
  <si>
    <t>HOSPITAL</t>
  </si>
  <si>
    <t>Método</t>
  </si>
  <si>
    <t>MAPE</t>
  </si>
  <si>
    <t>Rango TS inf</t>
  </si>
  <si>
    <t>Rango TS sup</t>
  </si>
  <si>
    <t>Desv. Est.</t>
  </si>
  <si>
    <t>Promedio Móvil</t>
  </si>
  <si>
    <t>Suavicación Expo</t>
  </si>
  <si>
    <t>Holt</t>
  </si>
  <si>
    <t>CENTRO DE SALUD</t>
  </si>
  <si>
    <t>PUESTO DE SALUD</t>
  </si>
  <si>
    <t>Suave Expo</t>
  </si>
  <si>
    <r>
      <t>MAPE es el más bajo con diferencia (4%)</t>
    </r>
    <r>
      <rPr>
        <sz val="11"/>
        <color theme="1"/>
        <rFont val="Calibri"/>
        <family val="2"/>
        <scheme val="minor"/>
      </rPr>
      <t>, es decir alta precisión relativa</t>
    </r>
  </si>
  <si>
    <t>El intervalo de confianza es estrecho y razonable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</si>
</sst>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_-[$€]\ * #,##0.00_-;\-[$€]\ * #,##0.00_-;_-[$€]\ * &quot;-&quot;??_-;_-@_-"/>
    <numFmt numFmtId="166" formatCode="0.00000"/>
    <numFmt numFmtId="167" formatCode="0.0000"/>
    <numFmt numFmtId="168" formatCode="0.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7">
    <xf numFmtId="0" fontId="0" fillId="0" borderId="0"/>
    <xf numFmtId="0" fontId="2" fillId="0" borderId="0"/>
    <xf numFmtId="0" fontId="5" fillId="0" borderId="0"/>
    <xf numFmtId="0" fontId="3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3" applyNumberFormat="0" applyFill="0" applyAlignment="0" applyProtection="0"/>
    <xf numFmtId="0" fontId="13" fillId="21" borderId="2" applyNumberFormat="0" applyAlignment="0" applyProtection="0"/>
    <xf numFmtId="0" fontId="15" fillId="0" borderId="0" applyNumberFormat="0" applyFill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6" fillId="7" borderId="1" applyNumberFormat="0" applyAlignment="0" applyProtection="0"/>
    <xf numFmtId="165" fontId="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6" fillId="7" borderId="1" applyNumberFormat="0" applyAlignment="0" applyProtection="0"/>
    <xf numFmtId="0" fontId="14" fillId="0" borderId="3" applyNumberFormat="0" applyFill="0" applyAlignment="0" applyProtection="0"/>
    <xf numFmtId="0" fontId="20" fillId="22" borderId="0" applyNumberFormat="0" applyBorder="0" applyAlignment="0" applyProtection="0"/>
    <xf numFmtId="0" fontId="3" fillId="0" borderId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5" fillId="0" borderId="6" applyNumberFormat="0" applyFill="0" applyAlignment="0" applyProtection="0"/>
    <xf numFmtId="0" fontId="24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3" fillId="0" borderId="0"/>
  </cellStyleXfs>
  <cellXfs count="6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3" fillId="0" borderId="0" xfId="1" applyFont="1" applyBorder="1" applyAlignment="1">
      <alignment horizontal="right" vertical="center" wrapText="1"/>
    </xf>
    <xf numFmtId="0" fontId="3" fillId="0" borderId="0" xfId="1" applyFont="1" applyBorder="1" applyAlignment="1">
      <alignment horizontal="right"/>
    </xf>
    <xf numFmtId="0" fontId="4" fillId="0" borderId="0" xfId="1" applyFont="1" applyBorder="1" applyAlignment="1">
      <alignment horizontal="right"/>
    </xf>
    <xf numFmtId="0" fontId="0" fillId="0" borderId="0" xfId="0" applyBorder="1"/>
    <xf numFmtId="0" fontId="3" fillId="0" borderId="0" xfId="1" applyFont="1" applyBorder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/>
    </xf>
    <xf numFmtId="3" fontId="0" fillId="0" borderId="0" xfId="0" applyNumberFormat="1"/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3" fontId="3" fillId="0" borderId="10" xfId="86" applyNumberFormat="1" applyBorder="1" applyAlignment="1">
      <alignment horizontal="center"/>
    </xf>
    <xf numFmtId="0" fontId="3" fillId="0" borderId="10" xfId="86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25" fillId="0" borderId="12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Continuous"/>
    </xf>
    <xf numFmtId="0" fontId="0" fillId="24" borderId="0" xfId="0" applyFill="1" applyBorder="1" applyAlignment="1"/>
    <xf numFmtId="0" fontId="0" fillId="24" borderId="11" xfId="0" applyFill="1" applyBorder="1" applyAlignment="1"/>
    <xf numFmtId="164" fontId="0" fillId="24" borderId="0" xfId="0" applyNumberFormat="1" applyFill="1" applyAlignment="1">
      <alignment horizontal="center"/>
    </xf>
    <xf numFmtId="168" fontId="0" fillId="24" borderId="0" xfId="0" applyNumberForma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Font="1"/>
    <xf numFmtId="0" fontId="26" fillId="0" borderId="0" xfId="0" applyFont="1"/>
    <xf numFmtId="164" fontId="0" fillId="0" borderId="0" xfId="0" applyNumberFormat="1"/>
    <xf numFmtId="1" fontId="0" fillId="0" borderId="0" xfId="0" applyNumberFormat="1"/>
    <xf numFmtId="0" fontId="0" fillId="24" borderId="0" xfId="0" applyFill="1" applyAlignment="1">
      <alignment horizontal="center"/>
    </xf>
    <xf numFmtId="0" fontId="0" fillId="24" borderId="0" xfId="0" applyFill="1"/>
    <xf numFmtId="2" fontId="0" fillId="24" borderId="0" xfId="0" applyNumberFormat="1" applyFill="1" applyAlignment="1">
      <alignment horizontal="center"/>
    </xf>
    <xf numFmtId="167" fontId="27" fillId="0" borderId="0" xfId="0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66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0" fillId="24" borderId="0" xfId="0" applyFont="1" applyFill="1" applyBorder="1" applyAlignment="1">
      <alignment horizontal="center" vertical="center"/>
    </xf>
    <xf numFmtId="2" fontId="0" fillId="24" borderId="0" xfId="0" applyNumberFormat="1" applyFill="1"/>
    <xf numFmtId="0" fontId="1" fillId="24" borderId="11" xfId="0" applyFont="1" applyFill="1" applyBorder="1"/>
    <xf numFmtId="167" fontId="1" fillId="24" borderId="11" xfId="0" applyNumberFormat="1" applyFont="1" applyFill="1" applyBorder="1" applyAlignment="1">
      <alignment horizontal="center"/>
    </xf>
    <xf numFmtId="164" fontId="1" fillId="24" borderId="11" xfId="0" applyNumberFormat="1" applyFont="1" applyFill="1" applyBorder="1" applyAlignment="1">
      <alignment horizontal="center"/>
    </xf>
    <xf numFmtId="167" fontId="28" fillId="24" borderId="11" xfId="0" applyNumberFormat="1" applyFont="1" applyFill="1" applyBorder="1" applyAlignment="1">
      <alignment horizontal="center"/>
    </xf>
    <xf numFmtId="0" fontId="0" fillId="24" borderId="11" xfId="0" applyFill="1" applyBorder="1"/>
    <xf numFmtId="2" fontId="0" fillId="24" borderId="11" xfId="0" applyNumberFormat="1" applyFill="1" applyBorder="1" applyAlignment="1">
      <alignment horizontal="center"/>
    </xf>
    <xf numFmtId="0" fontId="0" fillId="24" borderId="11" xfId="0" applyFill="1" applyBorder="1" applyAlignment="1">
      <alignment horizontal="center"/>
    </xf>
    <xf numFmtId="168" fontId="28" fillId="24" borderId="11" xfId="0" applyNumberFormat="1" applyFont="1" applyFill="1" applyBorder="1" applyAlignment="1">
      <alignment horizontal="center"/>
    </xf>
    <xf numFmtId="2" fontId="1" fillId="24" borderId="11" xfId="0" applyNumberFormat="1" applyFont="1" applyFill="1" applyBorder="1" applyAlignment="1">
      <alignment horizontal="center"/>
    </xf>
    <xf numFmtId="0" fontId="1" fillId="24" borderId="11" xfId="0" applyFont="1" applyFill="1" applyBorder="1" applyAlignment="1">
      <alignment horizontal="center"/>
    </xf>
    <xf numFmtId="164" fontId="0" fillId="24" borderId="11" xfId="0" applyNumberFormat="1" applyFill="1" applyBorder="1" applyAlignment="1">
      <alignment horizontal="center"/>
    </xf>
    <xf numFmtId="2" fontId="28" fillId="24" borderId="1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87">
    <cellStyle name="20% - Accent1" xfId="4" xr:uid="{45FC625B-016D-4070-BFE2-469F75B9C252}"/>
    <cellStyle name="20% - Accent2" xfId="5" xr:uid="{ABD4F66E-6002-4DBA-881E-8EB2607C45F6}"/>
    <cellStyle name="20% - Accent3" xfId="6" xr:uid="{D8668984-2141-4BAF-8F35-B1F0A673E4A6}"/>
    <cellStyle name="20% - Accent4" xfId="7" xr:uid="{07E16A4E-EA21-4ED6-B29B-88B3F73FAA0B}"/>
    <cellStyle name="20% - Accent5" xfId="8" xr:uid="{1C1C926B-3079-4E10-B925-7516122D8C7A}"/>
    <cellStyle name="20% - Accent6" xfId="9" xr:uid="{30E3D20B-0847-4DF4-98C2-C30698F8596A}"/>
    <cellStyle name="20% - Énfasis1 2" xfId="10" xr:uid="{5911D972-319C-4176-8DD2-B01EBE60938A}"/>
    <cellStyle name="20% - Énfasis2 2" xfId="11" xr:uid="{1898ACF5-1E6D-40D6-B594-18D9D999671C}"/>
    <cellStyle name="20% - Énfasis3 2" xfId="12" xr:uid="{86968488-17F3-4430-AC8D-7F1BA5008502}"/>
    <cellStyle name="20% - Énfasis4 2" xfId="13" xr:uid="{E30688FE-58C6-4400-9BFC-D2DF132C8ED0}"/>
    <cellStyle name="20% - Énfasis5 2" xfId="14" xr:uid="{6812900E-C536-4CB3-8F0A-2C49E51F2C4C}"/>
    <cellStyle name="20% - Énfasis6 2" xfId="15" xr:uid="{9AD7AF7F-33AD-4F70-B78C-CF265B751DE2}"/>
    <cellStyle name="40% - Accent1" xfId="16" xr:uid="{01F6E4CA-54EF-4B36-AA66-D5EEAD33F49B}"/>
    <cellStyle name="40% - Accent2" xfId="17" xr:uid="{49A4A269-29A6-4C9A-9417-BA14BE5F1B54}"/>
    <cellStyle name="40% - Accent3" xfId="18" xr:uid="{4BCE5F79-5107-4ACE-8597-16F0EBCD9243}"/>
    <cellStyle name="40% - Accent4" xfId="19" xr:uid="{6254D228-0C82-4D55-AEDD-31A628C72F61}"/>
    <cellStyle name="40% - Accent5" xfId="20" xr:uid="{07E83469-4D14-4AA7-A1CC-B55CFB7E113B}"/>
    <cellStyle name="40% - Accent6" xfId="21" xr:uid="{06669A8F-8951-424C-A1C4-62E64BC7FB06}"/>
    <cellStyle name="40% - Énfasis1 2" xfId="22" xr:uid="{6C36271F-1349-42C5-B355-E9B4D2D5117B}"/>
    <cellStyle name="40% - Énfasis2 2" xfId="23" xr:uid="{7ACB178E-553E-499C-BCDE-61FC1CBD7C0E}"/>
    <cellStyle name="40% - Énfasis3 2" xfId="24" xr:uid="{3C323855-0E89-41FC-B630-EF6F801DBE38}"/>
    <cellStyle name="40% - Énfasis4 2" xfId="25" xr:uid="{FF81A5F5-E42D-4F6C-A369-43C8E1FDC2B8}"/>
    <cellStyle name="40% - Énfasis5 2" xfId="26" xr:uid="{2BFBB66A-6B3B-4AEC-872A-0AE9C94F4799}"/>
    <cellStyle name="40% - Énfasis6 2" xfId="27" xr:uid="{48A508F9-FDEC-4143-B673-F7883C2F8430}"/>
    <cellStyle name="60% - Accent1" xfId="28" xr:uid="{72671ACF-E71C-4C45-A79A-7F5619F0A53D}"/>
    <cellStyle name="60% - Accent2" xfId="29" xr:uid="{DD5C11C1-9943-4BEF-8883-4CAF2A5B131C}"/>
    <cellStyle name="60% - Accent3" xfId="30" xr:uid="{BD10CD52-BD0A-4D3C-B32D-6E4AF584874E}"/>
    <cellStyle name="60% - Accent4" xfId="31" xr:uid="{CD9C9543-8B7D-4720-B261-78C64EAFEAE0}"/>
    <cellStyle name="60% - Accent5" xfId="32" xr:uid="{CE15B337-5E5B-4365-A43B-DD6AA8742E51}"/>
    <cellStyle name="60% - Accent6" xfId="33" xr:uid="{D13AB292-C4B2-427F-A504-8DBAC41A6772}"/>
    <cellStyle name="60% - Énfasis1 2" xfId="34" xr:uid="{352BCC18-5CC9-4A49-B90D-31DB54AC92B3}"/>
    <cellStyle name="60% - Énfasis2 2" xfId="35" xr:uid="{CA9ACC29-1DF7-4CAD-BE58-1EFC13327C01}"/>
    <cellStyle name="60% - Énfasis3 2" xfId="36" xr:uid="{EFB5170B-9E7E-44EB-8FA1-6FC7535A8594}"/>
    <cellStyle name="60% - Énfasis4 2" xfId="37" xr:uid="{CD5BE686-3147-4C33-9A3B-098832717827}"/>
    <cellStyle name="60% - Énfasis5 2" xfId="38" xr:uid="{D97941D3-AF99-452C-B79E-EA3B4D8150C5}"/>
    <cellStyle name="60% - Énfasis6 2" xfId="39" xr:uid="{A469C46C-C26B-461C-A4D2-1848A6EDC8D6}"/>
    <cellStyle name="Accent1" xfId="40" xr:uid="{DA4A177F-1EC8-41D7-BB57-BBCA4C234610}"/>
    <cellStyle name="Accent2" xfId="41" xr:uid="{BFC73E5F-C814-4127-BBAC-D87728563D6B}"/>
    <cellStyle name="Accent3" xfId="42" xr:uid="{CBE9E528-484C-4A54-8BCB-A90330C19927}"/>
    <cellStyle name="Accent4" xfId="43" xr:uid="{8B3B2529-C5A9-4285-9604-EF90AF3DB214}"/>
    <cellStyle name="Accent5" xfId="44" xr:uid="{1BDBD3B3-7AD4-4CCE-A2D2-296D5BF993D4}"/>
    <cellStyle name="Accent6" xfId="45" xr:uid="{23BAAA63-74D4-4F8C-9C08-5B5791F4A10A}"/>
    <cellStyle name="Bad" xfId="46" xr:uid="{BB41C589-EB9F-4CCA-88EF-AB695085BB5D}"/>
    <cellStyle name="Bueno 2" xfId="47" xr:uid="{DE4D56B6-B670-4D16-8F3E-3AE73A4FE00B}"/>
    <cellStyle name="Calculation" xfId="48" xr:uid="{875A9F3B-E9FB-4B0F-A1E1-5687164BEEE2}"/>
    <cellStyle name="Cálculo 2" xfId="49" xr:uid="{ADB36ADB-B0EE-4699-9854-5DEA90AC7FEC}"/>
    <cellStyle name="Celda de comprobación 2" xfId="50" xr:uid="{33DA55F3-3766-45B8-A8EA-DB30E890F453}"/>
    <cellStyle name="Celda vinculada 2" xfId="51" xr:uid="{E8CC0EB2-74E5-41DE-A556-FEBF9DFA5B17}"/>
    <cellStyle name="Check Cell" xfId="52" xr:uid="{5E4FC256-BE62-4D80-9A94-78AE0783CFE6}"/>
    <cellStyle name="Encabezado 1 2" xfId="81" xr:uid="{CBEDD169-D212-4D28-A8A8-745179F4B52E}"/>
    <cellStyle name="Encabezado 4 2" xfId="53" xr:uid="{13BF1464-2980-43B6-B6ED-48FA99670BA6}"/>
    <cellStyle name="Énfasis1 2" xfId="54" xr:uid="{4177FD00-4FA6-492D-B44E-3D53CCCD9943}"/>
    <cellStyle name="Énfasis2 2" xfId="55" xr:uid="{B0E4954F-3483-46C5-B30D-28C315BDA047}"/>
    <cellStyle name="Énfasis3 2" xfId="56" xr:uid="{513CF734-A546-4CDB-9E35-0C2CC9F5CE8F}"/>
    <cellStyle name="Énfasis4 2" xfId="57" xr:uid="{73545CF8-CCFB-49EA-88E1-E8E1D9CBC5BF}"/>
    <cellStyle name="Énfasis5 2" xfId="58" xr:uid="{907734E6-DD48-4A2B-9B2C-5440D6328E86}"/>
    <cellStyle name="Énfasis6 2" xfId="59" xr:uid="{91B6B68B-DF32-4DDF-8573-3000E1A58589}"/>
    <cellStyle name="Entrada 2" xfId="60" xr:uid="{F04397EF-6A18-487A-8656-30E0AAAED5C6}"/>
    <cellStyle name="Euro" xfId="61" xr:uid="{4508AF38-B10A-43AC-9757-452FCA5C4F83}"/>
    <cellStyle name="Explanatory Text" xfId="62" xr:uid="{3C5AC6FA-B2F2-4438-8173-A44D9370B1A4}"/>
    <cellStyle name="Good" xfId="63" xr:uid="{36A0F3C2-E52B-41D0-A7D2-35127A2A4692}"/>
    <cellStyle name="Heading 1" xfId="64" xr:uid="{BBF76A92-1370-498E-8309-A6AF4DF902D3}"/>
    <cellStyle name="Heading 2" xfId="65" xr:uid="{9A5955E2-796D-4C4E-A53F-FDDEA3CE3317}"/>
    <cellStyle name="Heading 3" xfId="66" xr:uid="{2D82A0B6-C380-47D4-B62B-8360D930A36E}"/>
    <cellStyle name="Heading 4" xfId="67" xr:uid="{065D9888-1F4F-43B7-8CC6-7F0F622BD5B7}"/>
    <cellStyle name="Incorrecto 2" xfId="68" xr:uid="{95BEC370-59C6-49D5-9AD6-F3088DDEA892}"/>
    <cellStyle name="Input" xfId="69" xr:uid="{5EAC04D2-47DA-450A-B301-A7F4DDBECDE2}"/>
    <cellStyle name="Linked Cell" xfId="70" xr:uid="{99B0C7C8-CE9F-475E-B8A2-806901C82B6D}"/>
    <cellStyle name="Neutral 2" xfId="71" xr:uid="{17046027-03DC-441B-87B8-DFA7A1649298}"/>
    <cellStyle name="Normal" xfId="0" builtinId="0"/>
    <cellStyle name="Normal 2" xfId="2" xr:uid="{40E09A34-7D10-435A-BDB7-175024E15AB1}"/>
    <cellStyle name="Normal 2 2" xfId="72" xr:uid="{04DFEA5D-D2F6-4367-8255-1FF5B3ACA0EE}"/>
    <cellStyle name="Normal 3" xfId="3" xr:uid="{0751EFD9-BC14-4477-AF90-EF105FA9AA94}"/>
    <cellStyle name="Normal_Hoja1" xfId="1" xr:uid="{4D37C321-F45F-4587-BC35-7E0E454C4386}"/>
    <cellStyle name="Normal_tabla_completa_2" xfId="86" xr:uid="{6E6F56D2-5D08-4EFC-8055-B0D482F7FFAE}"/>
    <cellStyle name="Notas 2" xfId="73" xr:uid="{1C456DDF-902E-4726-B160-7B538A257DE2}"/>
    <cellStyle name="Note" xfId="74" xr:uid="{4B508A50-D702-4512-98A8-1FF359A2D10A}"/>
    <cellStyle name="Output" xfId="75" xr:uid="{D08DCBAE-8E7B-4CDC-8E9A-213263A25BF6}"/>
    <cellStyle name="Salida 2" xfId="76" xr:uid="{40A1C702-4985-409B-81B2-DF449AEDA740}"/>
    <cellStyle name="Texto de advertencia 2" xfId="77" xr:uid="{BBDD3768-79C5-4C28-BC2D-75E0C514B4D5}"/>
    <cellStyle name="Texto explicativo 2" xfId="78" xr:uid="{4D5371C2-75B5-4479-B490-C6548F3F6B88}"/>
    <cellStyle name="Title" xfId="79" xr:uid="{761DFBAE-DDE4-4F1B-BB08-226524696B28}"/>
    <cellStyle name="Título 2 2" xfId="82" xr:uid="{3201D7D5-2958-48E5-9D53-34BDFCFEA603}"/>
    <cellStyle name="Título 3 2" xfId="83" xr:uid="{CE5AB85F-1139-4EEC-8BA8-7AAC7E8C8237}"/>
    <cellStyle name="Título 4" xfId="80" xr:uid="{620B26EF-351C-4069-A90A-3D13543E322C}"/>
    <cellStyle name="Total 2" xfId="84" xr:uid="{084EDBF6-C183-4E2A-9711-EFA814E675C7}"/>
    <cellStyle name="Warning Text" xfId="85" xr:uid="{8820B636-ECE2-446C-AFDD-55B9406A39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hosp_prom_mov!$F$1</c:f>
              <c:strCache>
                <c:ptCount val="1"/>
                <c:pt idx="0">
                  <c:v>Densidad x 100 000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hosp_prom_mov!$F$2:$F$35</c:f>
              <c:numCache>
                <c:formatCode>0.0</c:formatCode>
                <c:ptCount val="34"/>
                <c:pt idx="0">
                  <c:v>2.3611950050851553</c:v>
                </c:pt>
                <c:pt idx="1">
                  <c:v>2.2157236454509808</c:v>
                </c:pt>
                <c:pt idx="2">
                  <c:v>2.208039121804735</c:v>
                </c:pt>
                <c:pt idx="3">
                  <c:v>2.2381726799538253</c:v>
                </c:pt>
                <c:pt idx="4">
                  <c:v>2.2666097908625158</c:v>
                </c:pt>
                <c:pt idx="5">
                  <c:v>2.1478413830059879</c:v>
                </c:pt>
                <c:pt idx="6">
                  <c:v>2.0685820547653533</c:v>
                </c:pt>
                <c:pt idx="7">
                  <c:v>1.9918230422476151</c:v>
                </c:pt>
                <c:pt idx="8">
                  <c:v>2.0543787199234673</c:v>
                </c:pt>
                <c:pt idx="9">
                  <c:v>2.0133633637664392</c:v>
                </c:pt>
                <c:pt idx="10">
                  <c:v>2.0780669891310048</c:v>
                </c:pt>
                <c:pt idx="11">
                  <c:v>1.8695999185112311</c:v>
                </c:pt>
                <c:pt idx="12">
                  <c:v>1.9277236364831494</c:v>
                </c:pt>
                <c:pt idx="13">
                  <c:v>1.8905730140847692</c:v>
                </c:pt>
                <c:pt idx="14">
                  <c:v>1.8548176455796199</c:v>
                </c:pt>
                <c:pt idx="15">
                  <c:v>1.8203483311136024</c:v>
                </c:pt>
                <c:pt idx="16">
                  <c:v>1.7870749947486362</c:v>
                </c:pt>
                <c:pt idx="17">
                  <c:v>1.7262506038280758</c:v>
                </c:pt>
                <c:pt idx="18">
                  <c:v>1.7241447535405736</c:v>
                </c:pt>
                <c:pt idx="19">
                  <c:v>1.6944444444444446</c:v>
                </c:pt>
                <c:pt idx="20">
                  <c:v>1.8204170340532495</c:v>
                </c:pt>
                <c:pt idx="21">
                  <c:v>1.6649565056967024</c:v>
                </c:pt>
                <c:pt idx="22">
                  <c:v>1.6105563785821349</c:v>
                </c:pt>
                <c:pt idx="23">
                  <c:v>1.5841131628117748</c:v>
                </c:pt>
                <c:pt idx="24">
                  <c:v>1.5076885728705496</c:v>
                </c:pt>
                <c:pt idx="25">
                  <c:v>1.5092805662015734</c:v>
                </c:pt>
                <c:pt idx="26">
                  <c:v>1.4862363368435758</c:v>
                </c:pt>
                <c:pt idx="27">
                  <c:v>1.4884819558164872</c:v>
                </c:pt>
                <c:pt idx="28">
                  <c:v>1.4667752561266121</c:v>
                </c:pt>
                <c:pt idx="29">
                  <c:v>1.4696094252215317</c:v>
                </c:pt>
                <c:pt idx="30">
                  <c:v>1.4491059950917378</c:v>
                </c:pt>
                <c:pt idx="31">
                  <c:v>1.4294257904378793</c:v>
                </c:pt>
                <c:pt idx="32">
                  <c:v>1.4105610984539794</c:v>
                </c:pt>
                <c:pt idx="33">
                  <c:v>1.5252978020950703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A-4788-9000-A1042BD2F240}"/>
            </c:ext>
          </c:extLst>
        </c:ser>
        <c:ser>
          <c:idx val="1"/>
          <c:order val="1"/>
          <c:tx>
            <c:strRef>
              <c:f>hosp_prom_mov!$H$1</c:f>
              <c:strCache>
                <c:ptCount val="1"/>
                <c:pt idx="0">
                  <c:v>Pronóstico 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hosp_prom_mov!$H$2:$H$35</c:f>
              <c:numCache>
                <c:formatCode>0.0</c:formatCode>
                <c:ptCount val="34"/>
                <c:pt idx="3">
                  <c:v>2.2616525907802902</c:v>
                </c:pt>
                <c:pt idx="4">
                  <c:v>2.2206451490698469</c:v>
                </c:pt>
                <c:pt idx="5">
                  <c:v>2.2376071975403584</c:v>
                </c:pt>
                <c:pt idx="6">
                  <c:v>2.2175412846074427</c:v>
                </c:pt>
                <c:pt idx="7">
                  <c:v>2.1610110762112855</c:v>
                </c:pt>
                <c:pt idx="8">
                  <c:v>2.0694154933396525</c:v>
                </c:pt>
                <c:pt idx="9">
                  <c:v>2.0382612723121452</c:v>
                </c:pt>
                <c:pt idx="10">
                  <c:v>2.0198550419791741</c:v>
                </c:pt>
                <c:pt idx="11">
                  <c:v>2.0486030242736373</c:v>
                </c:pt>
                <c:pt idx="12">
                  <c:v>1.987010090469558</c:v>
                </c:pt>
                <c:pt idx="13">
                  <c:v>1.9584635147084617</c:v>
                </c:pt>
                <c:pt idx="14">
                  <c:v>1.8959655230263834</c:v>
                </c:pt>
                <c:pt idx="15">
                  <c:v>1.8910380987158462</c:v>
                </c:pt>
                <c:pt idx="16">
                  <c:v>1.8552463302593305</c:v>
                </c:pt>
                <c:pt idx="17">
                  <c:v>1.8207469904806193</c:v>
                </c:pt>
                <c:pt idx="18">
                  <c:v>1.7778913098967715</c:v>
                </c:pt>
                <c:pt idx="19">
                  <c:v>1.7458234507057619</c:v>
                </c:pt>
                <c:pt idx="20">
                  <c:v>1.7149466006043648</c:v>
                </c:pt>
                <c:pt idx="21">
                  <c:v>1.7463354106794224</c:v>
                </c:pt>
                <c:pt idx="22">
                  <c:v>1.7266059947314656</c:v>
                </c:pt>
                <c:pt idx="23">
                  <c:v>1.6986433061106956</c:v>
                </c:pt>
                <c:pt idx="24">
                  <c:v>1.619875349030204</c:v>
                </c:pt>
                <c:pt idx="25">
                  <c:v>1.5674527047548199</c:v>
                </c:pt>
                <c:pt idx="26">
                  <c:v>1.5336941006279659</c:v>
                </c:pt>
                <c:pt idx="27">
                  <c:v>1.5010684919718997</c:v>
                </c:pt>
                <c:pt idx="28">
                  <c:v>1.4946662862872122</c:v>
                </c:pt>
                <c:pt idx="29">
                  <c:v>1.4804978495955583</c:v>
                </c:pt>
                <c:pt idx="30">
                  <c:v>1.4749555457215437</c:v>
                </c:pt>
                <c:pt idx="31">
                  <c:v>1.4618302254799602</c:v>
                </c:pt>
                <c:pt idx="32">
                  <c:v>1.4493804035837161</c:v>
                </c:pt>
                <c:pt idx="33">
                  <c:v>1.4296976279945321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A-4788-9000-A1042BD2F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826168"/>
        <c:axId val="300830104"/>
      </c:lineChart>
      <c:catAx>
        <c:axId val="30082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00830104"/>
        <c:crosses val="autoZero"/>
        <c:auto val="1"/>
        <c:lblAlgn val="ctr"/>
        <c:lblOffset val="100"/>
        <c:noMultiLvlLbl val="0"/>
      </c:catAx>
      <c:valAx>
        <c:axId val="3008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0082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Puesto de Salud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ps_suave_exp!$F$1</c:f>
              <c:strCache>
                <c:ptCount val="1"/>
                <c:pt idx="0">
                  <c:v>Densidad x 100 000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ps_suave_exp!$A$2:$A$35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ps_suave_exp!$F$2:$F$35</c:f>
              <c:numCache>
                <c:formatCode>0.0</c:formatCode>
                <c:ptCount val="34"/>
                <c:pt idx="0">
                  <c:v>18.589044312761313</c:v>
                </c:pt>
                <c:pt idx="1">
                  <c:v>17.132291758576336</c:v>
                </c:pt>
                <c:pt idx="2">
                  <c:v>16.308499478592868</c:v>
                </c:pt>
                <c:pt idx="3">
                  <c:v>13.998063032253587</c:v>
                </c:pt>
                <c:pt idx="4">
                  <c:v>15.643323310706871</c:v>
                </c:pt>
                <c:pt idx="5">
                  <c:v>16.127012418163602</c:v>
                </c:pt>
                <c:pt idx="6">
                  <c:v>15.478700202899368</c:v>
                </c:pt>
                <c:pt idx="7">
                  <c:v>15.620085962889192</c:v>
                </c:pt>
                <c:pt idx="8">
                  <c:v>17.804615572670052</c:v>
                </c:pt>
                <c:pt idx="9">
                  <c:v>15.637122125252677</c:v>
                </c:pt>
                <c:pt idx="10">
                  <c:v>17.152858028928804</c:v>
                </c:pt>
                <c:pt idx="11">
                  <c:v>15.601488975162686</c:v>
                </c:pt>
                <c:pt idx="12">
                  <c:v>14.852952608968529</c:v>
                </c:pt>
                <c:pt idx="13">
                  <c:v>13.791885102749545</c:v>
                </c:pt>
                <c:pt idx="14">
                  <c:v>15.902780797346578</c:v>
                </c:pt>
                <c:pt idx="15">
                  <c:v>15.517723478345463</c:v>
                </c:pt>
                <c:pt idx="16">
                  <c:v>15.204785611058069</c:v>
                </c:pt>
                <c:pt idx="17">
                  <c:v>15.104692783495663</c:v>
                </c:pt>
                <c:pt idx="18">
                  <c:v>15.008538756230239</c:v>
                </c:pt>
                <c:pt idx="19">
                  <c:v>14.361111111111112</c:v>
                </c:pt>
                <c:pt idx="20">
                  <c:v>15.737798875040996</c:v>
                </c:pt>
                <c:pt idx="21">
                  <c:v>14.152130298421969</c:v>
                </c:pt>
                <c:pt idx="22">
                  <c:v>13.993358699156252</c:v>
                </c:pt>
                <c:pt idx="23">
                  <c:v>13.010503189650807</c:v>
                </c:pt>
                <c:pt idx="24">
                  <c:v>13.54364311222697</c:v>
                </c:pt>
                <c:pt idx="25">
                  <c:v>13.457751715297364</c:v>
                </c:pt>
                <c:pt idx="26">
                  <c:v>13.227503397907826</c:v>
                </c:pt>
                <c:pt idx="27">
                  <c:v>12.981514762202808</c:v>
                </c:pt>
                <c:pt idx="28">
                  <c:v>13.032658833124978</c:v>
                </c:pt>
                <c:pt idx="29">
                  <c:v>14.293136829170702</c:v>
                </c:pt>
                <c:pt idx="30">
                  <c:v>12.060301507537689</c:v>
                </c:pt>
                <c:pt idx="31">
                  <c:v>9.7523727315358535</c:v>
                </c:pt>
                <c:pt idx="32">
                  <c:v>9.5326629072938296</c:v>
                </c:pt>
                <c:pt idx="33">
                  <c:v>10.82469407938437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2-438C-8650-ECE3964EBA26}"/>
            </c:ext>
          </c:extLst>
        </c:ser>
        <c:ser>
          <c:idx val="1"/>
          <c:order val="1"/>
          <c:tx>
            <c:strRef>
              <c:f>ps_suave_exp!$H$1</c:f>
              <c:strCache>
                <c:ptCount val="1"/>
                <c:pt idx="0">
                  <c:v>Pronóstico 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ps_suave_exp!$A$2:$A$35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ps_suave_exp!$H$2:$H$35</c:f>
              <c:numCache>
                <c:formatCode>0.0</c:formatCode>
                <c:ptCount val="34"/>
                <c:pt idx="1">
                  <c:v>14.542282540179849</c:v>
                </c:pt>
                <c:pt idx="2">
                  <c:v>14.8012834620195</c:v>
                </c:pt>
                <c:pt idx="3">
                  <c:v>14.952005063676838</c:v>
                </c:pt>
                <c:pt idx="4">
                  <c:v>14.856610860534513</c:v>
                </c:pt>
                <c:pt idx="5">
                  <c:v>14.93528210555175</c:v>
                </c:pt>
                <c:pt idx="6">
                  <c:v>15.054455136812935</c:v>
                </c:pt>
                <c:pt idx="7">
                  <c:v>15.096879643421579</c:v>
                </c:pt>
                <c:pt idx="8">
                  <c:v>15.14920027536834</c:v>
                </c:pt>
                <c:pt idx="9">
                  <c:v>15.414741805098512</c:v>
                </c:pt>
                <c:pt idx="10">
                  <c:v>15.436979837113928</c:v>
                </c:pt>
                <c:pt idx="11">
                  <c:v>15.608567656295415</c:v>
                </c:pt>
                <c:pt idx="12">
                  <c:v>15.607859788182143</c:v>
                </c:pt>
                <c:pt idx="13">
                  <c:v>15.532369070260783</c:v>
                </c:pt>
                <c:pt idx="14">
                  <c:v>15.35832067350966</c:v>
                </c:pt>
                <c:pt idx="15">
                  <c:v>15.412766685893352</c:v>
                </c:pt>
                <c:pt idx="16">
                  <c:v>15.423262365138564</c:v>
                </c:pt>
                <c:pt idx="17">
                  <c:v>15.401414689730515</c:v>
                </c:pt>
                <c:pt idx="18">
                  <c:v>15.371742499107031</c:v>
                </c:pt>
                <c:pt idx="19">
                  <c:v>15.335422124819353</c:v>
                </c:pt>
                <c:pt idx="20">
                  <c:v>15.237991023448529</c:v>
                </c:pt>
                <c:pt idx="21">
                  <c:v>15.287971808607775</c:v>
                </c:pt>
                <c:pt idx="22">
                  <c:v>15.174387657589195</c:v>
                </c:pt>
                <c:pt idx="23">
                  <c:v>15.0562847617459</c:v>
                </c:pt>
                <c:pt idx="24">
                  <c:v>14.851706604536391</c:v>
                </c:pt>
                <c:pt idx="25">
                  <c:v>14.72090025530545</c:v>
                </c:pt>
                <c:pt idx="26">
                  <c:v>14.594585401304641</c:v>
                </c:pt>
                <c:pt idx="27">
                  <c:v>14.45787720096496</c:v>
                </c:pt>
                <c:pt idx="28">
                  <c:v>14.310240957088745</c:v>
                </c:pt>
                <c:pt idx="29">
                  <c:v>14.182482744692368</c:v>
                </c:pt>
                <c:pt idx="30">
                  <c:v>14.193548153140203</c:v>
                </c:pt>
                <c:pt idx="31">
                  <c:v>13.980223488579952</c:v>
                </c:pt>
                <c:pt idx="32">
                  <c:v>13.557438412875543</c:v>
                </c:pt>
                <c:pt idx="33">
                  <c:v>13.154960862317372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2-438C-8650-ECE3964EB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502024"/>
        <c:axId val="616502680"/>
      </c:lineChart>
      <c:catAx>
        <c:axId val="61650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16502680"/>
        <c:crosses val="autoZero"/>
        <c:auto val="1"/>
        <c:lblAlgn val="ctr"/>
        <c:lblOffset val="100"/>
        <c:noMultiLvlLbl val="0"/>
      </c:catAx>
      <c:valAx>
        <c:axId val="6165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1650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Puestos de Salud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ps_holt!$F$1</c:f>
              <c:strCache>
                <c:ptCount val="1"/>
                <c:pt idx="0">
                  <c:v>Densidad x 100 000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831802274715658E-2"/>
                  <c:y val="-0.40138123359580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ps_holt!$A$2:$A$37</c:f>
              <c:numCache>
                <c:formatCode>General</c:formatCode>
                <c:ptCount val="3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2030</c:v>
                </c:pt>
                <c:pt idx="35">
                  <c:v>2050</c:v>
                </c:pt>
              </c:numCache>
            </c:numRef>
          </c:xVal>
          <c:yVal>
            <c:numRef>
              <c:f>ps_holt!$F$2:$F$37</c:f>
              <c:numCache>
                <c:formatCode>0.0</c:formatCode>
                <c:ptCount val="36"/>
                <c:pt idx="0">
                  <c:v>18.589044312761313</c:v>
                </c:pt>
                <c:pt idx="1">
                  <c:v>17.132291758576336</c:v>
                </c:pt>
                <c:pt idx="2">
                  <c:v>16.308499478592868</c:v>
                </c:pt>
                <c:pt idx="3">
                  <c:v>13.998063032253587</c:v>
                </c:pt>
                <c:pt idx="4">
                  <c:v>15.643323310706871</c:v>
                </c:pt>
                <c:pt idx="5">
                  <c:v>16.127012418163602</c:v>
                </c:pt>
                <c:pt idx="6">
                  <c:v>15.478700202899368</c:v>
                </c:pt>
                <c:pt idx="7">
                  <c:v>15.620085962889192</c:v>
                </c:pt>
                <c:pt idx="8">
                  <c:v>17.804615572670052</c:v>
                </c:pt>
                <c:pt idx="9">
                  <c:v>15.637122125252677</c:v>
                </c:pt>
                <c:pt idx="10">
                  <c:v>17.152858028928804</c:v>
                </c:pt>
                <c:pt idx="11">
                  <c:v>15.601488975162686</c:v>
                </c:pt>
                <c:pt idx="12">
                  <c:v>14.852952608968529</c:v>
                </c:pt>
                <c:pt idx="13">
                  <c:v>13.791885102749545</c:v>
                </c:pt>
                <c:pt idx="14">
                  <c:v>15.902780797346578</c:v>
                </c:pt>
                <c:pt idx="15">
                  <c:v>15.517723478345463</c:v>
                </c:pt>
                <c:pt idx="16">
                  <c:v>15.204785611058069</c:v>
                </c:pt>
                <c:pt idx="17">
                  <c:v>15.104692783495663</c:v>
                </c:pt>
                <c:pt idx="18">
                  <c:v>15.008538756230239</c:v>
                </c:pt>
                <c:pt idx="19">
                  <c:v>14.361111111111112</c:v>
                </c:pt>
                <c:pt idx="20">
                  <c:v>15.737798875040996</c:v>
                </c:pt>
                <c:pt idx="21">
                  <c:v>14.152130298421969</c:v>
                </c:pt>
                <c:pt idx="22">
                  <c:v>13.993358699156252</c:v>
                </c:pt>
                <c:pt idx="23">
                  <c:v>13.010503189650807</c:v>
                </c:pt>
                <c:pt idx="24">
                  <c:v>13.54364311222697</c:v>
                </c:pt>
                <c:pt idx="25">
                  <c:v>13.457751715297364</c:v>
                </c:pt>
                <c:pt idx="26">
                  <c:v>13.227503397907826</c:v>
                </c:pt>
                <c:pt idx="27">
                  <c:v>12.981514762202808</c:v>
                </c:pt>
                <c:pt idx="28">
                  <c:v>13.032658833124978</c:v>
                </c:pt>
                <c:pt idx="29">
                  <c:v>14.293136829170702</c:v>
                </c:pt>
                <c:pt idx="30">
                  <c:v>12.060301507537689</c:v>
                </c:pt>
                <c:pt idx="31">
                  <c:v>9.7523727315358535</c:v>
                </c:pt>
                <c:pt idx="32">
                  <c:v>9.5326629072938296</c:v>
                </c:pt>
                <c:pt idx="33">
                  <c:v>10.82469407938437</c:v>
                </c:pt>
                <c:pt idx="34">
                  <c:v>8.832068123709405</c:v>
                </c:pt>
                <c:pt idx="35">
                  <c:v>4.3300868138014721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B-4127-8C56-F3B8359E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52432"/>
        <c:axId val="617954072"/>
      </c:scatterChart>
      <c:valAx>
        <c:axId val="61795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17954072"/>
        <c:crosses val="autoZero"/>
        <c:crossBetween val="midCat"/>
      </c:valAx>
      <c:valAx>
        <c:axId val="61795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Densidad de centros de salud x 100 000</a:t>
                </a:r>
                <a:endParaRPr lang="es-PA" sz="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179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Puestos de Salud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ps_holt!$F$1</c:f>
              <c:strCache>
                <c:ptCount val="1"/>
                <c:pt idx="0">
                  <c:v>Densidad x 100 000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ps_holt!$A$2:$A$35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xVal>
          <c:yVal>
            <c:numRef>
              <c:f>ps_holt!$F$2:$F$35</c:f>
              <c:numCache>
                <c:formatCode>0.0</c:formatCode>
                <c:ptCount val="34"/>
                <c:pt idx="0">
                  <c:v>18.589044312761313</c:v>
                </c:pt>
                <c:pt idx="1">
                  <c:v>17.132291758576336</c:v>
                </c:pt>
                <c:pt idx="2">
                  <c:v>16.308499478592868</c:v>
                </c:pt>
                <c:pt idx="3">
                  <c:v>13.998063032253587</c:v>
                </c:pt>
                <c:pt idx="4">
                  <c:v>15.643323310706871</c:v>
                </c:pt>
                <c:pt idx="5">
                  <c:v>16.127012418163602</c:v>
                </c:pt>
                <c:pt idx="6">
                  <c:v>15.478700202899368</c:v>
                </c:pt>
                <c:pt idx="7">
                  <c:v>15.620085962889192</c:v>
                </c:pt>
                <c:pt idx="8">
                  <c:v>17.804615572670052</c:v>
                </c:pt>
                <c:pt idx="9">
                  <c:v>15.637122125252677</c:v>
                </c:pt>
                <c:pt idx="10">
                  <c:v>17.152858028928804</c:v>
                </c:pt>
                <c:pt idx="11">
                  <c:v>15.601488975162686</c:v>
                </c:pt>
                <c:pt idx="12">
                  <c:v>14.852952608968529</c:v>
                </c:pt>
                <c:pt idx="13">
                  <c:v>13.791885102749545</c:v>
                </c:pt>
                <c:pt idx="14">
                  <c:v>15.902780797346578</c:v>
                </c:pt>
                <c:pt idx="15">
                  <c:v>15.517723478345463</c:v>
                </c:pt>
                <c:pt idx="16">
                  <c:v>15.204785611058069</c:v>
                </c:pt>
                <c:pt idx="17">
                  <c:v>15.104692783495663</c:v>
                </c:pt>
                <c:pt idx="18">
                  <c:v>15.008538756230239</c:v>
                </c:pt>
                <c:pt idx="19">
                  <c:v>14.361111111111112</c:v>
                </c:pt>
                <c:pt idx="20">
                  <c:v>15.737798875040996</c:v>
                </c:pt>
                <c:pt idx="21">
                  <c:v>14.152130298421969</c:v>
                </c:pt>
                <c:pt idx="22">
                  <c:v>13.993358699156252</c:v>
                </c:pt>
                <c:pt idx="23">
                  <c:v>13.010503189650807</c:v>
                </c:pt>
                <c:pt idx="24">
                  <c:v>13.54364311222697</c:v>
                </c:pt>
                <c:pt idx="25">
                  <c:v>13.457751715297364</c:v>
                </c:pt>
                <c:pt idx="26">
                  <c:v>13.227503397907826</c:v>
                </c:pt>
                <c:pt idx="27">
                  <c:v>12.981514762202808</c:v>
                </c:pt>
                <c:pt idx="28">
                  <c:v>13.032658833124978</c:v>
                </c:pt>
                <c:pt idx="29">
                  <c:v>14.293136829170702</c:v>
                </c:pt>
                <c:pt idx="30">
                  <c:v>12.060301507537689</c:v>
                </c:pt>
                <c:pt idx="31">
                  <c:v>9.7523727315358535</c:v>
                </c:pt>
                <c:pt idx="32">
                  <c:v>9.5326629072938296</c:v>
                </c:pt>
                <c:pt idx="33">
                  <c:v>10.82469407938437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0-4046-BC5E-5DBB297FDEC1}"/>
            </c:ext>
          </c:extLst>
        </c:ser>
        <c:ser>
          <c:idx val="1"/>
          <c:order val="1"/>
          <c:tx>
            <c:strRef>
              <c:f>ps_holt!$I$1</c:f>
              <c:strCache>
                <c:ptCount val="1"/>
                <c:pt idx="0">
                  <c:v>Pronóstico 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ps_holt!$A$2:$A$35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xVal>
          <c:yVal>
            <c:numRef>
              <c:f>ps_holt!$I$2:$I$35</c:f>
              <c:numCache>
                <c:formatCode>0.00</c:formatCode>
                <c:ptCount val="34"/>
                <c:pt idx="1">
                  <c:v>465.55807201387319</c:v>
                </c:pt>
                <c:pt idx="2">
                  <c:v>411.52187931774216</c:v>
                </c:pt>
                <c:pt idx="3">
                  <c:v>354.90265906644294</c:v>
                </c:pt>
                <c:pt idx="4">
                  <c:v>296.8962252749559</c:v>
                </c:pt>
                <c:pt idx="5">
                  <c:v>239.22990285117785</c:v>
                </c:pt>
                <c:pt idx="6">
                  <c:v>182.91652377186307</c:v>
                </c:pt>
                <c:pt idx="7">
                  <c:v>128.82089490757406</c:v>
                </c:pt>
                <c:pt idx="8">
                  <c:v>77.88495132681922</c:v>
                </c:pt>
                <c:pt idx="9">
                  <c:v>31.059448350034977</c:v>
                </c:pt>
                <c:pt idx="10">
                  <c:v>-11.608700198308235</c:v>
                </c:pt>
                <c:pt idx="11">
                  <c:v>-49.283229136904772</c:v>
                </c:pt>
                <c:pt idx="12">
                  <c:v>-82.047747724776912</c:v>
                </c:pt>
                <c:pt idx="13">
                  <c:v>-109.67265408380635</c:v>
                </c:pt>
                <c:pt idx="14">
                  <c:v>-132.17188577382365</c:v>
                </c:pt>
                <c:pt idx="15">
                  <c:v>-149.24861139395608</c:v>
                </c:pt>
                <c:pt idx="16">
                  <c:v>-161.36084348652938</c:v>
                </c:pt>
                <c:pt idx="17">
                  <c:v>-168.76183357462233</c:v>
                </c:pt>
                <c:pt idx="18">
                  <c:v>-171.75540340949988</c:v>
                </c:pt>
                <c:pt idx="19">
                  <c:v>-170.72395282030161</c:v>
                </c:pt>
                <c:pt idx="20">
                  <c:v>-166.15868877590682</c:v>
                </c:pt>
                <c:pt idx="21">
                  <c:v>-158.27435260653959</c:v>
                </c:pt>
                <c:pt idx="22">
                  <c:v>-147.88848725367177</c:v>
                </c:pt>
                <c:pt idx="23">
                  <c:v>-135.31944867696072</c:v>
                </c:pt>
                <c:pt idx="24">
                  <c:v>-121.13900047153908</c:v>
                </c:pt>
                <c:pt idx="25">
                  <c:v>-105.62963022272668</c:v>
                </c:pt>
                <c:pt idx="26">
                  <c:v>-89.29803849972798</c:v>
                </c:pt>
                <c:pt idx="27">
                  <c:v>-72.572119942815391</c:v>
                </c:pt>
                <c:pt idx="28">
                  <c:v>-55.832319411064205</c:v>
                </c:pt>
                <c:pt idx="29">
                  <c:v>-39.384084960512133</c:v>
                </c:pt>
                <c:pt idx="30">
                  <c:v>-23.381081719617043</c:v>
                </c:pt>
                <c:pt idx="31">
                  <c:v>-8.492834670431666</c:v>
                </c:pt>
                <c:pt idx="32">
                  <c:v>5.0406989442743413</c:v>
                </c:pt>
                <c:pt idx="33">
                  <c:v>17.288747494345937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0-4046-BC5E-5DBB297FD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95720"/>
        <c:axId val="614398016"/>
      </c:scatterChart>
      <c:valAx>
        <c:axId val="61439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14398016"/>
        <c:crosses val="autoZero"/>
        <c:crossBetween val="midCat"/>
      </c:valAx>
      <c:valAx>
        <c:axId val="6143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1439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708333333333336"/>
          <c:w val="0.8944588801399825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hosp_suave_exp!$F$1</c:f>
              <c:strCache>
                <c:ptCount val="1"/>
                <c:pt idx="0">
                  <c:v>Densidad x 100 000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hosp_suave_exp!$F$2:$F$47</c:f>
              <c:numCache>
                <c:formatCode>0.0</c:formatCode>
                <c:ptCount val="46"/>
                <c:pt idx="0">
                  <c:v>2.3611950050851553</c:v>
                </c:pt>
                <c:pt idx="1">
                  <c:v>2.2157236454509808</c:v>
                </c:pt>
                <c:pt idx="2">
                  <c:v>2.208039121804735</c:v>
                </c:pt>
                <c:pt idx="3">
                  <c:v>2.2381726799538253</c:v>
                </c:pt>
                <c:pt idx="4">
                  <c:v>2.2666097908625158</c:v>
                </c:pt>
                <c:pt idx="5">
                  <c:v>2.1478413830059879</c:v>
                </c:pt>
                <c:pt idx="6">
                  <c:v>2.0685820547653533</c:v>
                </c:pt>
                <c:pt idx="7">
                  <c:v>1.9918230422476151</c:v>
                </c:pt>
                <c:pt idx="8">
                  <c:v>2.0543787199234673</c:v>
                </c:pt>
                <c:pt idx="9">
                  <c:v>2.0133633637664392</c:v>
                </c:pt>
                <c:pt idx="10">
                  <c:v>2.0780669891310048</c:v>
                </c:pt>
                <c:pt idx="11">
                  <c:v>1.8695999185112311</c:v>
                </c:pt>
                <c:pt idx="12">
                  <c:v>1.9277236364831494</c:v>
                </c:pt>
                <c:pt idx="13">
                  <c:v>1.8905730140847692</c:v>
                </c:pt>
                <c:pt idx="14">
                  <c:v>1.8548176455796199</c:v>
                </c:pt>
                <c:pt idx="15">
                  <c:v>1.8203483311136024</c:v>
                </c:pt>
                <c:pt idx="16">
                  <c:v>1.7870749947486362</c:v>
                </c:pt>
                <c:pt idx="17">
                  <c:v>1.7262506038280758</c:v>
                </c:pt>
                <c:pt idx="18">
                  <c:v>1.7241447535405736</c:v>
                </c:pt>
                <c:pt idx="19">
                  <c:v>1.6944444444444446</c:v>
                </c:pt>
                <c:pt idx="20">
                  <c:v>1.8204170340532495</c:v>
                </c:pt>
                <c:pt idx="21">
                  <c:v>1.6649565056967024</c:v>
                </c:pt>
                <c:pt idx="22">
                  <c:v>1.6105563785821349</c:v>
                </c:pt>
                <c:pt idx="23">
                  <c:v>1.5841131628117748</c:v>
                </c:pt>
                <c:pt idx="24">
                  <c:v>1.5076885728705496</c:v>
                </c:pt>
                <c:pt idx="25">
                  <c:v>1.5092805662015734</c:v>
                </c:pt>
                <c:pt idx="26">
                  <c:v>1.4862363368435758</c:v>
                </c:pt>
                <c:pt idx="27">
                  <c:v>1.4884819558164872</c:v>
                </c:pt>
                <c:pt idx="28">
                  <c:v>1.4667752561266121</c:v>
                </c:pt>
                <c:pt idx="29">
                  <c:v>1.4696094252215317</c:v>
                </c:pt>
                <c:pt idx="30">
                  <c:v>1.4491059950917378</c:v>
                </c:pt>
                <c:pt idx="31">
                  <c:v>1.4294257904378793</c:v>
                </c:pt>
                <c:pt idx="32">
                  <c:v>1.4105610984539794</c:v>
                </c:pt>
                <c:pt idx="33">
                  <c:v>1.5252978020950703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9-4CE9-9381-3939E329BB3C}"/>
            </c:ext>
          </c:extLst>
        </c:ser>
        <c:ser>
          <c:idx val="1"/>
          <c:order val="1"/>
          <c:tx>
            <c:strRef>
              <c:f>hosp_suave_exp!$H$1</c:f>
              <c:strCache>
                <c:ptCount val="1"/>
                <c:pt idx="0">
                  <c:v>Pronóstico 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hosp_suave_exp!$H$2:$H$47</c:f>
              <c:numCache>
                <c:formatCode>0.0</c:formatCode>
                <c:ptCount val="46"/>
                <c:pt idx="1">
                  <c:v>1.8047435005480597</c:v>
                </c:pt>
                <c:pt idx="2">
                  <c:v>1.845841515038352</c:v>
                </c:pt>
                <c:pt idx="3">
                  <c:v>1.8820612757149904</c:v>
                </c:pt>
                <c:pt idx="4">
                  <c:v>1.9176724161388738</c:v>
                </c:pt>
                <c:pt idx="5">
                  <c:v>1.952566153611238</c:v>
                </c:pt>
                <c:pt idx="6">
                  <c:v>1.9720936765507131</c:v>
                </c:pt>
                <c:pt idx="7">
                  <c:v>1.9817425143721772</c:v>
                </c:pt>
                <c:pt idx="8">
                  <c:v>1.982750567159721</c:v>
                </c:pt>
                <c:pt idx="9">
                  <c:v>1.9899133824360957</c:v>
                </c:pt>
                <c:pt idx="10">
                  <c:v>1.9922583805691301</c:v>
                </c:pt>
                <c:pt idx="11">
                  <c:v>2.0008392414253175</c:v>
                </c:pt>
                <c:pt idx="12">
                  <c:v>1.987715309133909</c:v>
                </c:pt>
                <c:pt idx="13">
                  <c:v>1.9817161418688332</c:v>
                </c:pt>
                <c:pt idx="14">
                  <c:v>1.9726018290904268</c:v>
                </c:pt>
                <c:pt idx="15">
                  <c:v>1.9608234107393463</c:v>
                </c:pt>
                <c:pt idx="16">
                  <c:v>1.9467759027767721</c:v>
                </c:pt>
                <c:pt idx="17">
                  <c:v>1.9308058119739586</c:v>
                </c:pt>
                <c:pt idx="18">
                  <c:v>1.9103502911593704</c:v>
                </c:pt>
                <c:pt idx="19">
                  <c:v>1.8917297373974906</c:v>
                </c:pt>
                <c:pt idx="20">
                  <c:v>1.8720012081021862</c:v>
                </c:pt>
                <c:pt idx="21">
                  <c:v>1.8668427906972926</c:v>
                </c:pt>
                <c:pt idx="22">
                  <c:v>1.8466541621972337</c:v>
                </c:pt>
                <c:pt idx="23">
                  <c:v>1.8230443838357238</c:v>
                </c:pt>
                <c:pt idx="24">
                  <c:v>1.799151261733329</c:v>
                </c:pt>
                <c:pt idx="25">
                  <c:v>1.7700049928470509</c:v>
                </c:pt>
                <c:pt idx="26">
                  <c:v>1.7439325501825034</c:v>
                </c:pt>
                <c:pt idx="27">
                  <c:v>1.7181629288486107</c:v>
                </c:pt>
                <c:pt idx="28">
                  <c:v>1.6951948315453984</c:v>
                </c:pt>
                <c:pt idx="29">
                  <c:v>1.6723528740035196</c:v>
                </c:pt>
                <c:pt idx="30">
                  <c:v>1.6520785291253208</c:v>
                </c:pt>
                <c:pt idx="31">
                  <c:v>1.6317812757219625</c:v>
                </c:pt>
                <c:pt idx="32">
                  <c:v>1.6115457271935543</c:v>
                </c:pt>
                <c:pt idx="33">
                  <c:v>1.5914472643195969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9-4CE9-9381-3939E329B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227256"/>
        <c:axId val="767224632"/>
      </c:lineChart>
      <c:catAx>
        <c:axId val="76722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67224632"/>
        <c:crosses val="autoZero"/>
        <c:auto val="1"/>
        <c:lblAlgn val="ctr"/>
        <c:lblOffset val="100"/>
        <c:noMultiLvlLbl val="0"/>
      </c:catAx>
      <c:valAx>
        <c:axId val="76722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6722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Densidad de Hospitales  x 100 000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hosp_holt!$F$1</c:f>
              <c:strCache>
                <c:ptCount val="1"/>
                <c:pt idx="0">
                  <c:v>Densidad x 100 000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981048143629933E-3"/>
                  <c:y val="-0.38255825756587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hosp_holt!$A$2:$A$37</c:f>
              <c:numCache>
                <c:formatCode>General</c:formatCode>
                <c:ptCount val="3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2030</c:v>
                </c:pt>
                <c:pt idx="35">
                  <c:v>2050</c:v>
                </c:pt>
              </c:numCache>
            </c:numRef>
          </c:xVal>
          <c:yVal>
            <c:numRef>
              <c:f>hosp_holt!$F$2:$F$37</c:f>
              <c:numCache>
                <c:formatCode>0.0</c:formatCode>
                <c:ptCount val="36"/>
                <c:pt idx="0">
                  <c:v>2.3611950050851553</c:v>
                </c:pt>
                <c:pt idx="1">
                  <c:v>2.2157236454509808</c:v>
                </c:pt>
                <c:pt idx="2">
                  <c:v>2.208039121804735</c:v>
                </c:pt>
                <c:pt idx="3">
                  <c:v>2.2381726799538253</c:v>
                </c:pt>
                <c:pt idx="4">
                  <c:v>2.2666097908625158</c:v>
                </c:pt>
                <c:pt idx="5">
                  <c:v>2.1478413830059879</c:v>
                </c:pt>
                <c:pt idx="6">
                  <c:v>2.0685820547653533</c:v>
                </c:pt>
                <c:pt idx="7">
                  <c:v>1.9918230422476151</c:v>
                </c:pt>
                <c:pt idx="8">
                  <c:v>2.0543787199234673</c:v>
                </c:pt>
                <c:pt idx="9">
                  <c:v>2.0133633637664392</c:v>
                </c:pt>
                <c:pt idx="10">
                  <c:v>2.0780669891310048</c:v>
                </c:pt>
                <c:pt idx="11">
                  <c:v>1.8695999185112311</c:v>
                </c:pt>
                <c:pt idx="12">
                  <c:v>1.9277236364831494</c:v>
                </c:pt>
                <c:pt idx="13">
                  <c:v>1.8905730140847692</c:v>
                </c:pt>
                <c:pt idx="14">
                  <c:v>1.8548176455796199</c:v>
                </c:pt>
                <c:pt idx="15">
                  <c:v>1.8203483311136024</c:v>
                </c:pt>
                <c:pt idx="16">
                  <c:v>1.7870749947486362</c:v>
                </c:pt>
                <c:pt idx="17">
                  <c:v>1.7262506038280758</c:v>
                </c:pt>
                <c:pt idx="18">
                  <c:v>1.7241447535405736</c:v>
                </c:pt>
                <c:pt idx="19">
                  <c:v>1.6944444444444446</c:v>
                </c:pt>
                <c:pt idx="20">
                  <c:v>1.8204170340532495</c:v>
                </c:pt>
                <c:pt idx="21">
                  <c:v>1.6649565056967024</c:v>
                </c:pt>
                <c:pt idx="22">
                  <c:v>1.6105563785821349</c:v>
                </c:pt>
                <c:pt idx="23">
                  <c:v>1.5841131628117748</c:v>
                </c:pt>
                <c:pt idx="24">
                  <c:v>1.5076885728705496</c:v>
                </c:pt>
                <c:pt idx="25">
                  <c:v>1.5092805662015734</c:v>
                </c:pt>
                <c:pt idx="26">
                  <c:v>1.4862363368435758</c:v>
                </c:pt>
                <c:pt idx="27">
                  <c:v>1.4884819558164872</c:v>
                </c:pt>
                <c:pt idx="28">
                  <c:v>1.4667752561266121</c:v>
                </c:pt>
                <c:pt idx="29">
                  <c:v>1.4696094252215317</c:v>
                </c:pt>
                <c:pt idx="30">
                  <c:v>1.4491059950917378</c:v>
                </c:pt>
                <c:pt idx="31">
                  <c:v>1.4294257904378793</c:v>
                </c:pt>
                <c:pt idx="32">
                  <c:v>1.4105610984539794</c:v>
                </c:pt>
                <c:pt idx="33">
                  <c:v>1.5252978020950703</c:v>
                </c:pt>
                <c:pt idx="34">
                  <c:v>1.1443127868589826</c:v>
                </c:pt>
                <c:pt idx="35">
                  <c:v>0.58224409435770497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E-4216-AFDF-B4E803D75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82968"/>
        <c:axId val="619180016"/>
      </c:scatterChart>
      <c:valAx>
        <c:axId val="61918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19180016"/>
        <c:crosses val="autoZero"/>
        <c:crossBetween val="midCat"/>
      </c:valAx>
      <c:valAx>
        <c:axId val="6191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Densidad de Hospitales  x 100 000</a:t>
                </a:r>
                <a:endParaRPr lang="es-PA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561815336463225E-2"/>
              <c:y val="0.16629834254143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1918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Hospitales, Holt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hosp_holt!$F$1</c:f>
              <c:strCache>
                <c:ptCount val="1"/>
                <c:pt idx="0">
                  <c:v>Densidad x 100 000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hosp_holt!$A$2:$A$37</c:f>
              <c:numCache>
                <c:formatCode>General</c:formatCode>
                <c:ptCount val="3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2030</c:v>
                </c:pt>
                <c:pt idx="35">
                  <c:v>2050</c:v>
                </c:pt>
              </c:numCache>
            </c:numRef>
          </c:xVal>
          <c:yVal>
            <c:numRef>
              <c:f>hosp_holt!$F$2:$F$35</c:f>
              <c:numCache>
                <c:formatCode>0.0</c:formatCode>
                <c:ptCount val="34"/>
                <c:pt idx="0">
                  <c:v>2.3611950050851553</c:v>
                </c:pt>
                <c:pt idx="1">
                  <c:v>2.2157236454509808</c:v>
                </c:pt>
                <c:pt idx="2">
                  <c:v>2.208039121804735</c:v>
                </c:pt>
                <c:pt idx="3">
                  <c:v>2.2381726799538253</c:v>
                </c:pt>
                <c:pt idx="4">
                  <c:v>2.2666097908625158</c:v>
                </c:pt>
                <c:pt idx="5">
                  <c:v>2.1478413830059879</c:v>
                </c:pt>
                <c:pt idx="6">
                  <c:v>2.0685820547653533</c:v>
                </c:pt>
                <c:pt idx="7">
                  <c:v>1.9918230422476151</c:v>
                </c:pt>
                <c:pt idx="8">
                  <c:v>2.0543787199234673</c:v>
                </c:pt>
                <c:pt idx="9">
                  <c:v>2.0133633637664392</c:v>
                </c:pt>
                <c:pt idx="10">
                  <c:v>2.0780669891310048</c:v>
                </c:pt>
                <c:pt idx="11">
                  <c:v>1.8695999185112311</c:v>
                </c:pt>
                <c:pt idx="12">
                  <c:v>1.9277236364831494</c:v>
                </c:pt>
                <c:pt idx="13">
                  <c:v>1.8905730140847692</c:v>
                </c:pt>
                <c:pt idx="14">
                  <c:v>1.8548176455796199</c:v>
                </c:pt>
                <c:pt idx="15">
                  <c:v>1.8203483311136024</c:v>
                </c:pt>
                <c:pt idx="16">
                  <c:v>1.7870749947486362</c:v>
                </c:pt>
                <c:pt idx="17">
                  <c:v>1.7262506038280758</c:v>
                </c:pt>
                <c:pt idx="18">
                  <c:v>1.7241447535405736</c:v>
                </c:pt>
                <c:pt idx="19">
                  <c:v>1.6944444444444446</c:v>
                </c:pt>
                <c:pt idx="20">
                  <c:v>1.8204170340532495</c:v>
                </c:pt>
                <c:pt idx="21">
                  <c:v>1.6649565056967024</c:v>
                </c:pt>
                <c:pt idx="22">
                  <c:v>1.6105563785821349</c:v>
                </c:pt>
                <c:pt idx="23">
                  <c:v>1.5841131628117748</c:v>
                </c:pt>
                <c:pt idx="24">
                  <c:v>1.5076885728705496</c:v>
                </c:pt>
                <c:pt idx="25">
                  <c:v>1.5092805662015734</c:v>
                </c:pt>
                <c:pt idx="26">
                  <c:v>1.4862363368435758</c:v>
                </c:pt>
                <c:pt idx="27">
                  <c:v>1.4884819558164872</c:v>
                </c:pt>
                <c:pt idx="28">
                  <c:v>1.4667752561266121</c:v>
                </c:pt>
                <c:pt idx="29">
                  <c:v>1.4696094252215317</c:v>
                </c:pt>
                <c:pt idx="30">
                  <c:v>1.4491059950917378</c:v>
                </c:pt>
                <c:pt idx="31">
                  <c:v>1.4294257904378793</c:v>
                </c:pt>
                <c:pt idx="32">
                  <c:v>1.4105610984539794</c:v>
                </c:pt>
                <c:pt idx="33">
                  <c:v>1.5252978020950703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B-412B-952B-7C0070C0F3C6}"/>
            </c:ext>
          </c:extLst>
        </c:ser>
        <c:ser>
          <c:idx val="1"/>
          <c:order val="1"/>
          <c:tx>
            <c:strRef>
              <c:f>hosp_holt!$I$1</c:f>
              <c:strCache>
                <c:ptCount val="1"/>
                <c:pt idx="0">
                  <c:v>Pronóstico 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hosp_holt!$A$2:$A$35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xVal>
          <c:yVal>
            <c:numRef>
              <c:f>hosp_holt!$I$2:$I$64</c:f>
              <c:numCache>
                <c:formatCode>0.0</c:formatCode>
                <c:ptCount val="63"/>
                <c:pt idx="1">
                  <c:v>58.166181641113631</c:v>
                </c:pt>
                <c:pt idx="2">
                  <c:v>51.424023247009046</c:v>
                </c:pt>
                <c:pt idx="3">
                  <c:v>108.42935033195032</c:v>
                </c:pt>
                <c:pt idx="4">
                  <c:v>150.54075726565051</c:v>
                </c:pt>
                <c:pt idx="5">
                  <c:v>248.72040845570797</c:v>
                </c:pt>
                <c:pt idx="6">
                  <c:v>379.46403167845693</c:v>
                </c:pt>
                <c:pt idx="7">
                  <c:v>599.17496506661746</c:v>
                </c:pt>
                <c:pt idx="8">
                  <c:v>931.3882849669501</c:v>
                </c:pt>
                <c:pt idx="9">
                  <c:v>1457.5927864993525</c:v>
                </c:pt>
                <c:pt idx="10">
                  <c:v>2273.9862168087047</c:v>
                </c:pt>
                <c:pt idx="11">
                  <c:v>3552.3085469466291</c:v>
                </c:pt>
                <c:pt idx="12">
                  <c:v>5545.7426053022946</c:v>
                </c:pt>
                <c:pt idx="13">
                  <c:v>8660.0502776313806</c:v>
                </c:pt>
                <c:pt idx="14">
                  <c:v>13521.509214028247</c:v>
                </c:pt>
                <c:pt idx="15">
                  <c:v>21113.048939839311</c:v>
                </c:pt>
                <c:pt idx="16">
                  <c:v>32965.914224943932</c:v>
                </c:pt>
                <c:pt idx="17">
                  <c:v>51473.425922287679</c:v>
                </c:pt>
                <c:pt idx="18">
                  <c:v>80370.837585586472</c:v>
                </c:pt>
                <c:pt idx="19">
                  <c:v>125491.56869738107</c:v>
                </c:pt>
                <c:pt idx="20">
                  <c:v>195943.11590515805</c:v>
                </c:pt>
                <c:pt idx="21">
                  <c:v>305946.55694839777</c:v>
                </c:pt>
                <c:pt idx="22">
                  <c:v>477706.2744635673</c:v>
                </c:pt>
                <c:pt idx="23">
                  <c:v>745892.64954596024</c:v>
                </c:pt>
                <c:pt idx="24">
                  <c:v>1164639.8908194003</c:v>
                </c:pt>
                <c:pt idx="25">
                  <c:v>1818473.5437236284</c:v>
                </c:pt>
                <c:pt idx="26">
                  <c:v>2839372.0307785985</c:v>
                </c:pt>
                <c:pt idx="27">
                  <c:v>4433407.0537469676</c:v>
                </c:pt>
                <c:pt idx="28">
                  <c:v>6922339.7630930766</c:v>
                </c:pt>
                <c:pt idx="29">
                  <c:v>10808569.336071234</c:v>
                </c:pt>
                <c:pt idx="30">
                  <c:v>16876543.867337938</c:v>
                </c:pt>
                <c:pt idx="31">
                  <c:v>26351103.775608152</c:v>
                </c:pt>
                <c:pt idx="32">
                  <c:v>41144719.834931903</c:v>
                </c:pt>
                <c:pt idx="33">
                  <c:v>64243531.624323778</c:v>
                </c:pt>
                <c:pt idx="34">
                  <c:v>177657680.48670024</c:v>
                </c:pt>
                <c:pt idx="35">
                  <c:v>306570298.72143698</c:v>
                </c:pt>
                <c:pt idx="36">
                  <c:v>25741029876.434994</c:v>
                </c:pt>
                <c:pt idx="37">
                  <c:v>25753921138.258469</c:v>
                </c:pt>
                <c:pt idx="38">
                  <c:v>25766812400.081944</c:v>
                </c:pt>
                <c:pt idx="39">
                  <c:v>25779703661.905415</c:v>
                </c:pt>
                <c:pt idx="40">
                  <c:v>25792594923.728889</c:v>
                </c:pt>
                <c:pt idx="41">
                  <c:v>25805486185.552364</c:v>
                </c:pt>
                <c:pt idx="42">
                  <c:v>25818377447.375839</c:v>
                </c:pt>
                <c:pt idx="43">
                  <c:v>25831268709.19931</c:v>
                </c:pt>
                <c:pt idx="44">
                  <c:v>25844159971.022785</c:v>
                </c:pt>
                <c:pt idx="45">
                  <c:v>25857051232.84626</c:v>
                </c:pt>
                <c:pt idx="46">
                  <c:v>25869942494.669731</c:v>
                </c:pt>
                <c:pt idx="47">
                  <c:v>25882833756.493206</c:v>
                </c:pt>
                <c:pt idx="48">
                  <c:v>25895725018.316681</c:v>
                </c:pt>
                <c:pt idx="49">
                  <c:v>25908616280.140152</c:v>
                </c:pt>
                <c:pt idx="50">
                  <c:v>25921507541.963627</c:v>
                </c:pt>
                <c:pt idx="51">
                  <c:v>25934398803.787102</c:v>
                </c:pt>
                <c:pt idx="52">
                  <c:v>25947290065.610573</c:v>
                </c:pt>
                <c:pt idx="53">
                  <c:v>25960181327.434048</c:v>
                </c:pt>
                <c:pt idx="54">
                  <c:v>25973072589.257523</c:v>
                </c:pt>
                <c:pt idx="55">
                  <c:v>25985963851.080994</c:v>
                </c:pt>
                <c:pt idx="56">
                  <c:v>25998855112.904469</c:v>
                </c:pt>
                <c:pt idx="57">
                  <c:v>26011746374.727943</c:v>
                </c:pt>
                <c:pt idx="58">
                  <c:v>26024637636.551414</c:v>
                </c:pt>
                <c:pt idx="59">
                  <c:v>26037528898.374889</c:v>
                </c:pt>
                <c:pt idx="60">
                  <c:v>26050420160.198364</c:v>
                </c:pt>
                <c:pt idx="61">
                  <c:v>26063311422.021835</c:v>
                </c:pt>
                <c:pt idx="62">
                  <c:v>26076202683.84531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0B-412B-952B-7C0070C0F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26928"/>
        <c:axId val="614327256"/>
      </c:scatterChart>
      <c:valAx>
        <c:axId val="6143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14327256"/>
        <c:crosses val="autoZero"/>
        <c:crossBetween val="midCat"/>
      </c:valAx>
      <c:valAx>
        <c:axId val="61432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1432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Centros de Salud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cs_prom_mov!$F$1</c:f>
              <c:strCache>
                <c:ptCount val="1"/>
                <c:pt idx="0">
                  <c:v>Densidad x 100 000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cs_prom_mov!$A$2:$A$35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cs_prom_mov!$F$2:$F$35</c:f>
              <c:numCache>
                <c:formatCode>0.0</c:formatCode>
                <c:ptCount val="34"/>
                <c:pt idx="0">
                  <c:v>7.7704781076438758</c:v>
                </c:pt>
                <c:pt idx="1">
                  <c:v>7.1615353540469213</c:v>
                </c:pt>
                <c:pt idx="2">
                  <c:v>7.0502301783940657</c:v>
                </c:pt>
                <c:pt idx="3">
                  <c:v>6.9421288208737293</c:v>
                </c:pt>
                <c:pt idx="4">
                  <c:v>6.2053087717055755</c:v>
                </c:pt>
                <c:pt idx="5">
                  <c:v>6.3343118753057945</c:v>
                </c:pt>
                <c:pt idx="6">
                  <c:v>6.8120546975893523</c:v>
                </c:pt>
                <c:pt idx="7">
                  <c:v>7.3033511549079222</c:v>
                </c:pt>
                <c:pt idx="8">
                  <c:v>7.3615237463924252</c:v>
                </c:pt>
                <c:pt idx="9">
                  <c:v>7.3487762777475023</c:v>
                </c:pt>
                <c:pt idx="10">
                  <c:v>7.8543887894273592</c:v>
                </c:pt>
                <c:pt idx="11">
                  <c:v>7.3494617486303566</c:v>
                </c:pt>
                <c:pt idx="12">
                  <c:v>7.5844864386222284</c:v>
                </c:pt>
                <c:pt idx="13">
                  <c:v>7.7172570574935646</c:v>
                </c:pt>
                <c:pt idx="14">
                  <c:v>7.6929322021580955</c:v>
                </c:pt>
                <c:pt idx="15">
                  <c:v>7.5798110836533619</c:v>
                </c:pt>
                <c:pt idx="16">
                  <c:v>7.6756335840023384</c:v>
                </c:pt>
                <c:pt idx="17">
                  <c:v>7.5379609700492649</c:v>
                </c:pt>
                <c:pt idx="18">
                  <c:v>7.518401712160534</c:v>
                </c:pt>
                <c:pt idx="19">
                  <c:v>7.5555555555555554</c:v>
                </c:pt>
                <c:pt idx="20">
                  <c:v>7.8688994375204979</c:v>
                </c:pt>
                <c:pt idx="21">
                  <c:v>7.2774711781259089</c:v>
                </c:pt>
                <c:pt idx="22">
                  <c:v>7.1286921674946955</c:v>
                </c:pt>
                <c:pt idx="23">
                  <c:v>7.2453700397456595</c:v>
                </c:pt>
                <c:pt idx="24">
                  <c:v>6.8229296433294362</c:v>
                </c:pt>
                <c:pt idx="25">
                  <c:v>6.942690604527237</c:v>
                </c:pt>
                <c:pt idx="26">
                  <c:v>6.8366871494804489</c:v>
                </c:pt>
                <c:pt idx="27">
                  <c:v>6.8079748470950809</c:v>
                </c:pt>
                <c:pt idx="28">
                  <c:v>6.2518289605396573</c:v>
                </c:pt>
                <c:pt idx="29">
                  <c:v>6.4947255243661246</c:v>
                </c:pt>
                <c:pt idx="30">
                  <c:v>6.4508589458922527</c:v>
                </c:pt>
                <c:pt idx="31">
                  <c:v>6.224918764810119</c:v>
                </c:pt>
                <c:pt idx="32">
                  <c:v>6.1882680448303624</c:v>
                </c:pt>
                <c:pt idx="33">
                  <c:v>6.7900353770683779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3-41B3-B32D-3E27C6A1B3E7}"/>
            </c:ext>
          </c:extLst>
        </c:ser>
        <c:ser>
          <c:idx val="1"/>
          <c:order val="1"/>
          <c:tx>
            <c:strRef>
              <c:f>cs_prom_mov!$H$1</c:f>
              <c:strCache>
                <c:ptCount val="1"/>
                <c:pt idx="0">
                  <c:v>Pronóstico 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cs_prom_mov!$A$2:$A$35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cs_prom_mov!$H$2:$H$35</c:f>
              <c:numCache>
                <c:formatCode>General</c:formatCode>
                <c:ptCount val="34"/>
                <c:pt idx="3" formatCode="0.0">
                  <c:v>7.3274145466949543</c:v>
                </c:pt>
                <c:pt idx="4" formatCode="0.0">
                  <c:v>7.0512981177715721</c:v>
                </c:pt>
                <c:pt idx="5" formatCode="0.0">
                  <c:v>6.7325559236577908</c:v>
                </c:pt>
                <c:pt idx="6" formatCode="0.0">
                  <c:v>6.4939164892950325</c:v>
                </c:pt>
                <c:pt idx="7" formatCode="0.0">
                  <c:v>6.4505584482002405</c:v>
                </c:pt>
                <c:pt idx="8" formatCode="0.0">
                  <c:v>6.8165725759343561</c:v>
                </c:pt>
                <c:pt idx="9" formatCode="0.0">
                  <c:v>7.1589765329632336</c:v>
                </c:pt>
                <c:pt idx="10" formatCode="0.0">
                  <c:v>7.3378837263492827</c:v>
                </c:pt>
                <c:pt idx="11" formatCode="0.0">
                  <c:v>7.5215629378557622</c:v>
                </c:pt>
                <c:pt idx="12" formatCode="0.0">
                  <c:v>7.5175422719350733</c:v>
                </c:pt>
                <c:pt idx="13" formatCode="0.0">
                  <c:v>7.5961123255599814</c:v>
                </c:pt>
                <c:pt idx="14" formatCode="0.0">
                  <c:v>7.5504017482487171</c:v>
                </c:pt>
                <c:pt idx="15" formatCode="0.0">
                  <c:v>7.6648918994246289</c:v>
                </c:pt>
                <c:pt idx="16" formatCode="0.0">
                  <c:v>7.6633334477683404</c:v>
                </c:pt>
                <c:pt idx="17" formatCode="0.0">
                  <c:v>7.6494589566045983</c:v>
                </c:pt>
                <c:pt idx="18" formatCode="0.0">
                  <c:v>7.5978018792349884</c:v>
                </c:pt>
                <c:pt idx="19" formatCode="0.0">
                  <c:v>7.5773320887373785</c:v>
                </c:pt>
                <c:pt idx="20" formatCode="0.0">
                  <c:v>7.5373060792551172</c:v>
                </c:pt>
                <c:pt idx="21" formatCode="0.0">
                  <c:v>7.6476189017455285</c:v>
                </c:pt>
                <c:pt idx="22" formatCode="0.0">
                  <c:v>7.5673087237339871</c:v>
                </c:pt>
                <c:pt idx="23" formatCode="0.0">
                  <c:v>7.4250209277137005</c:v>
                </c:pt>
                <c:pt idx="24" formatCode="0.0">
                  <c:v>7.2171777951220877</c:v>
                </c:pt>
                <c:pt idx="25" formatCode="0.0">
                  <c:v>7.0656639501899301</c:v>
                </c:pt>
                <c:pt idx="26" formatCode="0.0">
                  <c:v>7.0036634292007776</c:v>
                </c:pt>
                <c:pt idx="27" formatCode="0.0">
                  <c:v>6.867435799112374</c:v>
                </c:pt>
                <c:pt idx="28" formatCode="0.0">
                  <c:v>6.8624508670342559</c:v>
                </c:pt>
                <c:pt idx="29" formatCode="0.0">
                  <c:v>6.6321636523717293</c:v>
                </c:pt>
                <c:pt idx="30" formatCode="0.0">
                  <c:v>6.5181764440002867</c:v>
                </c:pt>
                <c:pt idx="31" formatCode="0.0">
                  <c:v>6.3991378102660121</c:v>
                </c:pt>
                <c:pt idx="32" formatCode="0.0">
                  <c:v>6.3901677450228327</c:v>
                </c:pt>
                <c:pt idx="33" formatCode="0.0">
                  <c:v>6.2880152518442456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3-41B3-B32D-3E27C6A1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130184"/>
        <c:axId val="521131168"/>
      </c:lineChart>
      <c:catAx>
        <c:axId val="52113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21131168"/>
        <c:crosses val="autoZero"/>
        <c:auto val="1"/>
        <c:lblAlgn val="ctr"/>
        <c:lblOffset val="100"/>
        <c:noMultiLvlLbl val="0"/>
      </c:catAx>
      <c:valAx>
        <c:axId val="5211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2113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Centros</a:t>
            </a:r>
            <a:r>
              <a:rPr lang="es-PA" baseline="0"/>
              <a:t> de Salud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cs_suave_exp!$F$1</c:f>
              <c:strCache>
                <c:ptCount val="1"/>
                <c:pt idx="0">
                  <c:v>Densidad x 100 000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cs_suave_exp!$A$2:$A$35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cs_suave_exp!$F$2:$F$35</c:f>
              <c:numCache>
                <c:formatCode>0.0</c:formatCode>
                <c:ptCount val="34"/>
                <c:pt idx="0">
                  <c:v>7.7704781076438758</c:v>
                </c:pt>
                <c:pt idx="1">
                  <c:v>7.1615353540469213</c:v>
                </c:pt>
                <c:pt idx="2">
                  <c:v>7.0502301783940657</c:v>
                </c:pt>
                <c:pt idx="3">
                  <c:v>6.9421288208737293</c:v>
                </c:pt>
                <c:pt idx="4">
                  <c:v>6.2053087717055755</c:v>
                </c:pt>
                <c:pt idx="5">
                  <c:v>6.3343118753057945</c:v>
                </c:pt>
                <c:pt idx="6">
                  <c:v>6.8120546975893523</c:v>
                </c:pt>
                <c:pt idx="7">
                  <c:v>7.3033511549079222</c:v>
                </c:pt>
                <c:pt idx="8">
                  <c:v>7.3615237463924252</c:v>
                </c:pt>
                <c:pt idx="9">
                  <c:v>7.3487762777475023</c:v>
                </c:pt>
                <c:pt idx="10">
                  <c:v>7.8543887894273592</c:v>
                </c:pt>
                <c:pt idx="11">
                  <c:v>7.3494617486303566</c:v>
                </c:pt>
                <c:pt idx="12">
                  <c:v>7.5844864386222284</c:v>
                </c:pt>
                <c:pt idx="13">
                  <c:v>7.7172570574935646</c:v>
                </c:pt>
                <c:pt idx="14">
                  <c:v>7.6929322021580955</c:v>
                </c:pt>
                <c:pt idx="15">
                  <c:v>7.5798110836533619</c:v>
                </c:pt>
                <c:pt idx="16">
                  <c:v>7.6756335840023384</c:v>
                </c:pt>
                <c:pt idx="17">
                  <c:v>7.5379609700492649</c:v>
                </c:pt>
                <c:pt idx="18">
                  <c:v>7.518401712160534</c:v>
                </c:pt>
                <c:pt idx="19">
                  <c:v>7.5555555555555554</c:v>
                </c:pt>
                <c:pt idx="20">
                  <c:v>7.8688994375204979</c:v>
                </c:pt>
                <c:pt idx="21">
                  <c:v>7.2774711781259089</c:v>
                </c:pt>
                <c:pt idx="22">
                  <c:v>7.1286921674946955</c:v>
                </c:pt>
                <c:pt idx="23">
                  <c:v>7.2453700397456595</c:v>
                </c:pt>
                <c:pt idx="24">
                  <c:v>6.8229296433294362</c:v>
                </c:pt>
                <c:pt idx="25">
                  <c:v>6.942690604527237</c:v>
                </c:pt>
                <c:pt idx="26">
                  <c:v>6.8366871494804489</c:v>
                </c:pt>
                <c:pt idx="27">
                  <c:v>6.8079748470950809</c:v>
                </c:pt>
                <c:pt idx="28">
                  <c:v>6.2518289605396573</c:v>
                </c:pt>
                <c:pt idx="29">
                  <c:v>6.4947255243661246</c:v>
                </c:pt>
                <c:pt idx="30">
                  <c:v>6.4508589458922527</c:v>
                </c:pt>
                <c:pt idx="31">
                  <c:v>6.224918764810119</c:v>
                </c:pt>
                <c:pt idx="32">
                  <c:v>6.1882680448303624</c:v>
                </c:pt>
                <c:pt idx="33">
                  <c:v>6.7900353770683779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2-4F7F-A619-7411D646084C}"/>
            </c:ext>
          </c:extLst>
        </c:ser>
        <c:ser>
          <c:idx val="1"/>
          <c:order val="1"/>
          <c:tx>
            <c:strRef>
              <c:f>cs_suave_exp!$H$1</c:f>
              <c:strCache>
                <c:ptCount val="1"/>
                <c:pt idx="0">
                  <c:v>Pronóstico 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cs_suave_exp!$A$2:$A$35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cs_suave_exp!$H$2:$H$35</c:f>
              <c:numCache>
                <c:formatCode>0.0</c:formatCode>
                <c:ptCount val="34"/>
                <c:pt idx="1">
                  <c:v>7.1084393767995797</c:v>
                </c:pt>
                <c:pt idx="2">
                  <c:v>7.1137489745243139</c:v>
                </c:pt>
                <c:pt idx="3">
                  <c:v>7.1073970949112883</c:v>
                </c:pt>
                <c:pt idx="4">
                  <c:v>7.0908702675075332</c:v>
                </c:pt>
                <c:pt idx="5">
                  <c:v>7.0023141179273374</c:v>
                </c:pt>
                <c:pt idx="6">
                  <c:v>6.935513893665183</c:v>
                </c:pt>
                <c:pt idx="7">
                  <c:v>6.9231679740576002</c:v>
                </c:pt>
                <c:pt idx="8">
                  <c:v>6.9611862921426324</c:v>
                </c:pt>
                <c:pt idx="9">
                  <c:v>7.0012200375676121</c:v>
                </c:pt>
                <c:pt idx="10">
                  <c:v>7.0359756615856011</c:v>
                </c:pt>
                <c:pt idx="11">
                  <c:v>7.1178169743697772</c:v>
                </c:pt>
                <c:pt idx="12">
                  <c:v>7.1409814517958354</c:v>
                </c:pt>
                <c:pt idx="13">
                  <c:v>7.1853319504784743</c:v>
                </c:pt>
                <c:pt idx="14">
                  <c:v>7.2385244611799839</c:v>
                </c:pt>
                <c:pt idx="15">
                  <c:v>7.2839652352777948</c:v>
                </c:pt>
                <c:pt idx="16">
                  <c:v>7.3135498201153517</c:v>
                </c:pt>
                <c:pt idx="17">
                  <c:v>7.3497581965040508</c:v>
                </c:pt>
                <c:pt idx="18">
                  <c:v>7.3685784738585722</c:v>
                </c:pt>
                <c:pt idx="19">
                  <c:v>7.3835607976887685</c:v>
                </c:pt>
                <c:pt idx="20">
                  <c:v>7.4007602734754476</c:v>
                </c:pt>
                <c:pt idx="21">
                  <c:v>7.447574189879953</c:v>
                </c:pt>
                <c:pt idx="22">
                  <c:v>7.4305638887045484</c:v>
                </c:pt>
                <c:pt idx="23">
                  <c:v>7.4003767165835628</c:v>
                </c:pt>
                <c:pt idx="24">
                  <c:v>7.3848760488997724</c:v>
                </c:pt>
                <c:pt idx="25">
                  <c:v>7.3286814083427387</c:v>
                </c:pt>
                <c:pt idx="26">
                  <c:v>7.2900823279611888</c:v>
                </c:pt>
                <c:pt idx="27">
                  <c:v>7.2447428101131148</c:v>
                </c:pt>
                <c:pt idx="28">
                  <c:v>7.2010660138113121</c:v>
                </c:pt>
                <c:pt idx="29">
                  <c:v>7.1061423084841469</c:v>
                </c:pt>
                <c:pt idx="30">
                  <c:v>7.0450006300723444</c:v>
                </c:pt>
                <c:pt idx="31">
                  <c:v>6.9855864616543357</c:v>
                </c:pt>
                <c:pt idx="32">
                  <c:v>6.9095196919699138</c:v>
                </c:pt>
                <c:pt idx="33">
                  <c:v>6.8373945272559586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2-4F7F-A619-7411D6460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055104"/>
        <c:axId val="524548656"/>
      </c:lineChart>
      <c:catAx>
        <c:axId val="5190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24548656"/>
        <c:crosses val="autoZero"/>
        <c:auto val="1"/>
        <c:lblAlgn val="ctr"/>
        <c:lblOffset val="100"/>
        <c:noMultiLvlLbl val="0"/>
      </c:catAx>
      <c:valAx>
        <c:axId val="5245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190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Centros de Salud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9.85370254785225E-2"/>
          <c:y val="0.18097222222222226"/>
          <c:w val="0.8376418363100953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cs_holt!$F$1</c:f>
              <c:strCache>
                <c:ptCount val="1"/>
                <c:pt idx="0">
                  <c:v>Densidad x 100 000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370734908136484E-2"/>
                  <c:y val="-0.13855059784193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cs_holt!$A$2:$A$37</c:f>
              <c:numCache>
                <c:formatCode>General</c:formatCode>
                <c:ptCount val="3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2030</c:v>
                </c:pt>
                <c:pt idx="35">
                  <c:v>2050</c:v>
                </c:pt>
              </c:numCache>
            </c:numRef>
          </c:xVal>
          <c:yVal>
            <c:numRef>
              <c:f>cs_holt!$F$2:$F$37</c:f>
              <c:numCache>
                <c:formatCode>0.0</c:formatCode>
                <c:ptCount val="36"/>
                <c:pt idx="0">
                  <c:v>7.7704781076438758</c:v>
                </c:pt>
                <c:pt idx="1">
                  <c:v>7.1615353540469213</c:v>
                </c:pt>
                <c:pt idx="2">
                  <c:v>7.0502301783940657</c:v>
                </c:pt>
                <c:pt idx="3">
                  <c:v>6.9421288208737293</c:v>
                </c:pt>
                <c:pt idx="4">
                  <c:v>6.2053087717055755</c:v>
                </c:pt>
                <c:pt idx="5">
                  <c:v>6.3343118753057945</c:v>
                </c:pt>
                <c:pt idx="6">
                  <c:v>6.8120546975893523</c:v>
                </c:pt>
                <c:pt idx="7">
                  <c:v>7.3033511549079222</c:v>
                </c:pt>
                <c:pt idx="8">
                  <c:v>7.3615237463924252</c:v>
                </c:pt>
                <c:pt idx="9">
                  <c:v>7.3487762777475023</c:v>
                </c:pt>
                <c:pt idx="10">
                  <c:v>7.8543887894273592</c:v>
                </c:pt>
                <c:pt idx="11">
                  <c:v>7.3494617486303566</c:v>
                </c:pt>
                <c:pt idx="12">
                  <c:v>7.5844864386222284</c:v>
                </c:pt>
                <c:pt idx="13">
                  <c:v>7.7172570574935646</c:v>
                </c:pt>
                <c:pt idx="14">
                  <c:v>7.6929322021580955</c:v>
                </c:pt>
                <c:pt idx="15">
                  <c:v>7.5798110836533619</c:v>
                </c:pt>
                <c:pt idx="16">
                  <c:v>7.6756335840023384</c:v>
                </c:pt>
                <c:pt idx="17">
                  <c:v>7.5379609700492649</c:v>
                </c:pt>
                <c:pt idx="18">
                  <c:v>7.518401712160534</c:v>
                </c:pt>
                <c:pt idx="19">
                  <c:v>7.5555555555555554</c:v>
                </c:pt>
                <c:pt idx="20">
                  <c:v>7.8688994375204979</c:v>
                </c:pt>
                <c:pt idx="21">
                  <c:v>7.2774711781259089</c:v>
                </c:pt>
                <c:pt idx="22">
                  <c:v>7.1286921674946955</c:v>
                </c:pt>
                <c:pt idx="23">
                  <c:v>7.2453700397456595</c:v>
                </c:pt>
                <c:pt idx="24">
                  <c:v>6.8229296433294362</c:v>
                </c:pt>
                <c:pt idx="25">
                  <c:v>6.942690604527237</c:v>
                </c:pt>
                <c:pt idx="26">
                  <c:v>6.8366871494804489</c:v>
                </c:pt>
                <c:pt idx="27">
                  <c:v>6.8079748470950809</c:v>
                </c:pt>
                <c:pt idx="28">
                  <c:v>6.2518289605396573</c:v>
                </c:pt>
                <c:pt idx="29">
                  <c:v>6.4947255243661246</c:v>
                </c:pt>
                <c:pt idx="30">
                  <c:v>6.4508589458922527</c:v>
                </c:pt>
                <c:pt idx="31">
                  <c:v>6.224918764810119</c:v>
                </c:pt>
                <c:pt idx="32">
                  <c:v>6.1882680448303624</c:v>
                </c:pt>
                <c:pt idx="33">
                  <c:v>6.7900353770683779</c:v>
                </c:pt>
                <c:pt idx="34">
                  <c:v>6.6366362420436786</c:v>
                </c:pt>
                <c:pt idx="35">
                  <c:v>6.2351016592726936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9-4F49-BBE7-662733A6A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15768"/>
        <c:axId val="666714128"/>
      </c:scatterChart>
      <c:valAx>
        <c:axId val="66671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66714128"/>
        <c:crosses val="autoZero"/>
        <c:crossBetween val="midCat"/>
      </c:valAx>
      <c:valAx>
        <c:axId val="6667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Densidad de centros de salud x 100 000</a:t>
                </a:r>
                <a:endParaRPr lang="es-PA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6671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Centros</a:t>
            </a:r>
            <a:r>
              <a:rPr lang="es-PA" baseline="0"/>
              <a:t> de Salud, Holt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cs_holt!$F$1</c:f>
              <c:strCache>
                <c:ptCount val="1"/>
                <c:pt idx="0">
                  <c:v>Densidad x 100 000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cs_holt!$A$2:$A$35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xVal>
          <c:yVal>
            <c:numRef>
              <c:f>cs_holt!$F$2:$F$35</c:f>
              <c:numCache>
                <c:formatCode>0.0</c:formatCode>
                <c:ptCount val="34"/>
                <c:pt idx="0">
                  <c:v>7.7704781076438758</c:v>
                </c:pt>
                <c:pt idx="1">
                  <c:v>7.1615353540469213</c:v>
                </c:pt>
                <c:pt idx="2">
                  <c:v>7.0502301783940657</c:v>
                </c:pt>
                <c:pt idx="3">
                  <c:v>6.9421288208737293</c:v>
                </c:pt>
                <c:pt idx="4">
                  <c:v>6.2053087717055755</c:v>
                </c:pt>
                <c:pt idx="5">
                  <c:v>6.3343118753057945</c:v>
                </c:pt>
                <c:pt idx="6">
                  <c:v>6.8120546975893523</c:v>
                </c:pt>
                <c:pt idx="7">
                  <c:v>7.3033511549079222</c:v>
                </c:pt>
                <c:pt idx="8">
                  <c:v>7.3615237463924252</c:v>
                </c:pt>
                <c:pt idx="9">
                  <c:v>7.3487762777475023</c:v>
                </c:pt>
                <c:pt idx="10">
                  <c:v>7.8543887894273592</c:v>
                </c:pt>
                <c:pt idx="11">
                  <c:v>7.3494617486303566</c:v>
                </c:pt>
                <c:pt idx="12">
                  <c:v>7.5844864386222284</c:v>
                </c:pt>
                <c:pt idx="13">
                  <c:v>7.7172570574935646</c:v>
                </c:pt>
                <c:pt idx="14">
                  <c:v>7.6929322021580955</c:v>
                </c:pt>
                <c:pt idx="15">
                  <c:v>7.5798110836533619</c:v>
                </c:pt>
                <c:pt idx="16">
                  <c:v>7.6756335840023384</c:v>
                </c:pt>
                <c:pt idx="17">
                  <c:v>7.5379609700492649</c:v>
                </c:pt>
                <c:pt idx="18">
                  <c:v>7.518401712160534</c:v>
                </c:pt>
                <c:pt idx="19">
                  <c:v>7.5555555555555554</c:v>
                </c:pt>
                <c:pt idx="20">
                  <c:v>7.8688994375204979</c:v>
                </c:pt>
                <c:pt idx="21">
                  <c:v>7.2774711781259089</c:v>
                </c:pt>
                <c:pt idx="22">
                  <c:v>7.1286921674946955</c:v>
                </c:pt>
                <c:pt idx="23">
                  <c:v>7.2453700397456595</c:v>
                </c:pt>
                <c:pt idx="24">
                  <c:v>6.8229296433294362</c:v>
                </c:pt>
                <c:pt idx="25">
                  <c:v>6.942690604527237</c:v>
                </c:pt>
                <c:pt idx="26">
                  <c:v>6.8366871494804489</c:v>
                </c:pt>
                <c:pt idx="27">
                  <c:v>6.8079748470950809</c:v>
                </c:pt>
                <c:pt idx="28">
                  <c:v>6.2518289605396573</c:v>
                </c:pt>
                <c:pt idx="29">
                  <c:v>6.4947255243661246</c:v>
                </c:pt>
                <c:pt idx="30">
                  <c:v>6.4508589458922527</c:v>
                </c:pt>
                <c:pt idx="31">
                  <c:v>6.224918764810119</c:v>
                </c:pt>
                <c:pt idx="32">
                  <c:v>6.1882680448303624</c:v>
                </c:pt>
                <c:pt idx="33">
                  <c:v>6.7900353770683779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0-4833-9CB4-A498ED6FE909}"/>
            </c:ext>
          </c:extLst>
        </c:ser>
        <c:ser>
          <c:idx val="1"/>
          <c:order val="1"/>
          <c:tx>
            <c:strRef>
              <c:f>cs_holt!$I$1</c:f>
              <c:strCache>
                <c:ptCount val="1"/>
                <c:pt idx="0">
                  <c:v>Pronóstico 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cs_holt!$A$2:$A$37</c:f>
              <c:numCache>
                <c:formatCode>General</c:formatCode>
                <c:ptCount val="3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2030</c:v>
                </c:pt>
                <c:pt idx="35">
                  <c:v>2050</c:v>
                </c:pt>
              </c:numCache>
            </c:numRef>
          </c:xVal>
          <c:yVal>
            <c:numRef>
              <c:f>cs_holt!$I$2:$I$35</c:f>
              <c:numCache>
                <c:formatCode>0.00</c:formatCode>
                <c:ptCount val="34"/>
                <c:pt idx="1">
                  <c:v>47.372319664159953</c:v>
                </c:pt>
                <c:pt idx="2">
                  <c:v>42.526948817807835</c:v>
                </c:pt>
                <c:pt idx="3">
                  <c:v>37.445450165737377</c:v>
                </c:pt>
                <c:pt idx="4">
                  <c:v>32.251224816224649</c:v>
                </c:pt>
                <c:pt idx="5">
                  <c:v>26.981821675856004</c:v>
                </c:pt>
                <c:pt idx="6">
                  <c:v>21.83930896387324</c:v>
                </c:pt>
                <c:pt idx="7">
                  <c:v>16.958276719991431</c:v>
                </c:pt>
                <c:pt idx="8">
                  <c:v>12.421378834927989</c:v>
                </c:pt>
                <c:pt idx="9">
                  <c:v>8.2427908957486302</c:v>
                </c:pt>
                <c:pt idx="10">
                  <c:v>4.4629067112626899</c:v>
                </c:pt>
                <c:pt idx="11">
                  <c:v>1.1794018379566245</c:v>
                </c:pt>
                <c:pt idx="12">
                  <c:v>-1.7028440538850611</c:v>
                </c:pt>
                <c:pt idx="13">
                  <c:v>-4.0876162776932459</c:v>
                </c:pt>
                <c:pt idx="14">
                  <c:v>-5.9845367505297418</c:v>
                </c:pt>
                <c:pt idx="15">
                  <c:v>-7.4206482825623796</c:v>
                </c:pt>
                <c:pt idx="16">
                  <c:v>-8.424451585917911</c:v>
                </c:pt>
                <c:pt idx="17">
                  <c:v>-8.996290605504587</c:v>
                </c:pt>
                <c:pt idx="18">
                  <c:v>-9.1940279530168283</c:v>
                </c:pt>
                <c:pt idx="19">
                  <c:v>-9.0396988982631701</c:v>
                </c:pt>
                <c:pt idx="20">
                  <c:v>-8.5651822755690006</c:v>
                </c:pt>
                <c:pt idx="21">
                  <c:v>-7.7781012926859638</c:v>
                </c:pt>
                <c:pt idx="22">
                  <c:v>-6.8277597846144529</c:v>
                </c:pt>
                <c:pt idx="23">
                  <c:v>-5.708201289371031</c:v>
                </c:pt>
                <c:pt idx="24">
                  <c:v>-4.4298594298445213</c:v>
                </c:pt>
                <c:pt idx="25">
                  <c:v>-3.0965400144488058</c:v>
                </c:pt>
                <c:pt idx="26">
                  <c:v>-1.6837918320933614</c:v>
                </c:pt>
                <c:pt idx="27">
                  <c:v>-0.25250923384666335</c:v>
                </c:pt>
                <c:pt idx="28">
                  <c:v>1.1739835559556631</c:v>
                </c:pt>
                <c:pt idx="29">
                  <c:v>2.5037693862138943</c:v>
                </c:pt>
                <c:pt idx="30">
                  <c:v>3.804685412591994</c:v>
                </c:pt>
                <c:pt idx="31">
                  <c:v>5.0240466491509013</c:v>
                </c:pt>
                <c:pt idx="32">
                  <c:v>6.1228951862588881</c:v>
                </c:pt>
                <c:pt idx="33">
                  <c:v>7.1095012548295315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50-4833-9CB4-A498ED6FE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02976"/>
        <c:axId val="619201992"/>
      </c:scatterChart>
      <c:valAx>
        <c:axId val="61920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19201992"/>
        <c:crosses val="autoZero"/>
        <c:crossBetween val="midCat"/>
      </c:valAx>
      <c:valAx>
        <c:axId val="61920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1920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Puestos de</a:t>
            </a:r>
            <a:r>
              <a:rPr lang="es-PA" baseline="0"/>
              <a:t> Salud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ps_prom_mov!$F$1</c:f>
              <c:strCache>
                <c:ptCount val="1"/>
                <c:pt idx="0">
                  <c:v>Densidad x 100 000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ps_prom_mov!$A$2:$A$35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ps_prom_mov!$F$2:$F$35</c:f>
              <c:numCache>
                <c:formatCode>0.0</c:formatCode>
                <c:ptCount val="34"/>
                <c:pt idx="0">
                  <c:v>18.589044312761313</c:v>
                </c:pt>
                <c:pt idx="1">
                  <c:v>17.132291758576336</c:v>
                </c:pt>
                <c:pt idx="2">
                  <c:v>16.308499478592868</c:v>
                </c:pt>
                <c:pt idx="3">
                  <c:v>13.998063032253587</c:v>
                </c:pt>
                <c:pt idx="4">
                  <c:v>15.643323310706871</c:v>
                </c:pt>
                <c:pt idx="5">
                  <c:v>16.127012418163602</c:v>
                </c:pt>
                <c:pt idx="6">
                  <c:v>15.478700202899368</c:v>
                </c:pt>
                <c:pt idx="7">
                  <c:v>15.620085962889192</c:v>
                </c:pt>
                <c:pt idx="8">
                  <c:v>17.804615572670052</c:v>
                </c:pt>
                <c:pt idx="9">
                  <c:v>15.637122125252677</c:v>
                </c:pt>
                <c:pt idx="10">
                  <c:v>17.152858028928804</c:v>
                </c:pt>
                <c:pt idx="11">
                  <c:v>15.601488975162686</c:v>
                </c:pt>
                <c:pt idx="12">
                  <c:v>14.852952608968529</c:v>
                </c:pt>
                <c:pt idx="13">
                  <c:v>13.791885102749545</c:v>
                </c:pt>
                <c:pt idx="14">
                  <c:v>15.902780797346578</c:v>
                </c:pt>
                <c:pt idx="15">
                  <c:v>15.517723478345463</c:v>
                </c:pt>
                <c:pt idx="16">
                  <c:v>15.204785611058069</c:v>
                </c:pt>
                <c:pt idx="17">
                  <c:v>15.104692783495663</c:v>
                </c:pt>
                <c:pt idx="18">
                  <c:v>15.008538756230239</c:v>
                </c:pt>
                <c:pt idx="19">
                  <c:v>14.361111111111112</c:v>
                </c:pt>
                <c:pt idx="20">
                  <c:v>15.737798875040996</c:v>
                </c:pt>
                <c:pt idx="21">
                  <c:v>14.152130298421969</c:v>
                </c:pt>
                <c:pt idx="22">
                  <c:v>13.993358699156252</c:v>
                </c:pt>
                <c:pt idx="23">
                  <c:v>13.010503189650807</c:v>
                </c:pt>
                <c:pt idx="24">
                  <c:v>13.54364311222697</c:v>
                </c:pt>
                <c:pt idx="25">
                  <c:v>13.457751715297364</c:v>
                </c:pt>
                <c:pt idx="26">
                  <c:v>13.227503397907826</c:v>
                </c:pt>
                <c:pt idx="27">
                  <c:v>12.981514762202808</c:v>
                </c:pt>
                <c:pt idx="28">
                  <c:v>13.032658833124978</c:v>
                </c:pt>
                <c:pt idx="29">
                  <c:v>14.293136829170702</c:v>
                </c:pt>
                <c:pt idx="30">
                  <c:v>12.060301507537689</c:v>
                </c:pt>
                <c:pt idx="31">
                  <c:v>9.7523727315358535</c:v>
                </c:pt>
                <c:pt idx="32">
                  <c:v>9.5326629072938296</c:v>
                </c:pt>
                <c:pt idx="33">
                  <c:v>10.82469407938437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1-44D3-95EF-905A8AAD75EC}"/>
            </c:ext>
          </c:extLst>
        </c:ser>
        <c:ser>
          <c:idx val="1"/>
          <c:order val="1"/>
          <c:tx>
            <c:strRef>
              <c:f>ps_prom_mov!$H$1</c:f>
              <c:strCache>
                <c:ptCount val="1"/>
                <c:pt idx="0">
                  <c:v>Pronóstico 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ps_prom_mov!$A$2:$A$35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cat>
          <c:val>
            <c:numRef>
              <c:f>ps_prom_mov!$H$2:$H$35</c:f>
              <c:numCache>
                <c:formatCode>General</c:formatCode>
                <c:ptCount val="34"/>
                <c:pt idx="2" formatCode="0.0">
                  <c:v>17.860668035668823</c:v>
                </c:pt>
                <c:pt idx="3" formatCode="0.0">
                  <c:v>17.343278516643505</c:v>
                </c:pt>
                <c:pt idx="4" formatCode="0.0">
                  <c:v>15.81295142314093</c:v>
                </c:pt>
                <c:pt idx="5" formatCode="0.0">
                  <c:v>15.316628607184441</c:v>
                </c:pt>
                <c:pt idx="6" formatCode="0.0">
                  <c:v>15.256132920374688</c:v>
                </c:pt>
                <c:pt idx="7" formatCode="0.0">
                  <c:v>15.74967864392328</c:v>
                </c:pt>
                <c:pt idx="8" formatCode="0.0">
                  <c:v>15.741932861317387</c:v>
                </c:pt>
                <c:pt idx="9" formatCode="0.0">
                  <c:v>16.301133912819537</c:v>
                </c:pt>
                <c:pt idx="10" formatCode="0.0">
                  <c:v>16.353941220270642</c:v>
                </c:pt>
                <c:pt idx="11" formatCode="0.0">
                  <c:v>16.864865242283845</c:v>
                </c:pt>
                <c:pt idx="12" formatCode="0.0">
                  <c:v>16.13048970978139</c:v>
                </c:pt>
                <c:pt idx="13" formatCode="0.0">
                  <c:v>15.869099871020007</c:v>
                </c:pt>
                <c:pt idx="14" formatCode="0.0">
                  <c:v>14.748775562293588</c:v>
                </c:pt>
                <c:pt idx="15" formatCode="0.0">
                  <c:v>14.849206169688218</c:v>
                </c:pt>
                <c:pt idx="16" formatCode="0.0">
                  <c:v>15.070796459480528</c:v>
                </c:pt>
                <c:pt idx="17" formatCode="0.0">
                  <c:v>15.541763295583371</c:v>
                </c:pt>
                <c:pt idx="18" formatCode="0.0">
                  <c:v>15.275733957633065</c:v>
                </c:pt>
                <c:pt idx="19" formatCode="0.0">
                  <c:v>15.10600571692799</c:v>
                </c:pt>
                <c:pt idx="20" formatCode="0.0">
                  <c:v>14.824780883612339</c:v>
                </c:pt>
                <c:pt idx="21" formatCode="0.0">
                  <c:v>15.035816247460781</c:v>
                </c:pt>
                <c:pt idx="22" formatCode="0.0">
                  <c:v>14.750346761524691</c:v>
                </c:pt>
                <c:pt idx="23" formatCode="0.0">
                  <c:v>14.627762624206406</c:v>
                </c:pt>
                <c:pt idx="24" formatCode="0.0">
                  <c:v>13.718664062409674</c:v>
                </c:pt>
                <c:pt idx="25" formatCode="0.0">
                  <c:v>13.515835000344675</c:v>
                </c:pt>
                <c:pt idx="26" formatCode="0.0">
                  <c:v>13.337299339058381</c:v>
                </c:pt>
                <c:pt idx="27" formatCode="0.0">
                  <c:v>13.40963274181072</c:v>
                </c:pt>
                <c:pt idx="28" formatCode="0.0">
                  <c:v>13.222256625136</c:v>
                </c:pt>
                <c:pt idx="29" formatCode="0.0">
                  <c:v>13.080558997745205</c:v>
                </c:pt>
                <c:pt idx="30" formatCode="0.0">
                  <c:v>13.435770141499496</c:v>
                </c:pt>
                <c:pt idx="31" formatCode="0.0">
                  <c:v>13.128699056611124</c:v>
                </c:pt>
                <c:pt idx="32" formatCode="0.0">
                  <c:v>12.035270356081417</c:v>
                </c:pt>
                <c:pt idx="33" formatCode="0.0">
                  <c:v>10.448445715455792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1-44D3-95EF-905A8AAD7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506944"/>
        <c:axId val="616507600"/>
      </c:lineChart>
      <c:catAx>
        <c:axId val="6165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16507600"/>
        <c:crosses val="autoZero"/>
        <c:auto val="1"/>
        <c:lblAlgn val="ctr"/>
        <c:lblOffset val="100"/>
        <c:noMultiLvlLbl val="0"/>
      </c:catAx>
      <c:valAx>
        <c:axId val="6165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165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213360</xdr:colOff>
      <xdr:row>3</xdr:row>
      <xdr:rowOff>133350</xdr:rowOff>
    </xdr:from>
    <xdr:to>
      <xdr:col>24</xdr:col>
      <xdr:colOff>434340</xdr:colOff>
      <xdr:row>18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D4FBFC-4132-4B90-96E3-4D814016C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472440</xdr:colOff>
      <xdr:row>6</xdr:row>
      <xdr:rowOff>110490</xdr:rowOff>
    </xdr:from>
    <xdr:to>
      <xdr:col>24</xdr:col>
      <xdr:colOff>457200</xdr:colOff>
      <xdr:row>21</xdr:row>
      <xdr:rowOff>144780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F00F72-75EF-46D8-BE51-5576A3010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121920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4C183C7C-4B81-4CFC-B238-90600906E203}"/>
            </a:ext>
          </a:extLst>
        </xdr:cNvPr>
        <xdr:cNvSpPr>
          <a:spLocks noChangeAspect="1" noChangeArrowheads="1"/>
        </xdr:cNvSpPr>
      </xdr:nvSpPr>
      <xdr:spPr bwMode="auto">
        <a:xfrm>
          <a:off x="1478280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121920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49BC688C-0F21-482B-8FF1-AC0C188A3494}"/>
            </a:ext>
          </a:extLst>
        </xdr:cNvPr>
        <xdr:cNvSpPr>
          <a:spLocks noChangeAspect="1" noChangeArrowheads="1"/>
        </xdr:cNvSpPr>
      </xdr:nvSpPr>
      <xdr:spPr bwMode="auto">
        <a:xfrm>
          <a:off x="1478280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304800</xdr:colOff>
      <xdr:row>19</xdr:row>
      <xdr:rowOff>102870</xdr:rowOff>
    </xdr:from>
    <xdr:to>
      <xdr:col>23</xdr:col>
      <xdr:colOff>304800</xdr:colOff>
      <xdr:row>30</xdr:row>
      <xdr:rowOff>160020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5400D63-6EA8-4BE4-A49D-F56601DA9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464127</xdr:colOff>
      <xdr:row>0</xdr:row>
      <xdr:rowOff>69272</xdr:rowOff>
    </xdr:from>
    <xdr:to>
      <xdr:col>23</xdr:col>
      <xdr:colOff>318655</xdr:colOff>
      <xdr:row>18</xdr:row>
      <xdr:rowOff>27708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2E77FA-ED31-4C7E-ADFE-87BE9C2BC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198120</xdr:colOff>
      <xdr:row>0</xdr:row>
      <xdr:rowOff>666750</xdr:rowOff>
    </xdr:from>
    <xdr:to>
      <xdr:col>20</xdr:col>
      <xdr:colOff>182880</xdr:colOff>
      <xdr:row>16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BA15E1-2CFA-41CE-B855-CC0EA54E9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0</xdr:row>
      <xdr:rowOff>704850</xdr:rowOff>
    </xdr:from>
    <xdr:to>
      <xdr:col>20</xdr:col>
      <xdr:colOff>762000</xdr:colOff>
      <xdr:row>15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B07C82-A98D-4412-A211-77B095290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129540</xdr:colOff>
      <xdr:row>0</xdr:row>
      <xdr:rowOff>163830</xdr:rowOff>
    </xdr:from>
    <xdr:to>
      <xdr:col>22</xdr:col>
      <xdr:colOff>373380</xdr:colOff>
      <xdr:row>12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ED69FE-D6AF-4491-A26D-F932841D3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160020</xdr:colOff>
      <xdr:row>13</xdr:row>
      <xdr:rowOff>57150</xdr:rowOff>
    </xdr:from>
    <xdr:to>
      <xdr:col>22</xdr:col>
      <xdr:colOff>388620</xdr:colOff>
      <xdr:row>27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5BA715-EA01-4EB4-BBC5-F51D009BD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198120</xdr:colOff>
      <xdr:row>0</xdr:row>
      <xdr:rowOff>255270</xdr:rowOff>
    </xdr:from>
    <xdr:to>
      <xdr:col>20</xdr:col>
      <xdr:colOff>586740</xdr:colOff>
      <xdr:row>14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9D5670-B72B-4F31-9E91-8B4F29AF4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213360</xdr:colOff>
      <xdr:row>0</xdr:row>
      <xdr:rowOff>323850</xdr:rowOff>
    </xdr:from>
    <xdr:to>
      <xdr:col>21</xdr:col>
      <xdr:colOff>30480</xdr:colOff>
      <xdr:row>14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7D6F35-12A1-4B41-BDE0-868BC0E27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182880</xdr:colOff>
      <xdr:row>0</xdr:row>
      <xdr:rowOff>415290</xdr:rowOff>
    </xdr:from>
    <xdr:to>
      <xdr:col>22</xdr:col>
      <xdr:colOff>0</xdr:colOff>
      <xdr:row>15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E0572E-114E-420C-8799-CF9F37091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205740</xdr:colOff>
      <xdr:row>16</xdr:row>
      <xdr:rowOff>64770</xdr:rowOff>
    </xdr:from>
    <xdr:to>
      <xdr:col>22</xdr:col>
      <xdr:colOff>22860</xdr:colOff>
      <xdr:row>31</xdr:row>
      <xdr:rowOff>64770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7BBC17-A777-4FFB-BB9A-4C9D0FD3E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A60F0-C00C-46AC-8B38-1F9B812E9DC1}">
  <dimension ref="A1:N42"/>
  <sheetViews>
    <sheetView tabSelected="1" zoomScale="92" zoomScaleNormal="92" workbookViewId="0">
      <selection activeCell="K20" sqref="K20:N20"/>
    </sheetView>
  </sheetViews>
  <sheetFormatPr baseColWidth="10" defaultRowHeight="14.4" x14ac:dyDescent="0.3"/>
  <sheetData>
    <row r="1" spans="1:13" ht="43.2" x14ac:dyDescent="0.3">
      <c r="A1" s="10" t="s">
        <v>4</v>
      </c>
      <c r="B1" s="10" t="s">
        <v>0</v>
      </c>
      <c r="C1" s="10" t="s">
        <v>1</v>
      </c>
      <c r="D1" s="10" t="s">
        <v>2</v>
      </c>
      <c r="E1" s="10" t="s">
        <v>3</v>
      </c>
    </row>
    <row r="2" spans="1:13" x14ac:dyDescent="0.3">
      <c r="A2" s="11">
        <v>1990</v>
      </c>
      <c r="B2" s="11">
        <v>669</v>
      </c>
      <c r="C2" s="11">
        <v>55</v>
      </c>
      <c r="D2" s="11">
        <v>181</v>
      </c>
      <c r="E2" s="11">
        <v>433</v>
      </c>
    </row>
    <row r="3" spans="1:13" x14ac:dyDescent="0.3">
      <c r="A3" s="11">
        <v>1991</v>
      </c>
      <c r="B3" s="11">
        <v>670</v>
      </c>
      <c r="C3" s="11">
        <v>56</v>
      </c>
      <c r="D3" s="11">
        <v>181</v>
      </c>
      <c r="E3" s="11">
        <v>433</v>
      </c>
    </row>
    <row r="4" spans="1:13" x14ac:dyDescent="0.3">
      <c r="A4" s="11">
        <v>1992</v>
      </c>
      <c r="B4" s="11">
        <v>660</v>
      </c>
      <c r="C4" s="11">
        <v>57</v>
      </c>
      <c r="D4" s="11">
        <v>182</v>
      </c>
      <c r="E4" s="11">
        <v>421</v>
      </c>
    </row>
    <row r="5" spans="1:13" x14ac:dyDescent="0.3">
      <c r="A5" s="11">
        <v>1993</v>
      </c>
      <c r="B5" s="11">
        <v>611</v>
      </c>
      <c r="C5" s="11">
        <v>59</v>
      </c>
      <c r="D5" s="11">
        <v>183</v>
      </c>
      <c r="E5" s="11">
        <v>369</v>
      </c>
    </row>
    <row r="6" spans="1:13" x14ac:dyDescent="0.3">
      <c r="A6" s="11">
        <v>1994</v>
      </c>
      <c r="B6" s="12">
        <v>649</v>
      </c>
      <c r="C6" s="12">
        <v>61</v>
      </c>
      <c r="D6" s="12" t="s">
        <v>13</v>
      </c>
      <c r="E6" s="12">
        <v>421</v>
      </c>
    </row>
    <row r="7" spans="1:13" x14ac:dyDescent="0.3">
      <c r="A7" s="11">
        <v>1995</v>
      </c>
      <c r="B7" s="13">
        <v>676</v>
      </c>
      <c r="C7" s="13">
        <v>59</v>
      </c>
      <c r="D7" s="13">
        <v>174</v>
      </c>
      <c r="E7" s="13">
        <v>443</v>
      </c>
    </row>
    <row r="8" spans="1:13" x14ac:dyDescent="0.3">
      <c r="A8" s="11">
        <v>1996</v>
      </c>
      <c r="B8" s="13">
        <v>683</v>
      </c>
      <c r="C8" s="13">
        <v>58</v>
      </c>
      <c r="D8" s="13">
        <v>191</v>
      </c>
      <c r="E8" s="13">
        <v>434</v>
      </c>
    </row>
    <row r="9" spans="1:13" x14ac:dyDescent="0.3">
      <c r="A9" s="11">
        <v>1997</v>
      </c>
      <c r="B9" s="13">
        <v>713</v>
      </c>
      <c r="C9" s="13">
        <v>57</v>
      </c>
      <c r="D9" s="13" t="s">
        <v>14</v>
      </c>
      <c r="E9" s="13" t="s">
        <v>15</v>
      </c>
    </row>
    <row r="10" spans="1:13" x14ac:dyDescent="0.3">
      <c r="A10" s="11">
        <v>1998</v>
      </c>
      <c r="B10" s="11">
        <v>795</v>
      </c>
      <c r="C10" s="11">
        <v>60</v>
      </c>
      <c r="D10" s="11">
        <v>215</v>
      </c>
      <c r="E10" s="11">
        <v>520</v>
      </c>
      <c r="I10" s="7"/>
      <c r="J10" s="7"/>
      <c r="K10" s="7"/>
      <c r="L10" s="7"/>
      <c r="M10" s="7"/>
    </row>
    <row r="11" spans="1:13" x14ac:dyDescent="0.3">
      <c r="A11" s="11">
        <v>1999</v>
      </c>
      <c r="B11" s="11">
        <v>745</v>
      </c>
      <c r="C11" s="11">
        <v>60</v>
      </c>
      <c r="D11" s="11">
        <v>219</v>
      </c>
      <c r="E11" s="11">
        <v>466</v>
      </c>
      <c r="I11" s="7"/>
      <c r="J11" s="7"/>
      <c r="K11" s="7"/>
      <c r="L11" s="7"/>
      <c r="M11" s="7"/>
    </row>
    <row r="12" spans="1:13" x14ac:dyDescent="0.3">
      <c r="A12" s="11">
        <v>2000</v>
      </c>
      <c r="B12" s="11">
        <v>769</v>
      </c>
      <c r="C12" s="11">
        <v>59</v>
      </c>
      <c r="D12" s="11">
        <v>223</v>
      </c>
      <c r="E12" s="11">
        <v>487</v>
      </c>
      <c r="I12" s="7"/>
      <c r="J12" s="7"/>
      <c r="K12" s="7"/>
      <c r="L12" s="7"/>
      <c r="M12" s="7"/>
    </row>
    <row r="13" spans="1:13" x14ac:dyDescent="0.3">
      <c r="A13" s="11">
        <v>2001</v>
      </c>
      <c r="B13" s="11">
        <v>770</v>
      </c>
      <c r="C13" s="11">
        <v>58</v>
      </c>
      <c r="D13" s="11">
        <v>228</v>
      </c>
      <c r="E13" s="11">
        <v>484</v>
      </c>
      <c r="I13" s="7"/>
      <c r="J13" s="7"/>
      <c r="K13" s="7"/>
      <c r="L13" s="7"/>
      <c r="M13" s="7"/>
    </row>
    <row r="14" spans="1:13" x14ac:dyDescent="0.3">
      <c r="A14" s="11">
        <v>2002</v>
      </c>
      <c r="B14" s="11">
        <v>771</v>
      </c>
      <c r="C14" s="11" t="s">
        <v>6</v>
      </c>
      <c r="D14" s="11">
        <v>240</v>
      </c>
      <c r="E14" s="11">
        <v>470</v>
      </c>
      <c r="I14" s="8"/>
      <c r="J14" s="4"/>
      <c r="K14" s="4"/>
      <c r="L14" s="4"/>
      <c r="M14" s="4"/>
    </row>
    <row r="15" spans="1:13" x14ac:dyDescent="0.3">
      <c r="A15" s="11">
        <v>2003</v>
      </c>
      <c r="B15" s="11">
        <v>757</v>
      </c>
      <c r="C15" s="11" t="s">
        <v>6</v>
      </c>
      <c r="D15" s="11">
        <v>249</v>
      </c>
      <c r="E15" s="11">
        <v>445</v>
      </c>
      <c r="I15" s="8"/>
      <c r="J15" s="5"/>
      <c r="K15" s="5"/>
      <c r="L15" s="5"/>
      <c r="M15" s="5"/>
    </row>
    <row r="16" spans="1:13" x14ac:dyDescent="0.3">
      <c r="A16" s="11">
        <v>2004</v>
      </c>
      <c r="B16" s="11">
        <v>839</v>
      </c>
      <c r="C16" s="11" t="s">
        <v>6</v>
      </c>
      <c r="D16" s="11">
        <v>253</v>
      </c>
      <c r="E16" s="11">
        <v>523</v>
      </c>
      <c r="I16" s="8"/>
      <c r="J16" s="5"/>
      <c r="K16" s="5"/>
      <c r="L16" s="5"/>
      <c r="M16" s="5"/>
    </row>
    <row r="17" spans="1:14" x14ac:dyDescent="0.3">
      <c r="A17" s="11">
        <v>2005</v>
      </c>
      <c r="B17" s="11">
        <v>837</v>
      </c>
      <c r="C17" s="11" t="s">
        <v>6</v>
      </c>
      <c r="D17" s="11">
        <v>254</v>
      </c>
      <c r="E17" s="11">
        <v>520</v>
      </c>
      <c r="I17" s="8"/>
      <c r="J17" s="5"/>
      <c r="K17" s="5"/>
      <c r="L17" s="5"/>
      <c r="M17" s="5"/>
    </row>
    <row r="18" spans="1:14" x14ac:dyDescent="0.3">
      <c r="A18" s="11">
        <v>2006</v>
      </c>
      <c r="B18" s="11">
        <v>842</v>
      </c>
      <c r="C18" s="11" t="s">
        <v>6</v>
      </c>
      <c r="D18" s="11">
        <v>262</v>
      </c>
      <c r="E18" s="11">
        <v>519</v>
      </c>
      <c r="I18" s="8"/>
      <c r="J18" s="6"/>
      <c r="K18" s="6"/>
      <c r="L18" s="6"/>
      <c r="M18" s="6"/>
    </row>
    <row r="19" spans="1:14" x14ac:dyDescent="0.3">
      <c r="A19" s="11">
        <v>2007</v>
      </c>
      <c r="B19" s="11">
        <v>847</v>
      </c>
      <c r="C19" s="11" t="s">
        <v>7</v>
      </c>
      <c r="D19" s="11">
        <v>262</v>
      </c>
      <c r="E19" s="11">
        <v>525</v>
      </c>
      <c r="I19" s="7"/>
      <c r="J19" s="7"/>
      <c r="K19" s="7"/>
      <c r="L19" s="7"/>
      <c r="M19" s="7"/>
    </row>
    <row r="20" spans="1:14" x14ac:dyDescent="0.3">
      <c r="A20" s="11">
        <v>2008</v>
      </c>
      <c r="B20" s="11">
        <v>858</v>
      </c>
      <c r="C20" s="11">
        <v>61</v>
      </c>
      <c r="D20" s="11">
        <v>266</v>
      </c>
      <c r="E20" s="11">
        <v>531</v>
      </c>
      <c r="I20" s="7"/>
      <c r="J20" s="7"/>
      <c r="K20" s="7">
        <v>939</v>
      </c>
      <c r="L20" s="7">
        <v>62</v>
      </c>
      <c r="M20" s="7">
        <v>274</v>
      </c>
      <c r="N20">
        <v>603</v>
      </c>
    </row>
    <row r="21" spans="1:14" x14ac:dyDescent="0.3">
      <c r="A21" s="11">
        <v>2009</v>
      </c>
      <c r="B21" s="11">
        <v>850</v>
      </c>
      <c r="C21" s="11">
        <v>61</v>
      </c>
      <c r="D21" s="11">
        <v>272</v>
      </c>
      <c r="E21" s="11">
        <v>517</v>
      </c>
      <c r="I21" s="7"/>
      <c r="J21" s="7"/>
      <c r="K21" s="7"/>
      <c r="L21" s="7"/>
      <c r="M21" s="7"/>
    </row>
    <row r="22" spans="1:14" x14ac:dyDescent="0.3">
      <c r="A22" s="11">
        <v>2010</v>
      </c>
      <c r="B22" s="11">
        <v>866</v>
      </c>
      <c r="C22" s="11">
        <v>62</v>
      </c>
      <c r="D22" s="11">
        <v>268</v>
      </c>
      <c r="E22" s="11">
        <v>536</v>
      </c>
      <c r="I22" s="7"/>
      <c r="J22" s="7"/>
      <c r="K22" s="7"/>
      <c r="L22" s="7"/>
      <c r="M22" s="7"/>
    </row>
    <row r="23" spans="1:14" x14ac:dyDescent="0.3">
      <c r="A23" s="11">
        <v>2011</v>
      </c>
      <c r="B23" s="11">
        <v>860</v>
      </c>
      <c r="C23" s="11">
        <v>62</v>
      </c>
      <c r="D23" s="11">
        <v>271</v>
      </c>
      <c r="E23" s="11">
        <v>527</v>
      </c>
      <c r="I23" s="7"/>
      <c r="J23" s="7"/>
      <c r="K23" s="7"/>
      <c r="L23" s="7"/>
      <c r="M23" s="7"/>
    </row>
    <row r="24" spans="1:14" x14ac:dyDescent="0.3">
      <c r="A24" s="11">
        <v>2012</v>
      </c>
      <c r="B24" s="11">
        <v>861</v>
      </c>
      <c r="C24" s="11">
        <v>61</v>
      </c>
      <c r="D24" s="11">
        <v>270</v>
      </c>
      <c r="E24" s="11">
        <v>530</v>
      </c>
      <c r="I24" s="7"/>
      <c r="J24" s="7"/>
      <c r="K24" s="7"/>
      <c r="L24" s="7"/>
      <c r="M24" s="7"/>
    </row>
    <row r="25" spans="1:14" x14ac:dyDescent="0.3">
      <c r="A25" s="11">
        <v>2013</v>
      </c>
      <c r="B25" s="11">
        <v>841</v>
      </c>
      <c r="C25" s="11">
        <v>61</v>
      </c>
      <c r="D25" s="11">
        <v>279</v>
      </c>
      <c r="E25" s="11">
        <v>501</v>
      </c>
    </row>
    <row r="26" spans="1:14" x14ac:dyDescent="0.3">
      <c r="A26" s="11">
        <v>2014</v>
      </c>
      <c r="B26" s="11">
        <v>856</v>
      </c>
      <c r="C26" s="11" t="s">
        <v>5</v>
      </c>
      <c r="D26" s="11">
        <v>267</v>
      </c>
      <c r="E26" s="11">
        <v>530</v>
      </c>
    </row>
    <row r="27" spans="1:14" x14ac:dyDescent="0.3">
      <c r="A27" s="11">
        <v>2015</v>
      </c>
      <c r="B27" s="11">
        <v>871</v>
      </c>
      <c r="C27" s="11">
        <v>60</v>
      </c>
      <c r="D27" s="11">
        <v>276</v>
      </c>
      <c r="E27" s="11">
        <v>535</v>
      </c>
    </row>
    <row r="28" spans="1:14" x14ac:dyDescent="0.3">
      <c r="A28" s="11">
        <v>2016</v>
      </c>
      <c r="B28" s="11">
        <v>870</v>
      </c>
      <c r="C28" s="11">
        <v>60</v>
      </c>
      <c r="D28" s="11">
        <v>276</v>
      </c>
      <c r="E28" s="11">
        <v>534</v>
      </c>
    </row>
    <row r="29" spans="1:14" x14ac:dyDescent="0.3">
      <c r="A29" s="11">
        <v>2017</v>
      </c>
      <c r="B29" s="11">
        <v>872</v>
      </c>
      <c r="C29" s="11">
        <v>61</v>
      </c>
      <c r="D29" s="11">
        <v>279</v>
      </c>
      <c r="E29" s="11">
        <v>532</v>
      </c>
    </row>
    <row r="30" spans="1:14" x14ac:dyDescent="0.3">
      <c r="A30" s="11">
        <v>2018</v>
      </c>
      <c r="B30" s="11">
        <v>863</v>
      </c>
      <c r="C30" s="11">
        <v>61</v>
      </c>
      <c r="D30" s="11">
        <v>260</v>
      </c>
      <c r="E30" s="11">
        <v>542</v>
      </c>
    </row>
    <row r="31" spans="1:14" x14ac:dyDescent="0.3">
      <c r="A31" s="11">
        <v>2019</v>
      </c>
      <c r="B31" s="11">
        <v>939</v>
      </c>
      <c r="C31" s="11">
        <v>62</v>
      </c>
      <c r="D31" s="11">
        <v>274</v>
      </c>
      <c r="E31" s="11">
        <v>603</v>
      </c>
    </row>
    <row r="32" spans="1:14" x14ac:dyDescent="0.3">
      <c r="A32" s="11">
        <v>2020</v>
      </c>
      <c r="B32" s="11">
        <v>854</v>
      </c>
      <c r="C32" s="11">
        <v>62</v>
      </c>
      <c r="D32" s="11">
        <v>276</v>
      </c>
      <c r="E32" s="11">
        <v>516</v>
      </c>
    </row>
    <row r="33" spans="1:5" x14ac:dyDescent="0.3">
      <c r="A33" s="11">
        <v>2021</v>
      </c>
      <c r="B33" s="11">
        <v>755</v>
      </c>
      <c r="C33" s="11">
        <v>62</v>
      </c>
      <c r="D33" s="11">
        <v>270</v>
      </c>
      <c r="E33" s="11">
        <v>423</v>
      </c>
    </row>
    <row r="34" spans="1:5" x14ac:dyDescent="0.3">
      <c r="A34" s="11">
        <v>2022</v>
      </c>
      <c r="B34" s="11">
        <v>753</v>
      </c>
      <c r="C34" s="11">
        <v>62</v>
      </c>
      <c r="D34" s="11">
        <v>272</v>
      </c>
      <c r="E34" s="11">
        <v>419</v>
      </c>
    </row>
    <row r="35" spans="1:5" x14ac:dyDescent="0.3">
      <c r="A35" s="11">
        <v>2023</v>
      </c>
      <c r="B35" s="11">
        <v>778</v>
      </c>
      <c r="C35" s="11">
        <v>62</v>
      </c>
      <c r="D35" s="11">
        <v>276</v>
      </c>
      <c r="E35" s="11">
        <v>440</v>
      </c>
    </row>
    <row r="38" spans="1:5" x14ac:dyDescent="0.3">
      <c r="A38" t="s">
        <v>8</v>
      </c>
    </row>
    <row r="39" spans="1:5" x14ac:dyDescent="0.3">
      <c r="A39" t="s">
        <v>9</v>
      </c>
    </row>
    <row r="40" spans="1:5" x14ac:dyDescent="0.3">
      <c r="A40" t="s">
        <v>10</v>
      </c>
    </row>
    <row r="41" spans="1:5" x14ac:dyDescent="0.3">
      <c r="A41" s="2" t="s">
        <v>12</v>
      </c>
      <c r="B41" s="1"/>
      <c r="C41" s="1"/>
      <c r="D41" s="1"/>
      <c r="E41" s="1"/>
    </row>
    <row r="42" spans="1:5" x14ac:dyDescent="0.3">
      <c r="A42" s="2" t="s">
        <v>11</v>
      </c>
      <c r="B42" s="1"/>
      <c r="C42" s="1"/>
      <c r="D42" s="1"/>
      <c r="E42" s="1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62F6-74C9-4150-B847-9896B3228FD1}">
  <dimension ref="A1:O37"/>
  <sheetViews>
    <sheetView topLeftCell="J1" workbookViewId="0">
      <selection activeCell="G3" sqref="G3"/>
    </sheetView>
  </sheetViews>
  <sheetFormatPr baseColWidth="10" defaultRowHeight="14.4" x14ac:dyDescent="0.3"/>
  <cols>
    <col min="8" max="8" width="12.5546875" bestFit="1" customWidth="1"/>
    <col min="11" max="11" width="12" bestFit="1" customWidth="1"/>
    <col min="13" max="13" width="12.5546875" bestFit="1" customWidth="1"/>
  </cols>
  <sheetData>
    <row r="1" spans="1:15" ht="57.6" x14ac:dyDescent="0.3">
      <c r="A1" s="22" t="s">
        <v>4</v>
      </c>
      <c r="B1" s="9" t="s">
        <v>16</v>
      </c>
      <c r="C1" s="22" t="s">
        <v>23</v>
      </c>
      <c r="D1" s="22"/>
      <c r="E1" s="9" t="s">
        <v>24</v>
      </c>
      <c r="F1" s="9" t="s">
        <v>25</v>
      </c>
      <c r="G1" s="22" t="s">
        <v>28</v>
      </c>
      <c r="H1" s="22" t="s">
        <v>29</v>
      </c>
      <c r="I1" s="22" t="s">
        <v>30</v>
      </c>
      <c r="J1" s="9" t="s">
        <v>31</v>
      </c>
      <c r="K1" s="22" t="s">
        <v>32</v>
      </c>
      <c r="L1" s="22" t="s">
        <v>33</v>
      </c>
      <c r="M1" s="22" t="s">
        <v>34</v>
      </c>
      <c r="N1" s="22" t="s">
        <v>35</v>
      </c>
      <c r="O1" s="22" t="s">
        <v>36</v>
      </c>
    </row>
    <row r="2" spans="1:15" x14ac:dyDescent="0.3">
      <c r="A2">
        <v>1990</v>
      </c>
      <c r="B2">
        <v>181</v>
      </c>
      <c r="C2" s="22">
        <v>2329329</v>
      </c>
      <c r="D2" t="s">
        <v>18</v>
      </c>
      <c r="E2" s="20">
        <f xml:space="preserve"> (B2 / C2) * 10000</f>
        <v>0.77704781076438756</v>
      </c>
      <c r="F2" s="19">
        <f>B2/C2 * 100000</f>
        <v>7.7704781076438758</v>
      </c>
      <c r="G2" s="20">
        <f>AVERAGE(F2:F35)</f>
        <v>7.1084393767995797</v>
      </c>
      <c r="H2" s="22"/>
      <c r="I2" s="22"/>
      <c r="J2" s="22"/>
      <c r="K2" s="22"/>
      <c r="L2" s="22"/>
      <c r="M2" s="22"/>
      <c r="N2" s="22"/>
      <c r="O2" s="22"/>
    </row>
    <row r="3" spans="1:15" x14ac:dyDescent="0.3">
      <c r="A3">
        <v>1991</v>
      </c>
      <c r="B3">
        <v>181</v>
      </c>
      <c r="C3" s="22">
        <v>2527391</v>
      </c>
      <c r="D3" t="s">
        <v>19</v>
      </c>
      <c r="E3" s="20">
        <f t="shared" ref="E3:E35" si="0" xml:space="preserve"> (B3 / C3) * 10000</f>
        <v>0.71615353540469207</v>
      </c>
      <c r="F3" s="19">
        <f t="shared" ref="F3:F35" si="1">B3/C3 * 100000</f>
        <v>7.1615353540469213</v>
      </c>
      <c r="G3" s="19">
        <f>+($B$37*F3)+((1-$B$37)*G2)</f>
        <v>7.1137489745243139</v>
      </c>
      <c r="H3" s="19">
        <f>G2</f>
        <v>7.1084393767995797</v>
      </c>
      <c r="I3" s="19">
        <f>H3-F3</f>
        <v>-5.3095977247341608E-2</v>
      </c>
      <c r="J3" s="19">
        <f>ABS(I3)</f>
        <v>5.3095977247341608E-2</v>
      </c>
      <c r="K3" s="28">
        <f>SUMSQ($I$3:I3)/(A3)</f>
        <v>1.4159632344802701E-6</v>
      </c>
      <c r="L3" s="28">
        <f>SUM($J$3:J3)/(A3)</f>
        <v>2.666799459936796E-5</v>
      </c>
      <c r="M3" s="19">
        <f>(F3/J3)*100</f>
        <v>13487.905723414258</v>
      </c>
      <c r="N3" s="19">
        <f>AVERAGE($M$3:M3)</f>
        <v>13487.905723414258</v>
      </c>
      <c r="O3" s="28">
        <f>SUM($I$3:I3)/(L3)</f>
        <v>-1991</v>
      </c>
    </row>
    <row r="4" spans="1:15" x14ac:dyDescent="0.3">
      <c r="A4">
        <v>1992</v>
      </c>
      <c r="B4">
        <v>182</v>
      </c>
      <c r="C4" s="22">
        <v>2581476</v>
      </c>
      <c r="D4" t="s">
        <v>19</v>
      </c>
      <c r="E4" s="20">
        <f t="shared" si="0"/>
        <v>0.70502301783940657</v>
      </c>
      <c r="F4" s="19">
        <f t="shared" si="1"/>
        <v>7.0502301783940657</v>
      </c>
      <c r="G4" s="19">
        <f t="shared" ref="G4:G35" si="2">+($B$37*F4)+((1-$B$37)*G3)</f>
        <v>7.1073970949112883</v>
      </c>
      <c r="H4" s="19">
        <f t="shared" ref="H4:H35" si="3">G3</f>
        <v>7.1137489745243139</v>
      </c>
      <c r="I4" s="19">
        <f t="shared" ref="I4:I35" si="4">H4-F4</f>
        <v>6.3518796130248134E-2</v>
      </c>
      <c r="J4" s="19">
        <f t="shared" ref="J4:J35" si="5">ABS(I4)</f>
        <v>6.3518796130248134E-2</v>
      </c>
      <c r="K4" s="28">
        <f>SUMSQ($I$3:I4)/(A4)</f>
        <v>3.4406728221316478E-6</v>
      </c>
      <c r="L4" s="28">
        <f>SUM($J$3:J4)/(A4)</f>
        <v>5.8541552900396454E-5</v>
      </c>
      <c r="M4" s="19">
        <f t="shared" ref="M4:M35" si="6">(F4/J4)*100</f>
        <v>11099.439233604575</v>
      </c>
      <c r="N4" s="19">
        <f>AVERAGE($M$3:M4)</f>
        <v>12293.672478509416</v>
      </c>
      <c r="O4" s="28">
        <f>SUM($I$3:I4)/(L4)</f>
        <v>178.04138029341448</v>
      </c>
    </row>
    <row r="5" spans="1:15" x14ac:dyDescent="0.3">
      <c r="A5">
        <v>1993</v>
      </c>
      <c r="B5">
        <v>183</v>
      </c>
      <c r="C5" s="22">
        <v>2636079</v>
      </c>
      <c r="D5" t="s">
        <v>19</v>
      </c>
      <c r="E5" s="20">
        <f t="shared" si="0"/>
        <v>0.69421288208737297</v>
      </c>
      <c r="F5" s="19">
        <f t="shared" si="1"/>
        <v>6.9421288208737293</v>
      </c>
      <c r="G5" s="19">
        <f t="shared" si="2"/>
        <v>7.0908702675075332</v>
      </c>
      <c r="H5" s="19">
        <f t="shared" si="3"/>
        <v>7.1073970949112883</v>
      </c>
      <c r="I5" s="19">
        <f t="shared" si="4"/>
        <v>0.16526827403755906</v>
      </c>
      <c r="J5" s="19">
        <f t="shared" si="5"/>
        <v>0.16526827403755906</v>
      </c>
      <c r="K5" s="28">
        <f>SUMSQ($I$3:I5)/(A5)</f>
        <v>1.7143714332684372E-5</v>
      </c>
      <c r="L5" s="28">
        <f>SUM($J$3:J5)/(A5)</f>
        <v>1.4143655163830848E-4</v>
      </c>
      <c r="M5" s="19">
        <f t="shared" si="6"/>
        <v>4200.5211594912962</v>
      </c>
      <c r="N5" s="19">
        <f>AVERAGE($M$3:M5)</f>
        <v>9595.9553721700431</v>
      </c>
      <c r="O5" s="28">
        <f>SUM($I$3:I5)/(L5)</f>
        <v>1242.1901614920253</v>
      </c>
    </row>
    <row r="6" spans="1:15" x14ac:dyDescent="0.3">
      <c r="A6">
        <v>1994</v>
      </c>
      <c r="B6">
        <v>167</v>
      </c>
      <c r="C6" s="22">
        <v>2691244</v>
      </c>
      <c r="D6" t="s">
        <v>19</v>
      </c>
      <c r="E6" s="20">
        <f t="shared" si="0"/>
        <v>0.62053087717055755</v>
      </c>
      <c r="F6" s="19">
        <f t="shared" si="1"/>
        <v>6.2053087717055755</v>
      </c>
      <c r="G6" s="19">
        <f t="shared" si="2"/>
        <v>7.0023141179273374</v>
      </c>
      <c r="H6" s="19">
        <f t="shared" si="3"/>
        <v>7.0908702675075332</v>
      </c>
      <c r="I6" s="19">
        <f t="shared" si="4"/>
        <v>0.88556149580195775</v>
      </c>
      <c r="J6" s="19">
        <f t="shared" si="5"/>
        <v>0.88556149580195775</v>
      </c>
      <c r="K6" s="28">
        <f>SUMSQ($I$3:I6)/(A6)</f>
        <v>4.1042456645538656E-4</v>
      </c>
      <c r="L6" s="28">
        <f>SUM($J$3:J6)/(A6)</f>
        <v>5.8547870773174848E-4</v>
      </c>
      <c r="M6" s="19">
        <f t="shared" si="6"/>
        <v>700.72025501584108</v>
      </c>
      <c r="N6" s="19">
        <f>AVERAGE($M$3:M6)</f>
        <v>7372.1465928814923</v>
      </c>
      <c r="O6" s="28">
        <f>SUM($I$3:I6)/(L6)</f>
        <v>1812.6237123701899</v>
      </c>
    </row>
    <row r="7" spans="1:15" x14ac:dyDescent="0.3">
      <c r="A7">
        <v>1995</v>
      </c>
      <c r="B7">
        <v>174</v>
      </c>
      <c r="C7" s="22">
        <v>2746944</v>
      </c>
      <c r="D7" t="s">
        <v>19</v>
      </c>
      <c r="E7" s="20">
        <f t="shared" si="0"/>
        <v>0.63343118753057948</v>
      </c>
      <c r="F7" s="19">
        <f t="shared" si="1"/>
        <v>6.3343118753057945</v>
      </c>
      <c r="G7" s="19">
        <f t="shared" si="2"/>
        <v>6.935513893665183</v>
      </c>
      <c r="H7" s="19">
        <f t="shared" si="3"/>
        <v>7.0023141179273374</v>
      </c>
      <c r="I7" s="19">
        <f t="shared" si="4"/>
        <v>0.66800224262154284</v>
      </c>
      <c r="J7" s="19">
        <f t="shared" si="5"/>
        <v>0.66800224262154284</v>
      </c>
      <c r="K7" s="28">
        <f>SUMSQ($I$3:I7)/(A7)</f>
        <v>6.3389151962879771E-4</v>
      </c>
      <c r="L7" s="28">
        <f>SUM($J$3:J7)/(A7)</f>
        <v>9.2002345154819517E-4</v>
      </c>
      <c r="M7" s="19">
        <f t="shared" si="6"/>
        <v>948.24709726229219</v>
      </c>
      <c r="N7" s="19">
        <f>AVERAGE($M$3:M7)</f>
        <v>6087.3666937576518</v>
      </c>
      <c r="O7" s="28">
        <f>SUM($I$3:I7)/(L7)</f>
        <v>1879.576904734346</v>
      </c>
    </row>
    <row r="8" spans="1:15" x14ac:dyDescent="0.3">
      <c r="A8">
        <v>1996</v>
      </c>
      <c r="B8">
        <v>191</v>
      </c>
      <c r="C8" s="22">
        <v>2803853</v>
      </c>
      <c r="D8" t="s">
        <v>19</v>
      </c>
      <c r="E8" s="20">
        <f t="shared" si="0"/>
        <v>0.68120546975893526</v>
      </c>
      <c r="F8" s="19">
        <f t="shared" si="1"/>
        <v>6.8120546975893523</v>
      </c>
      <c r="G8" s="19">
        <f t="shared" si="2"/>
        <v>6.9231679740576002</v>
      </c>
      <c r="H8" s="19">
        <f t="shared" si="3"/>
        <v>6.935513893665183</v>
      </c>
      <c r="I8" s="19">
        <f t="shared" si="4"/>
        <v>0.12345919607583067</v>
      </c>
      <c r="J8" s="19">
        <f t="shared" si="5"/>
        <v>0.12345919607583067</v>
      </c>
      <c r="K8" s="28">
        <f>SUMSQ($I$3:I8)/(A8)</f>
        <v>6.4121029797351795E-4</v>
      </c>
      <c r="L8" s="28">
        <f>SUM($J$3:J8)/(A8)</f>
        <v>9.8141582260244495E-4</v>
      </c>
      <c r="M8" s="19">
        <f t="shared" si="6"/>
        <v>5517.6567757700905</v>
      </c>
      <c r="N8" s="19">
        <f>AVERAGE($M$3:M8)</f>
        <v>5992.4150407597253</v>
      </c>
      <c r="O8" s="28">
        <f>SUM($I$3:I8)/(L8)</f>
        <v>1887.7971852001617</v>
      </c>
    </row>
    <row r="9" spans="1:15" x14ac:dyDescent="0.3">
      <c r="A9">
        <v>1997</v>
      </c>
      <c r="B9">
        <v>209</v>
      </c>
      <c r="C9" s="22">
        <v>2861700</v>
      </c>
      <c r="D9" t="s">
        <v>19</v>
      </c>
      <c r="E9" s="20">
        <f t="shared" si="0"/>
        <v>0.73033511549079222</v>
      </c>
      <c r="F9" s="19">
        <f t="shared" si="1"/>
        <v>7.3033511549079222</v>
      </c>
      <c r="G9" s="19">
        <f t="shared" si="2"/>
        <v>6.9611862921426324</v>
      </c>
      <c r="H9" s="19">
        <f t="shared" si="3"/>
        <v>6.9231679740576002</v>
      </c>
      <c r="I9" s="19">
        <f t="shared" si="4"/>
        <v>-0.38018318085032199</v>
      </c>
      <c r="J9" s="19">
        <f t="shared" si="5"/>
        <v>0.38018318085032199</v>
      </c>
      <c r="K9" s="28">
        <f>SUMSQ($I$3:I9)/(A9)</f>
        <v>7.1326740398428175E-4</v>
      </c>
      <c r="L9" s="28">
        <f>SUM($J$3:J9)/(A9)</f>
        <v>1.1713015336829254E-3</v>
      </c>
      <c r="M9" s="19">
        <f t="shared" si="6"/>
        <v>1921.0084829563382</v>
      </c>
      <c r="N9" s="19">
        <f>AVERAGE($M$3:M9)</f>
        <v>5410.7855325020982</v>
      </c>
      <c r="O9" s="28">
        <f>SUM($I$3:I9)/(L9)</f>
        <v>1257.1748642208242</v>
      </c>
    </row>
    <row r="10" spans="1:15" x14ac:dyDescent="0.3">
      <c r="A10">
        <v>1998</v>
      </c>
      <c r="B10">
        <v>215</v>
      </c>
      <c r="C10" s="22">
        <v>2920591</v>
      </c>
      <c r="D10" t="s">
        <v>19</v>
      </c>
      <c r="E10" s="20">
        <f t="shared" si="0"/>
        <v>0.73615237463924243</v>
      </c>
      <c r="F10" s="19">
        <f t="shared" si="1"/>
        <v>7.3615237463924252</v>
      </c>
      <c r="G10" s="19">
        <f t="shared" si="2"/>
        <v>7.0012200375676121</v>
      </c>
      <c r="H10" s="19">
        <f t="shared" si="3"/>
        <v>6.9611862921426324</v>
      </c>
      <c r="I10" s="19">
        <f t="shared" si="4"/>
        <v>-0.40033745424979283</v>
      </c>
      <c r="J10" s="19">
        <f t="shared" si="5"/>
        <v>0.40033745424979283</v>
      </c>
      <c r="K10" s="28">
        <f>SUMSQ($I$3:I10)/(A10)</f>
        <v>7.9312566718309089E-4</v>
      </c>
      <c r="L10" s="28">
        <f>SUM($J$3:J10)/(A10)</f>
        <v>1.3710843929001977E-3</v>
      </c>
      <c r="M10" s="19">
        <f t="shared" si="6"/>
        <v>1838.8296344111636</v>
      </c>
      <c r="N10" s="19">
        <f>AVERAGE($M$3:M10)</f>
        <v>4964.2910452407314</v>
      </c>
      <c r="O10" s="28">
        <f>SUM($I$3:I10)/(L10)</f>
        <v>782.0039363526821</v>
      </c>
    </row>
    <row r="11" spans="1:15" x14ac:dyDescent="0.3">
      <c r="A11">
        <v>1999</v>
      </c>
      <c r="B11">
        <v>219</v>
      </c>
      <c r="C11" s="22">
        <v>2980088</v>
      </c>
      <c r="D11" t="s">
        <v>19</v>
      </c>
      <c r="E11" s="20">
        <f t="shared" si="0"/>
        <v>0.73487762777475019</v>
      </c>
      <c r="F11" s="19">
        <f t="shared" si="1"/>
        <v>7.3487762777475023</v>
      </c>
      <c r="G11" s="19">
        <f t="shared" si="2"/>
        <v>7.0359756615856011</v>
      </c>
      <c r="H11" s="19">
        <f t="shared" si="3"/>
        <v>7.0012200375676121</v>
      </c>
      <c r="I11" s="19">
        <f t="shared" si="4"/>
        <v>-0.34755624017989017</v>
      </c>
      <c r="J11" s="19">
        <f t="shared" si="5"/>
        <v>0.34755624017989017</v>
      </c>
      <c r="K11" s="28">
        <f>SUMSQ($I$3:I11)/(A11)</f>
        <v>8.5315678995487602E-4</v>
      </c>
      <c r="L11" s="28">
        <f>SUM($J$3:J11)/(A11)</f>
        <v>1.5442635603774312E-3</v>
      </c>
      <c r="M11" s="19">
        <f t="shared" si="6"/>
        <v>2114.4135619443573</v>
      </c>
      <c r="N11" s="19">
        <f>AVERAGE($M$3:M11)</f>
        <v>4647.6379915411344</v>
      </c>
      <c r="O11" s="28">
        <f>SUM($I$3:I11)/(L11)</f>
        <v>469.24448049702369</v>
      </c>
    </row>
    <row r="12" spans="1:15" x14ac:dyDescent="0.3">
      <c r="A12">
        <v>2000</v>
      </c>
      <c r="B12">
        <v>223</v>
      </c>
      <c r="C12" s="22">
        <v>2839177</v>
      </c>
      <c r="D12" t="s">
        <v>18</v>
      </c>
      <c r="E12" s="20">
        <f t="shared" si="0"/>
        <v>0.7854388789427359</v>
      </c>
      <c r="F12" s="19">
        <f t="shared" si="1"/>
        <v>7.8543887894273592</v>
      </c>
      <c r="G12" s="19">
        <f t="shared" si="2"/>
        <v>7.1178169743697772</v>
      </c>
      <c r="H12" s="19">
        <f t="shared" si="3"/>
        <v>7.0359756615856011</v>
      </c>
      <c r="I12" s="19">
        <f t="shared" si="4"/>
        <v>-0.81841312784175813</v>
      </c>
      <c r="J12" s="19">
        <f t="shared" si="5"/>
        <v>0.81841312784175813</v>
      </c>
      <c r="K12" s="28">
        <f>SUMSQ($I$3:I12)/(A12)</f>
        <v>1.1876302354717637E-3</v>
      </c>
      <c r="L12" s="28">
        <f>SUM($J$3:J12)/(A12)</f>
        <v>1.9526979925181215E-3</v>
      </c>
      <c r="M12" s="19">
        <f t="shared" si="6"/>
        <v>959.7095308258572</v>
      </c>
      <c r="N12" s="19">
        <f>AVERAGE($M$3:M12)</f>
        <v>4278.845145469606</v>
      </c>
      <c r="O12" s="28">
        <f>SUM($I$3:I12)/(L12)</f>
        <v>-48.023798898382907</v>
      </c>
    </row>
    <row r="13" spans="1:15" x14ac:dyDescent="0.3">
      <c r="A13">
        <v>2001</v>
      </c>
      <c r="B13">
        <v>228</v>
      </c>
      <c r="C13" s="22">
        <v>3102268</v>
      </c>
      <c r="D13" t="s">
        <v>19</v>
      </c>
      <c r="E13" s="20">
        <f t="shared" si="0"/>
        <v>0.73494617486303571</v>
      </c>
      <c r="F13" s="19">
        <f t="shared" si="1"/>
        <v>7.3494617486303566</v>
      </c>
      <c r="G13" s="19">
        <f t="shared" si="2"/>
        <v>7.1409814517958354</v>
      </c>
      <c r="H13" s="19">
        <f t="shared" si="3"/>
        <v>7.1178169743697772</v>
      </c>
      <c r="I13" s="19">
        <f t="shared" si="4"/>
        <v>-0.23164477426057939</v>
      </c>
      <c r="J13" s="19">
        <f t="shared" si="5"/>
        <v>0.23164477426057939</v>
      </c>
      <c r="K13" s="28">
        <f>SUMSQ($I$3:I13)/(A13)</f>
        <v>1.2138529597130246E-3</v>
      </c>
      <c r="L13" s="28">
        <f>SUM($J$3:J13)/(A13)</f>
        <v>2.0674866363302462E-3</v>
      </c>
      <c r="M13" s="19">
        <f t="shared" si="6"/>
        <v>3172.7293534206292</v>
      </c>
      <c r="N13" s="19">
        <f>AVERAGE($M$3:M13)</f>
        <v>4178.289164374245</v>
      </c>
      <c r="O13" s="28">
        <f>SUM($I$3:I13)/(L13)</f>
        <v>-157.39920357606857</v>
      </c>
    </row>
    <row r="14" spans="1:15" x14ac:dyDescent="0.3">
      <c r="A14">
        <v>2002</v>
      </c>
      <c r="B14">
        <v>240</v>
      </c>
      <c r="C14" s="22">
        <v>3164354</v>
      </c>
      <c r="D14" t="s">
        <v>19</v>
      </c>
      <c r="E14" s="20">
        <f t="shared" si="0"/>
        <v>0.75844864386222277</v>
      </c>
      <c r="F14" s="19">
        <f t="shared" si="1"/>
        <v>7.5844864386222284</v>
      </c>
      <c r="G14" s="19">
        <f t="shared" si="2"/>
        <v>7.1853319504784743</v>
      </c>
      <c r="H14" s="19">
        <f t="shared" si="3"/>
        <v>7.1409814517958354</v>
      </c>
      <c r="I14" s="19">
        <f t="shared" si="4"/>
        <v>-0.44350498682639294</v>
      </c>
      <c r="J14" s="19">
        <f t="shared" si="5"/>
        <v>0.44350498682639294</v>
      </c>
      <c r="K14" s="28">
        <f>SUMSQ($I$3:I14)/(A14)</f>
        <v>1.3114967261366839E-3</v>
      </c>
      <c r="L14" s="28">
        <f>SUM($J$3:J14)/(A14)</f>
        <v>2.2879848881734344E-3</v>
      </c>
      <c r="M14" s="19">
        <f t="shared" si="6"/>
        <v>1710.1242745644988</v>
      </c>
      <c r="N14" s="19">
        <f>AVERAGE($M$3:M14)</f>
        <v>3972.6087568900998</v>
      </c>
      <c r="O14" s="28">
        <f>SUM($I$3:I14)/(L14)</f>
        <v>-336.07116059354513</v>
      </c>
    </row>
    <row r="15" spans="1:15" x14ac:dyDescent="0.3">
      <c r="A15">
        <v>2003</v>
      </c>
      <c r="B15">
        <v>249</v>
      </c>
      <c r="C15" s="22">
        <v>3226535</v>
      </c>
      <c r="D15" t="s">
        <v>19</v>
      </c>
      <c r="E15" s="20">
        <f t="shared" si="0"/>
        <v>0.77172570574935651</v>
      </c>
      <c r="F15" s="19">
        <f t="shared" si="1"/>
        <v>7.7172570574935646</v>
      </c>
      <c r="G15" s="19">
        <f t="shared" si="2"/>
        <v>7.2385244611799839</v>
      </c>
      <c r="H15" s="19">
        <f t="shared" si="3"/>
        <v>7.1853319504784743</v>
      </c>
      <c r="I15" s="19">
        <f t="shared" si="4"/>
        <v>-0.53192510701509033</v>
      </c>
      <c r="J15" s="19">
        <f t="shared" si="5"/>
        <v>0.53192510701509033</v>
      </c>
      <c r="K15" s="28">
        <f>SUMSQ($I$3:I15)/(A15)</f>
        <v>1.4521022292554452E-3</v>
      </c>
      <c r="L15" s="28">
        <f>SUM($J$3:J15)/(A15)</f>
        <v>2.5524068163446361E-3</v>
      </c>
      <c r="M15" s="19">
        <f t="shared" si="6"/>
        <v>1450.816469408471</v>
      </c>
      <c r="N15" s="19">
        <f>AVERAGE($M$3:M15)</f>
        <v>3778.6247347761282</v>
      </c>
      <c r="O15" s="28">
        <f>SUM($I$3:I15)/(L15)</f>
        <v>-509.65654670481138</v>
      </c>
    </row>
    <row r="16" spans="1:15" x14ac:dyDescent="0.3">
      <c r="A16">
        <v>2004</v>
      </c>
      <c r="B16">
        <v>253</v>
      </c>
      <c r="C16" s="22">
        <v>3288733</v>
      </c>
      <c r="D16" t="s">
        <v>19</v>
      </c>
      <c r="E16" s="20">
        <f t="shared" si="0"/>
        <v>0.76929322021580959</v>
      </c>
      <c r="F16" s="19">
        <f t="shared" si="1"/>
        <v>7.6929322021580955</v>
      </c>
      <c r="G16" s="19">
        <f t="shared" si="2"/>
        <v>7.2839652352777948</v>
      </c>
      <c r="H16" s="19">
        <f t="shared" si="3"/>
        <v>7.2385244611799839</v>
      </c>
      <c r="I16" s="19">
        <f t="shared" si="4"/>
        <v>-0.45440774097811154</v>
      </c>
      <c r="J16" s="19">
        <f t="shared" si="5"/>
        <v>0.45440774097811154</v>
      </c>
      <c r="K16" s="28">
        <f>SUMSQ($I$3:I16)/(A16)</f>
        <v>1.5544147506284865E-3</v>
      </c>
      <c r="L16" s="28">
        <f>SUM($J$3:J16)/(A16)</f>
        <v>2.7778835299982121E-3</v>
      </c>
      <c r="M16" s="19">
        <f t="shared" si="6"/>
        <v>1692.9579997028832</v>
      </c>
      <c r="N16" s="19">
        <f>AVERAGE($M$3:M16)</f>
        <v>3629.6485394137535</v>
      </c>
      <c r="O16" s="28">
        <f>SUM($I$3:I16)/(L16)</f>
        <v>-631.86903476232862</v>
      </c>
    </row>
    <row r="17" spans="1:15" x14ac:dyDescent="0.3">
      <c r="A17">
        <v>2005</v>
      </c>
      <c r="B17">
        <v>254</v>
      </c>
      <c r="C17" s="22">
        <v>3351007</v>
      </c>
      <c r="D17" t="s">
        <v>19</v>
      </c>
      <c r="E17" s="20">
        <f t="shared" si="0"/>
        <v>0.75798110836533616</v>
      </c>
      <c r="F17" s="19">
        <f t="shared" si="1"/>
        <v>7.5798110836533619</v>
      </c>
      <c r="G17" s="19">
        <f t="shared" si="2"/>
        <v>7.3135498201153517</v>
      </c>
      <c r="H17" s="19">
        <f t="shared" si="3"/>
        <v>7.2839652352777948</v>
      </c>
      <c r="I17" s="19">
        <f t="shared" si="4"/>
        <v>-0.29584584837556704</v>
      </c>
      <c r="J17" s="19">
        <f t="shared" si="5"/>
        <v>0.29584584837556704</v>
      </c>
      <c r="K17" s="28">
        <f>SUMSQ($I$3:I17)/(A17)</f>
        <v>1.597292731302018E-3</v>
      </c>
      <c r="L17" s="28">
        <f>SUM($J$3:J17)/(A17)</f>
        <v>2.9240520910184462E-3</v>
      </c>
      <c r="M17" s="19">
        <f t="shared" si="6"/>
        <v>2562.0812748506205</v>
      </c>
      <c r="N17" s="19">
        <f>AVERAGE($M$3:M17)</f>
        <v>3558.4773884428782</v>
      </c>
      <c r="O17" s="28">
        <f>SUM($I$3:I17)/(L17)</f>
        <v>-701.45960787015554</v>
      </c>
    </row>
    <row r="18" spans="1:15" x14ac:dyDescent="0.3">
      <c r="A18">
        <v>2006</v>
      </c>
      <c r="B18">
        <v>262</v>
      </c>
      <c r="C18" s="22">
        <v>3413399</v>
      </c>
      <c r="D18" t="s">
        <v>19</v>
      </c>
      <c r="E18" s="20">
        <f t="shared" si="0"/>
        <v>0.76756335840023393</v>
      </c>
      <c r="F18" s="19">
        <f t="shared" si="1"/>
        <v>7.6756335840023384</v>
      </c>
      <c r="G18" s="19">
        <f t="shared" si="2"/>
        <v>7.3497581965040508</v>
      </c>
      <c r="H18" s="19">
        <f t="shared" si="3"/>
        <v>7.3135498201153517</v>
      </c>
      <c r="I18" s="19">
        <f t="shared" si="4"/>
        <v>-0.36208376388698671</v>
      </c>
      <c r="J18" s="19">
        <f t="shared" si="5"/>
        <v>0.36208376388698671</v>
      </c>
      <c r="K18" s="28">
        <f>SUMSQ($I$3:I18)/(A18)</f>
        <v>1.6618527309726387E-3</v>
      </c>
      <c r="L18" s="28">
        <f>SUM($J$3:J18)/(A18)</f>
        <v>3.1030948187332858E-3</v>
      </c>
      <c r="M18" s="19">
        <f t="shared" si="6"/>
        <v>2119.850252771359</v>
      </c>
      <c r="N18" s="19">
        <f>AVERAGE($M$3:M18)</f>
        <v>3468.5631924634081</v>
      </c>
      <c r="O18" s="28">
        <f>SUM($I$3:I18)/(L18)</f>
        <v>-777.67143384609233</v>
      </c>
    </row>
    <row r="19" spans="1:15" x14ac:dyDescent="0.3">
      <c r="A19">
        <v>2007</v>
      </c>
      <c r="B19">
        <v>262</v>
      </c>
      <c r="C19" s="22">
        <v>3475741</v>
      </c>
      <c r="D19" t="s">
        <v>19</v>
      </c>
      <c r="E19" s="20">
        <f t="shared" si="0"/>
        <v>0.75379609700492645</v>
      </c>
      <c r="F19" s="19">
        <f t="shared" si="1"/>
        <v>7.5379609700492649</v>
      </c>
      <c r="G19" s="19">
        <f t="shared" si="2"/>
        <v>7.3685784738585722</v>
      </c>
      <c r="H19" s="19">
        <f t="shared" si="3"/>
        <v>7.3497581965040508</v>
      </c>
      <c r="I19" s="19">
        <f t="shared" si="4"/>
        <v>-0.18820277354521409</v>
      </c>
      <c r="J19" s="19">
        <f t="shared" si="5"/>
        <v>0.18820277354521409</v>
      </c>
      <c r="K19" s="28">
        <f>SUMSQ($I$3:I19)/(A19)</f>
        <v>1.6786730753867586E-3</v>
      </c>
      <c r="L19" s="28">
        <f>SUM($J$3:J19)/(A19)</f>
        <v>3.1953218634400526E-3</v>
      </c>
      <c r="M19" s="19">
        <f t="shared" si="6"/>
        <v>4005.2337317113634</v>
      </c>
      <c r="N19" s="19">
        <f>AVERAGE($M$3:M19)</f>
        <v>3500.1320477132876</v>
      </c>
      <c r="O19" s="28">
        <f>SUM($I$3:I19)/(L19)</f>
        <v>-814.12486183450574</v>
      </c>
    </row>
    <row r="20" spans="1:15" x14ac:dyDescent="0.3">
      <c r="A20">
        <v>2008</v>
      </c>
      <c r="B20">
        <v>266</v>
      </c>
      <c r="C20" s="22">
        <v>3537986</v>
      </c>
      <c r="D20" t="s">
        <v>19</v>
      </c>
      <c r="E20" s="20">
        <f t="shared" si="0"/>
        <v>0.7518401712160534</v>
      </c>
      <c r="F20" s="19">
        <f t="shared" si="1"/>
        <v>7.518401712160534</v>
      </c>
      <c r="G20" s="19">
        <f t="shared" si="2"/>
        <v>7.3835607976887685</v>
      </c>
      <c r="H20" s="19">
        <f t="shared" si="3"/>
        <v>7.3685784738585722</v>
      </c>
      <c r="I20" s="19">
        <f t="shared" si="4"/>
        <v>-0.14982323830196176</v>
      </c>
      <c r="J20" s="19">
        <f t="shared" si="5"/>
        <v>0.14982323830196176</v>
      </c>
      <c r="K20" s="28">
        <f>SUMSQ($I$3:I20)/(A20)</f>
        <v>1.6890158690420871E-3</v>
      </c>
      <c r="L20" s="28">
        <f>SUM($J$3:J20)/(A20)</f>
        <v>3.2683437341763681E-3</v>
      </c>
      <c r="M20" s="19">
        <f t="shared" si="6"/>
        <v>5018.1812897459513</v>
      </c>
      <c r="N20" s="19">
        <f>AVERAGE($M$3:M20)</f>
        <v>3584.4681167151025</v>
      </c>
      <c r="O20" s="28">
        <f>SUM($I$3:I20)/(L20)</f>
        <v>-841.77627344486882</v>
      </c>
    </row>
    <row r="21" spans="1:15" x14ac:dyDescent="0.3">
      <c r="A21">
        <v>2009</v>
      </c>
      <c r="B21">
        <v>272</v>
      </c>
      <c r="C21" s="22">
        <v>3600000</v>
      </c>
      <c r="D21" t="s">
        <v>19</v>
      </c>
      <c r="E21" s="20">
        <f t="shared" si="0"/>
        <v>0.75555555555555554</v>
      </c>
      <c r="F21" s="19">
        <f t="shared" si="1"/>
        <v>7.5555555555555554</v>
      </c>
      <c r="G21" s="19">
        <f t="shared" si="2"/>
        <v>7.4007602734754476</v>
      </c>
      <c r="H21" s="19">
        <f t="shared" si="3"/>
        <v>7.3835607976887685</v>
      </c>
      <c r="I21" s="19">
        <f t="shared" si="4"/>
        <v>-0.17199475786678686</v>
      </c>
      <c r="J21" s="19">
        <f t="shared" si="5"/>
        <v>0.17199475786678686</v>
      </c>
      <c r="K21" s="28">
        <f>SUMSQ($I$3:I21)/(A21)</f>
        <v>1.7028999809707145E-3</v>
      </c>
      <c r="L21" s="28">
        <f>SUM($J$3:J21)/(A21)</f>
        <v>3.35232900751266E-3</v>
      </c>
      <c r="M21" s="19">
        <f t="shared" si="6"/>
        <v>4392.8987425346268</v>
      </c>
      <c r="N21" s="19">
        <f>AVERAGE($M$3:M21)</f>
        <v>3627.0170970213935</v>
      </c>
      <c r="O21" s="28">
        <f>SUM($I$3:I21)/(L21)</f>
        <v>-871.99345893785085</v>
      </c>
    </row>
    <row r="22" spans="1:15" x14ac:dyDescent="0.3">
      <c r="A22">
        <v>2010</v>
      </c>
      <c r="B22">
        <v>268</v>
      </c>
      <c r="C22" s="22">
        <v>3405813</v>
      </c>
      <c r="D22" t="s">
        <v>18</v>
      </c>
      <c r="E22" s="20">
        <f t="shared" si="0"/>
        <v>0.78688994375204979</v>
      </c>
      <c r="F22" s="19">
        <f t="shared" si="1"/>
        <v>7.8688994375204979</v>
      </c>
      <c r="G22" s="19">
        <f t="shared" si="2"/>
        <v>7.447574189879953</v>
      </c>
      <c r="H22" s="19">
        <f t="shared" si="3"/>
        <v>7.4007602734754476</v>
      </c>
      <c r="I22" s="19">
        <f t="shared" si="4"/>
        <v>-0.46813916404505029</v>
      </c>
      <c r="J22" s="19">
        <f t="shared" si="5"/>
        <v>0.46813916404505029</v>
      </c>
      <c r="K22" s="28">
        <f>SUMSQ($I$3:I22)/(A22)</f>
        <v>1.8110847456134149E-3</v>
      </c>
      <c r="L22" s="28">
        <f>SUM($J$3:J22)/(A22)</f>
        <v>3.5835662388746191E-3</v>
      </c>
      <c r="M22" s="19">
        <f t="shared" si="6"/>
        <v>1680.8889411276116</v>
      </c>
      <c r="N22" s="19">
        <f>AVERAGE($M$3:M22)</f>
        <v>3529.7106892267047</v>
      </c>
      <c r="O22" s="28">
        <f>SUM($I$3:I22)/(L22)</f>
        <v>-946.3612236364645</v>
      </c>
    </row>
    <row r="23" spans="1:15" x14ac:dyDescent="0.3">
      <c r="A23">
        <v>2011</v>
      </c>
      <c r="B23">
        <v>271</v>
      </c>
      <c r="C23" s="22">
        <v>3723821</v>
      </c>
      <c r="D23" t="s">
        <v>19</v>
      </c>
      <c r="E23" s="20">
        <f t="shared" si="0"/>
        <v>0.72774711781259083</v>
      </c>
      <c r="F23" s="19">
        <f t="shared" si="1"/>
        <v>7.2774711781259089</v>
      </c>
      <c r="G23" s="19">
        <f t="shared" si="2"/>
        <v>7.4305638887045484</v>
      </c>
      <c r="H23" s="19">
        <f t="shared" si="3"/>
        <v>7.447574189879953</v>
      </c>
      <c r="I23" s="19">
        <f t="shared" si="4"/>
        <v>0.17010301175404408</v>
      </c>
      <c r="J23" s="19">
        <f t="shared" si="5"/>
        <v>0.17010301175404408</v>
      </c>
      <c r="K23" s="28">
        <f>SUMSQ($I$3:I23)/(A23)</f>
        <v>1.8245725376880957E-3</v>
      </c>
      <c r="L23" s="28">
        <f>SUM($J$3:J23)/(A23)</f>
        <v>3.666370537987085E-3</v>
      </c>
      <c r="M23" s="19">
        <f t="shared" si="6"/>
        <v>4278.2729729962539</v>
      </c>
      <c r="N23" s="19">
        <f>AVERAGE($M$3:M23)</f>
        <v>3565.3565122633499</v>
      </c>
      <c r="O23" s="28">
        <f>SUM($I$3:I23)/(L23)</f>
        <v>-878.59235330267381</v>
      </c>
    </row>
    <row r="24" spans="1:15" x14ac:dyDescent="0.3">
      <c r="A24">
        <v>2012</v>
      </c>
      <c r="B24">
        <v>270</v>
      </c>
      <c r="C24" s="22">
        <v>3787511</v>
      </c>
      <c r="D24" t="s">
        <v>19</v>
      </c>
      <c r="E24" s="20">
        <f t="shared" si="0"/>
        <v>0.71286921674946957</v>
      </c>
      <c r="F24" s="19">
        <f t="shared" si="1"/>
        <v>7.1286921674946955</v>
      </c>
      <c r="G24" s="19">
        <f t="shared" si="2"/>
        <v>7.4003767165835628</v>
      </c>
      <c r="H24" s="19">
        <f t="shared" si="3"/>
        <v>7.4305638887045484</v>
      </c>
      <c r="I24" s="19">
        <f t="shared" si="4"/>
        <v>0.30187172120985295</v>
      </c>
      <c r="J24" s="19">
        <f t="shared" si="5"/>
        <v>0.30187172120985295</v>
      </c>
      <c r="K24" s="28">
        <f>SUMSQ($I$3:I24)/(A24)</f>
        <v>1.8689572114100196E-3</v>
      </c>
      <c r="L24" s="28">
        <f>SUM($J$3:J24)/(A24)</f>
        <v>3.8145839329532211E-3</v>
      </c>
      <c r="M24" s="19">
        <f t="shared" si="6"/>
        <v>2361.4971746687806</v>
      </c>
      <c r="N24" s="19">
        <f>AVERAGE($M$3:M24)</f>
        <v>3510.6356332817786</v>
      </c>
      <c r="O24" s="28">
        <f>SUM($I$3:I24)/(L24)</f>
        <v>-765.31895723150444</v>
      </c>
    </row>
    <row r="25" spans="1:15" x14ac:dyDescent="0.3">
      <c r="A25">
        <v>2013</v>
      </c>
      <c r="B25">
        <v>279</v>
      </c>
      <c r="C25" s="22">
        <v>3850735</v>
      </c>
      <c r="D25" t="s">
        <v>19</v>
      </c>
      <c r="E25" s="20">
        <f t="shared" si="0"/>
        <v>0.72453700397456589</v>
      </c>
      <c r="F25" s="19">
        <f t="shared" si="1"/>
        <v>7.2453700397456595</v>
      </c>
      <c r="G25" s="19">
        <f t="shared" si="2"/>
        <v>7.3848760488997724</v>
      </c>
      <c r="H25" s="19">
        <f t="shared" si="3"/>
        <v>7.4003767165835628</v>
      </c>
      <c r="I25" s="19">
        <f t="shared" si="4"/>
        <v>0.15500667683790326</v>
      </c>
      <c r="J25" s="19">
        <f t="shared" si="5"/>
        <v>0.15500667683790326</v>
      </c>
      <c r="K25" s="28">
        <f>SUMSQ($I$3:I25)/(A25)</f>
        <v>1.8799647189375508E-3</v>
      </c>
      <c r="L25" s="28">
        <f>SUM($J$3:J25)/(A25)</f>
        <v>3.8896917784102258E-3</v>
      </c>
      <c r="M25" s="19">
        <f t="shared" si="6"/>
        <v>4674.2309347889804</v>
      </c>
      <c r="N25" s="19">
        <f>AVERAGE($M$3:M25)</f>
        <v>3561.2267333473092</v>
      </c>
      <c r="O25" s="28">
        <f>SUM($I$3:I25)/(L25)</f>
        <v>-710.69042959793182</v>
      </c>
    </row>
    <row r="26" spans="1:15" x14ac:dyDescent="0.3">
      <c r="A26">
        <v>2014</v>
      </c>
      <c r="B26">
        <v>267</v>
      </c>
      <c r="C26" s="22">
        <v>3913275</v>
      </c>
      <c r="D26" t="s">
        <v>19</v>
      </c>
      <c r="E26" s="20">
        <f t="shared" si="0"/>
        <v>0.68229296433294362</v>
      </c>
      <c r="F26" s="19">
        <f t="shared" si="1"/>
        <v>6.8229296433294362</v>
      </c>
      <c r="G26" s="19">
        <f t="shared" si="2"/>
        <v>7.3286814083427387</v>
      </c>
      <c r="H26" s="19">
        <f t="shared" si="3"/>
        <v>7.3848760488997724</v>
      </c>
      <c r="I26" s="19">
        <f t="shared" si="4"/>
        <v>0.56194640557033626</v>
      </c>
      <c r="J26" s="19">
        <f t="shared" si="5"/>
        <v>0.56194640557033626</v>
      </c>
      <c r="K26" s="28">
        <f>SUMSQ($I$3:I26)/(A26)</f>
        <v>2.0358255918345139E-3</v>
      </c>
      <c r="L26" s="28">
        <f>SUM($J$3:J26)/(A26)</f>
        <v>4.1667805141559688E-3</v>
      </c>
      <c r="M26" s="19">
        <f t="shared" si="6"/>
        <v>1214.1602073964045</v>
      </c>
      <c r="N26" s="19">
        <f>AVERAGE($M$3:M26)</f>
        <v>3463.4322947660216</v>
      </c>
      <c r="O26" s="28">
        <f>SUM($I$3:I26)/(L26)</f>
        <v>-528.56643347284569</v>
      </c>
    </row>
    <row r="27" spans="1:15" x14ac:dyDescent="0.3">
      <c r="A27">
        <v>2015</v>
      </c>
      <c r="B27">
        <v>276</v>
      </c>
      <c r="C27" s="22">
        <v>3975404</v>
      </c>
      <c r="D27" t="s">
        <v>19</v>
      </c>
      <c r="E27" s="20">
        <f t="shared" si="0"/>
        <v>0.69426906045272374</v>
      </c>
      <c r="F27" s="19">
        <f t="shared" si="1"/>
        <v>6.942690604527237</v>
      </c>
      <c r="G27" s="19">
        <f t="shared" si="2"/>
        <v>7.2900823279611888</v>
      </c>
      <c r="H27" s="19">
        <f t="shared" si="3"/>
        <v>7.3286814083427387</v>
      </c>
      <c r="I27" s="19">
        <f t="shared" si="4"/>
        <v>0.38599080381550177</v>
      </c>
      <c r="J27" s="19">
        <f t="shared" si="5"/>
        <v>0.38599080381550177</v>
      </c>
      <c r="K27" s="28">
        <f>SUMSQ($I$3:I27)/(A27)</f>
        <v>2.1087551576103461E-3</v>
      </c>
      <c r="L27" s="28">
        <f>SUM($J$3:J27)/(A27)</f>
        <v>4.3562713445784726E-3</v>
      </c>
      <c r="M27" s="19">
        <f t="shared" si="6"/>
        <v>1798.6673609575803</v>
      </c>
      <c r="N27" s="19">
        <f>AVERAGE($M$3:M27)</f>
        <v>3396.841697413684</v>
      </c>
      <c r="O27" s="28">
        <f>SUM($I$3:I27)/(L27)</f>
        <v>-416.96886349301383</v>
      </c>
    </row>
    <row r="28" spans="1:15" x14ac:dyDescent="0.3">
      <c r="A28">
        <v>2016</v>
      </c>
      <c r="B28">
        <v>276</v>
      </c>
      <c r="C28" s="22">
        <v>4037043</v>
      </c>
      <c r="D28" t="s">
        <v>19</v>
      </c>
      <c r="E28" s="20">
        <f t="shared" si="0"/>
        <v>0.68366871494804493</v>
      </c>
      <c r="F28" s="19">
        <f t="shared" si="1"/>
        <v>6.8366871494804489</v>
      </c>
      <c r="G28" s="19">
        <f t="shared" si="2"/>
        <v>7.2447428101131148</v>
      </c>
      <c r="H28" s="19">
        <f t="shared" si="3"/>
        <v>7.2900823279611888</v>
      </c>
      <c r="I28" s="19">
        <f t="shared" si="4"/>
        <v>0.45339517848073996</v>
      </c>
      <c r="J28" s="19">
        <f t="shared" si="5"/>
        <v>0.45339517848073996</v>
      </c>
      <c r="K28" s="28">
        <f>SUMSQ($I$3:I28)/(A28)</f>
        <v>2.2096769992333482E-3</v>
      </c>
      <c r="L28" s="28">
        <f>SUM($J$3:J28)/(A28)</f>
        <v>4.5790088977214092E-3</v>
      </c>
      <c r="M28" s="19">
        <f t="shared" si="6"/>
        <v>1507.8870429079493</v>
      </c>
      <c r="N28" s="19">
        <f>AVERAGE($M$3:M28)</f>
        <v>3324.1895953173098</v>
      </c>
      <c r="O28" s="28">
        <f>SUM($I$3:I28)/(L28)</f>
        <v>-297.6701647846977</v>
      </c>
    </row>
    <row r="29" spans="1:15" x14ac:dyDescent="0.3">
      <c r="A29">
        <v>2017</v>
      </c>
      <c r="B29">
        <v>279</v>
      </c>
      <c r="C29" s="22">
        <v>4098135</v>
      </c>
      <c r="D29" t="s">
        <v>19</v>
      </c>
      <c r="E29" s="20">
        <f t="shared" si="0"/>
        <v>0.68079748470950807</v>
      </c>
      <c r="F29" s="19">
        <f t="shared" si="1"/>
        <v>6.8079748470950809</v>
      </c>
      <c r="G29" s="19">
        <f t="shared" si="2"/>
        <v>7.2010660138113121</v>
      </c>
      <c r="H29" s="19">
        <f t="shared" si="3"/>
        <v>7.2447428101131148</v>
      </c>
      <c r="I29" s="19">
        <f t="shared" si="4"/>
        <v>0.43676796301803389</v>
      </c>
      <c r="J29" s="19">
        <f t="shared" si="5"/>
        <v>0.43676796301803389</v>
      </c>
      <c r="K29" s="28">
        <f>SUMSQ($I$3:I29)/(A29)</f>
        <v>2.3031606762386474E-3</v>
      </c>
      <c r="L29" s="28">
        <f>SUM($J$3:J29)/(A29)</f>
        <v>4.7932820529620213E-3</v>
      </c>
      <c r="M29" s="19">
        <f t="shared" si="6"/>
        <v>1558.7166238229759</v>
      </c>
      <c r="N29" s="19">
        <f>AVERAGE($M$3:M29)</f>
        <v>3258.801707484186</v>
      </c>
      <c r="O29" s="28">
        <f>SUM($I$3:I29)/(L29)</f>
        <v>-193.2426174555921</v>
      </c>
    </row>
    <row r="30" spans="1:15" x14ac:dyDescent="0.3">
      <c r="A30">
        <v>2018</v>
      </c>
      <c r="B30">
        <v>260</v>
      </c>
      <c r="C30" s="22">
        <v>4158783</v>
      </c>
      <c r="D30" t="s">
        <v>19</v>
      </c>
      <c r="E30" s="20">
        <f t="shared" si="0"/>
        <v>0.62518289605396571</v>
      </c>
      <c r="F30" s="19">
        <f t="shared" si="1"/>
        <v>6.2518289605396573</v>
      </c>
      <c r="G30" s="19">
        <f t="shared" si="2"/>
        <v>7.1061423084841469</v>
      </c>
      <c r="H30" s="19">
        <f t="shared" si="3"/>
        <v>7.2010660138113121</v>
      </c>
      <c r="I30" s="19">
        <f t="shared" si="4"/>
        <v>0.94923705327165475</v>
      </c>
      <c r="J30" s="19">
        <f t="shared" si="5"/>
        <v>0.94923705327165475</v>
      </c>
      <c r="K30" s="28">
        <f>SUMSQ($I$3:I30)/(A30)</f>
        <v>2.74852629696591E-3</v>
      </c>
      <c r="L30" s="28">
        <f>SUM($J$3:J30)/(A30)</f>
        <v>5.2612918503944757E-3</v>
      </c>
      <c r="M30" s="19">
        <f t="shared" si="6"/>
        <v>658.61619486850088</v>
      </c>
      <c r="N30" s="19">
        <f>AVERAGE($M$3:M30)</f>
        <v>3165.9379391764828</v>
      </c>
      <c r="O30" s="28">
        <f>SUM($I$3:I30)/(L30)</f>
        <v>4.3659777498633554</v>
      </c>
    </row>
    <row r="31" spans="1:15" x14ac:dyDescent="0.3">
      <c r="A31">
        <v>2019</v>
      </c>
      <c r="B31">
        <v>274</v>
      </c>
      <c r="C31" s="22">
        <v>4218808</v>
      </c>
      <c r="D31" t="s">
        <v>19</v>
      </c>
      <c r="E31" s="20">
        <f t="shared" si="0"/>
        <v>0.6494725524366125</v>
      </c>
      <c r="F31" s="19">
        <f t="shared" si="1"/>
        <v>6.4947255243661246</v>
      </c>
      <c r="G31" s="19">
        <f t="shared" si="2"/>
        <v>7.0450006300723444</v>
      </c>
      <c r="H31" s="19">
        <f t="shared" si="3"/>
        <v>7.1061423084841469</v>
      </c>
      <c r="I31" s="19">
        <f t="shared" si="4"/>
        <v>0.61141678411802225</v>
      </c>
      <c r="J31" s="19">
        <f t="shared" si="5"/>
        <v>0.61141678411802225</v>
      </c>
      <c r="K31" s="28">
        <f>SUMSQ($I$3:I31)/(A31)</f>
        <v>2.9323212239615801E-3</v>
      </c>
      <c r="L31" s="28">
        <f>SUM($J$3:J31)/(A31)</f>
        <v>5.561517453300681E-3</v>
      </c>
      <c r="M31" s="19">
        <f t="shared" si="6"/>
        <v>1062.2419424966986</v>
      </c>
      <c r="N31" s="19">
        <f>AVERAGE($M$3:M31)</f>
        <v>3093.3966979116626</v>
      </c>
      <c r="O31" s="28">
        <f>SUM($I$3:I31)/(L31)</f>
        <v>114.06733370869529</v>
      </c>
    </row>
    <row r="32" spans="1:15" x14ac:dyDescent="0.3">
      <c r="A32">
        <v>2020</v>
      </c>
      <c r="B32">
        <v>276</v>
      </c>
      <c r="C32" s="22">
        <v>4278500</v>
      </c>
      <c r="D32" t="s">
        <v>19</v>
      </c>
      <c r="E32" s="20">
        <f t="shared" si="0"/>
        <v>0.64508589458922527</v>
      </c>
      <c r="F32" s="19">
        <f t="shared" si="1"/>
        <v>6.4508589458922527</v>
      </c>
      <c r="G32" s="19">
        <f t="shared" si="2"/>
        <v>6.9855864616543357</v>
      </c>
      <c r="H32" s="19">
        <f t="shared" si="3"/>
        <v>7.0450006300723444</v>
      </c>
      <c r="I32" s="19">
        <f t="shared" si="4"/>
        <v>0.59414168418009172</v>
      </c>
      <c r="J32" s="19">
        <f t="shared" si="5"/>
        <v>0.59414168418009172</v>
      </c>
      <c r="K32" s="28">
        <f>SUMSQ($I$3:I32)/(A32)</f>
        <v>3.105624203989498E-3</v>
      </c>
      <c r="L32" s="28">
        <f>SUM($J$3:J32)/(A32)</f>
        <v>5.8528937734624586E-3</v>
      </c>
      <c r="M32" s="19">
        <f t="shared" si="6"/>
        <v>1085.7442118026711</v>
      </c>
      <c r="N32" s="19">
        <f>AVERAGE($M$3:M32)</f>
        <v>3026.4749483746959</v>
      </c>
      <c r="O32" s="28">
        <f>SUM($I$3:I32)/(L32)</f>
        <v>209.90115300276491</v>
      </c>
    </row>
    <row r="33" spans="1:15" x14ac:dyDescent="0.3">
      <c r="A33">
        <v>2021</v>
      </c>
      <c r="B33">
        <v>270</v>
      </c>
      <c r="C33" s="22">
        <v>4337406</v>
      </c>
      <c r="D33" t="s">
        <v>19</v>
      </c>
      <c r="E33" s="20">
        <f t="shared" si="0"/>
        <v>0.6224918764810119</v>
      </c>
      <c r="F33" s="19">
        <f t="shared" si="1"/>
        <v>6.224918764810119</v>
      </c>
      <c r="G33" s="19">
        <f t="shared" si="2"/>
        <v>6.9095196919699138</v>
      </c>
      <c r="H33" s="19">
        <f t="shared" si="3"/>
        <v>6.9855864616543357</v>
      </c>
      <c r="I33" s="19">
        <f t="shared" si="4"/>
        <v>0.76066769684421676</v>
      </c>
      <c r="J33" s="19">
        <f t="shared" si="5"/>
        <v>0.76066769684421676</v>
      </c>
      <c r="K33" s="28">
        <f>SUMSQ($I$3:I33)/(A33)</f>
        <v>3.3903890336868243E-3</v>
      </c>
      <c r="L33" s="28">
        <f>SUM($J$3:J33)/(A33)</f>
        <v>6.2263795740912335E-3</v>
      </c>
      <c r="M33" s="19">
        <f t="shared" si="6"/>
        <v>818.34929899553367</v>
      </c>
      <c r="N33" s="19">
        <f>AVERAGE($M$3:M33)</f>
        <v>2955.2450887173036</v>
      </c>
      <c r="O33" s="28">
        <f>SUM($I$3:I33)/(L33)</f>
        <v>319.47889212761692</v>
      </c>
    </row>
    <row r="34" spans="1:15" x14ac:dyDescent="0.3">
      <c r="A34">
        <v>2022</v>
      </c>
      <c r="B34">
        <v>272</v>
      </c>
      <c r="C34" s="22">
        <v>4395414</v>
      </c>
      <c r="D34" t="s">
        <v>19</v>
      </c>
      <c r="E34" s="20">
        <f t="shared" si="0"/>
        <v>0.61882680448303617</v>
      </c>
      <c r="F34" s="19">
        <f t="shared" si="1"/>
        <v>6.1882680448303624</v>
      </c>
      <c r="G34" s="19">
        <f t="shared" si="2"/>
        <v>6.8373945272559586</v>
      </c>
      <c r="H34" s="19">
        <f t="shared" si="3"/>
        <v>6.9095196919699138</v>
      </c>
      <c r="I34" s="19">
        <f t="shared" si="4"/>
        <v>0.72125164713955137</v>
      </c>
      <c r="J34" s="19">
        <f t="shared" si="5"/>
        <v>0.72125164713955137</v>
      </c>
      <c r="K34" s="28">
        <f>SUMSQ($I$3:I34)/(A34)</f>
        <v>3.6459842609211611E-3</v>
      </c>
      <c r="L34" s="28">
        <f>SUM($J$3:J34)/(A34)</f>
        <v>6.580002357259117E-3</v>
      </c>
      <c r="M34" s="19">
        <f t="shared" si="6"/>
        <v>857.99014385238911</v>
      </c>
      <c r="N34" s="19">
        <f>AVERAGE($M$3:M34)</f>
        <v>2889.7058716902752</v>
      </c>
      <c r="O34" s="28">
        <f>SUM($I$3:I34)/(L34)</f>
        <v>411.92211617463192</v>
      </c>
    </row>
    <row r="35" spans="1:15" x14ac:dyDescent="0.3">
      <c r="A35">
        <v>2023</v>
      </c>
      <c r="B35">
        <v>276</v>
      </c>
      <c r="C35" s="22">
        <v>4064780</v>
      </c>
      <c r="D35" t="s">
        <v>18</v>
      </c>
      <c r="E35" s="20">
        <f t="shared" si="0"/>
        <v>0.67900353770683775</v>
      </c>
      <c r="F35" s="19">
        <f t="shared" si="1"/>
        <v>6.7900353770683779</v>
      </c>
      <c r="G35" s="19">
        <f t="shared" si="2"/>
        <v>6.8326586122372008</v>
      </c>
      <c r="H35" s="19">
        <f t="shared" si="3"/>
        <v>6.8373945272559586</v>
      </c>
      <c r="I35" s="19">
        <f t="shared" si="4"/>
        <v>4.7359150187580745E-2</v>
      </c>
      <c r="J35" s="19">
        <f t="shared" si="5"/>
        <v>4.7359150187580745E-2</v>
      </c>
      <c r="K35" s="28">
        <f>SUMSQ($I$3:I35)/(A35)</f>
        <v>3.6452906894162518E-3</v>
      </c>
      <c r="L35" s="28">
        <f>SUM($J$3:J35)/(A35)</f>
        <v>6.6001601169379705E-3</v>
      </c>
      <c r="M35" s="19">
        <f t="shared" si="6"/>
        <v>14337.325205740213</v>
      </c>
      <c r="N35" s="19">
        <f>AVERAGE($M$3:M35)</f>
        <v>3236.6034272675461</v>
      </c>
      <c r="O35" s="28">
        <f>SUM($I$3:I35)/(L35)</f>
        <v>417.83950643052873</v>
      </c>
    </row>
    <row r="37" spans="1:15" x14ac:dyDescent="0.3">
      <c r="A37" t="s">
        <v>37</v>
      </c>
      <c r="B37" s="19">
        <v>0.1</v>
      </c>
      <c r="C37" s="19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7278-9F79-4A26-8AA0-10A608F0949D}">
  <dimension ref="A1:I18"/>
  <sheetViews>
    <sheetView workbookViewId="0">
      <selection activeCell="B17" sqref="B17:B18"/>
    </sheetView>
  </sheetViews>
  <sheetFormatPr baseColWidth="10" defaultRowHeight="14.4" x14ac:dyDescent="0.3"/>
  <sheetData>
    <row r="1" spans="1:9" x14ac:dyDescent="0.3">
      <c r="A1" t="s">
        <v>38</v>
      </c>
    </row>
    <row r="2" spans="1:9" ht="15" thickBot="1" x14ac:dyDescent="0.35"/>
    <row r="3" spans="1:9" x14ac:dyDescent="0.3">
      <c r="A3" s="32" t="s">
        <v>39</v>
      </c>
      <c r="B3" s="32"/>
    </row>
    <row r="4" spans="1:9" x14ac:dyDescent="0.3">
      <c r="A4" s="29" t="s">
        <v>40</v>
      </c>
      <c r="B4" s="29">
        <v>0.38379056850378163</v>
      </c>
    </row>
    <row r="5" spans="1:9" x14ac:dyDescent="0.3">
      <c r="A5" s="29" t="s">
        <v>41</v>
      </c>
      <c r="B5" s="29">
        <v>0.14729520047245589</v>
      </c>
    </row>
    <row r="6" spans="1:9" x14ac:dyDescent="0.3">
      <c r="A6" s="29" t="s">
        <v>42</v>
      </c>
      <c r="B6" s="29">
        <v>0.12064817548722015</v>
      </c>
    </row>
    <row r="7" spans="1:9" x14ac:dyDescent="0.3">
      <c r="A7" s="29" t="s">
        <v>43</v>
      </c>
      <c r="B7" s="29">
        <v>0.48849807211047086</v>
      </c>
    </row>
    <row r="8" spans="1:9" ht="15" thickBot="1" x14ac:dyDescent="0.35">
      <c r="A8" s="30" t="s">
        <v>44</v>
      </c>
      <c r="B8" s="30">
        <v>34</v>
      </c>
    </row>
    <row r="10" spans="1:9" ht="15" thickBot="1" x14ac:dyDescent="0.35">
      <c r="A10" t="s">
        <v>45</v>
      </c>
    </row>
    <row r="11" spans="1:9" x14ac:dyDescent="0.3">
      <c r="A11" s="31"/>
      <c r="B11" s="31" t="s">
        <v>49</v>
      </c>
      <c r="C11" s="31" t="s">
        <v>50</v>
      </c>
      <c r="D11" s="31" t="s">
        <v>51</v>
      </c>
      <c r="E11" s="31" t="s">
        <v>52</v>
      </c>
      <c r="F11" s="31" t="s">
        <v>53</v>
      </c>
    </row>
    <row r="12" spans="1:9" x14ac:dyDescent="0.3">
      <c r="A12" s="29" t="s">
        <v>46</v>
      </c>
      <c r="B12" s="29">
        <v>1</v>
      </c>
      <c r="C12" s="29">
        <v>1.3190631106239845</v>
      </c>
      <c r="D12" s="29">
        <v>1.3190631106239845</v>
      </c>
      <c r="E12" s="29">
        <v>5.527641474200867</v>
      </c>
      <c r="F12" s="29">
        <v>2.5042316242596559E-2</v>
      </c>
    </row>
    <row r="13" spans="1:9" x14ac:dyDescent="0.3">
      <c r="A13" s="29" t="s">
        <v>47</v>
      </c>
      <c r="B13" s="29">
        <v>32</v>
      </c>
      <c r="C13" s="29">
        <v>7.636171726580697</v>
      </c>
      <c r="D13" s="29">
        <v>0.23863036645564678</v>
      </c>
      <c r="E13" s="29"/>
      <c r="F13" s="29"/>
    </row>
    <row r="14" spans="1:9" ht="15" thickBot="1" x14ac:dyDescent="0.35">
      <c r="A14" s="30" t="s">
        <v>0</v>
      </c>
      <c r="B14" s="30">
        <v>33</v>
      </c>
      <c r="C14" s="30">
        <v>8.9552348372046815</v>
      </c>
      <c r="D14" s="30"/>
      <c r="E14" s="30"/>
      <c r="F14" s="30"/>
    </row>
    <row r="15" spans="1:9" ht="15" thickBot="1" x14ac:dyDescent="0.35"/>
    <row r="16" spans="1:9" x14ac:dyDescent="0.3">
      <c r="A16" s="31"/>
      <c r="B16" s="31" t="s">
        <v>54</v>
      </c>
      <c r="C16" s="31" t="s">
        <v>43</v>
      </c>
      <c r="D16" s="31" t="s">
        <v>55</v>
      </c>
      <c r="E16" s="31" t="s">
        <v>56</v>
      </c>
      <c r="F16" s="31" t="s">
        <v>57</v>
      </c>
      <c r="G16" s="31" t="s">
        <v>58</v>
      </c>
      <c r="H16" s="31" t="s">
        <v>59</v>
      </c>
      <c r="I16" s="31" t="s">
        <v>60</v>
      </c>
    </row>
    <row r="17" spans="1:9" x14ac:dyDescent="0.3">
      <c r="A17" s="29" t="s">
        <v>48</v>
      </c>
      <c r="B17" s="33">
        <v>47.392396393298505</v>
      </c>
      <c r="C17" s="29">
        <v>17.134340053303553</v>
      </c>
      <c r="D17" s="29">
        <v>2.7659306542221396</v>
      </c>
      <c r="E17" s="29">
        <v>9.3472653956728838E-3</v>
      </c>
      <c r="F17" s="29">
        <v>12.490887820540571</v>
      </c>
      <c r="G17" s="29">
        <v>82.293904966056431</v>
      </c>
      <c r="H17" s="29">
        <v>12.490887820540571</v>
      </c>
      <c r="I17" s="29">
        <v>82.293904966056431</v>
      </c>
    </row>
    <row r="18" spans="1:9" ht="15" thickBot="1" x14ac:dyDescent="0.35">
      <c r="A18" s="30" t="s">
        <v>61</v>
      </c>
      <c r="B18" s="34">
        <v>-2.0076729138549177E-2</v>
      </c>
      <c r="C18" s="30">
        <v>8.5393148481943126E-3</v>
      </c>
      <c r="D18" s="30">
        <v>-2.351093676185803</v>
      </c>
      <c r="E18" s="30">
        <v>2.5042316242596421E-2</v>
      </c>
      <c r="F18" s="30">
        <v>-3.7470744283140109E-2</v>
      </c>
      <c r="G18" s="30">
        <v>-2.6827139939582488E-3</v>
      </c>
      <c r="H18" s="30">
        <v>-3.7470744283140109E-2</v>
      </c>
      <c r="I18" s="30">
        <v>-2.6827139939582488E-3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921AC-CE59-4FFD-A6DF-18CC1FB46D96}">
  <dimension ref="A1:P64"/>
  <sheetViews>
    <sheetView topLeftCell="E1" zoomScale="81" zoomScaleNormal="81" workbookViewId="0">
      <selection activeCell="X22" sqref="X22"/>
    </sheetView>
  </sheetViews>
  <sheetFormatPr baseColWidth="10" defaultRowHeight="14.4" x14ac:dyDescent="0.3"/>
  <cols>
    <col min="14" max="14" width="14.5546875" bestFit="1" customWidth="1"/>
  </cols>
  <sheetData>
    <row r="1" spans="1:16" ht="57.6" x14ac:dyDescent="0.3">
      <c r="A1" s="22" t="s">
        <v>4</v>
      </c>
      <c r="B1" s="9" t="s">
        <v>16</v>
      </c>
      <c r="C1" s="22" t="s">
        <v>23</v>
      </c>
      <c r="D1" s="22"/>
      <c r="E1" s="9" t="s">
        <v>24</v>
      </c>
      <c r="F1" s="9" t="s">
        <v>25</v>
      </c>
      <c r="G1" s="22" t="s">
        <v>28</v>
      </c>
      <c r="H1" s="22" t="s">
        <v>62</v>
      </c>
      <c r="I1" s="22" t="s">
        <v>29</v>
      </c>
      <c r="J1" s="22" t="s">
        <v>30</v>
      </c>
      <c r="K1" s="9" t="s">
        <v>31</v>
      </c>
      <c r="L1" s="22" t="s">
        <v>32</v>
      </c>
      <c r="M1" s="22" t="s">
        <v>33</v>
      </c>
      <c r="N1" s="22" t="s">
        <v>34</v>
      </c>
      <c r="O1" s="22" t="s">
        <v>35</v>
      </c>
      <c r="P1" s="22" t="s">
        <v>36</v>
      </c>
    </row>
    <row r="2" spans="1:16" x14ac:dyDescent="0.3">
      <c r="A2">
        <v>1990</v>
      </c>
      <c r="B2">
        <v>181</v>
      </c>
      <c r="C2" s="22">
        <v>2329329</v>
      </c>
      <c r="D2" t="s">
        <v>18</v>
      </c>
      <c r="E2" s="20">
        <f xml:space="preserve"> (B2 / C2) * 10000</f>
        <v>0.77704781076438756</v>
      </c>
      <c r="F2" s="19">
        <f>B2/C2 * 100000</f>
        <v>7.7704781076438758</v>
      </c>
      <c r="G2" s="33">
        <v>47.392396393298505</v>
      </c>
      <c r="H2" s="33">
        <v>-2.0076729138549177E-2</v>
      </c>
    </row>
    <row r="3" spans="1:16" x14ac:dyDescent="0.3">
      <c r="A3">
        <v>1991</v>
      </c>
      <c r="B3">
        <v>181</v>
      </c>
      <c r="C3" s="22">
        <v>2527391</v>
      </c>
      <c r="D3" t="s">
        <v>19</v>
      </c>
      <c r="E3" s="20">
        <f t="shared" ref="E3:E35" si="0" xml:space="preserve"> (B3 / C3) * 10000</f>
        <v>0.71615353540469207</v>
      </c>
      <c r="F3" s="19">
        <f t="shared" ref="F3:F35" si="1">B3/C3 * 100000</f>
        <v>7.1615353540469213</v>
      </c>
      <c r="G3" s="20">
        <f>0.1*F3+(1-0.1)*(G2+H2)</f>
        <v>43.351241233148649</v>
      </c>
      <c r="H3" s="20">
        <f>0.2*(G3-G2)+(1-0.2)*H2</f>
        <v>-0.82429241534081066</v>
      </c>
      <c r="I3" s="20">
        <f>G2+H2</f>
        <v>47.372319664159953</v>
      </c>
      <c r="J3" s="20">
        <f>I3-F3</f>
        <v>40.210784310113034</v>
      </c>
      <c r="K3" s="20">
        <f>ABS(J3)</f>
        <v>40.210784310113034</v>
      </c>
      <c r="L3" s="20">
        <f>SUMSQ($J$3:J3)/(A3)</f>
        <v>0.81210807374908711</v>
      </c>
      <c r="M3" s="20">
        <f>SUM($K$3:K3)/(A3)</f>
        <v>2.0196275394331005E-2</v>
      </c>
      <c r="N3" s="19">
        <f>(F3/K3)*100</f>
        <v>17.809986740909682</v>
      </c>
      <c r="O3" s="40">
        <f>AVERAGE($N$3:N3)</f>
        <v>17.809986740909682</v>
      </c>
      <c r="P3" s="41">
        <f>SUM($J$3:J3)/(M3)</f>
        <v>1991.0000000000002</v>
      </c>
    </row>
    <row r="4" spans="1:16" x14ac:dyDescent="0.3">
      <c r="A4">
        <v>1992</v>
      </c>
      <c r="B4">
        <v>182</v>
      </c>
      <c r="C4" s="22">
        <v>2581476</v>
      </c>
      <c r="D4" t="s">
        <v>19</v>
      </c>
      <c r="E4" s="20">
        <f t="shared" si="0"/>
        <v>0.70502301783940657</v>
      </c>
      <c r="F4" s="19">
        <f t="shared" si="1"/>
        <v>7.0502301783940657</v>
      </c>
      <c r="G4" s="20">
        <f t="shared" ref="G4:G35" si="2">0.1*F4+(1-0.1)*(G3+H3)</f>
        <v>38.97927695386646</v>
      </c>
      <c r="H4" s="20">
        <f t="shared" ref="H4:H35" si="3">0.2*(G4-G3)+(1-0.2)*H3</f>
        <v>-1.5338267881290863</v>
      </c>
      <c r="I4" s="20">
        <f t="shared" ref="I4:I35" si="4">G3+H3</f>
        <v>42.526948817807835</v>
      </c>
      <c r="J4" s="20">
        <f t="shared" ref="J4:J35" si="5">I4-F4</f>
        <v>35.476718639413768</v>
      </c>
      <c r="K4" s="20">
        <f t="shared" ref="K4:K35" si="6">ABS(J4)</f>
        <v>35.476718639413768</v>
      </c>
      <c r="L4" s="20">
        <f>SUMSQ($J$3:J4)/(A4)</f>
        <v>1.4435264760314059</v>
      </c>
      <c r="M4" s="20">
        <f>SUM($K$3:K4)/(A4)</f>
        <v>3.7995734412413051E-2</v>
      </c>
      <c r="N4" s="19">
        <f t="shared" ref="N4:N35" si="7">(F4/K4)*100</f>
        <v>19.872836183224209</v>
      </c>
      <c r="O4" s="40">
        <f>AVERAGE($N$3:N4)</f>
        <v>18.841411462066944</v>
      </c>
      <c r="P4" s="41">
        <f>SUM($J$3:J4)/(M4)</f>
        <v>1992</v>
      </c>
    </row>
    <row r="5" spans="1:16" x14ac:dyDescent="0.3">
      <c r="A5">
        <v>1993</v>
      </c>
      <c r="B5">
        <v>183</v>
      </c>
      <c r="C5" s="22">
        <v>2636079</v>
      </c>
      <c r="D5" t="s">
        <v>19</v>
      </c>
      <c r="E5" s="20">
        <f t="shared" si="0"/>
        <v>0.69421288208737297</v>
      </c>
      <c r="F5" s="19">
        <f t="shared" si="1"/>
        <v>6.9421288208737293</v>
      </c>
      <c r="G5" s="20">
        <f t="shared" si="2"/>
        <v>34.395118031251009</v>
      </c>
      <c r="H5" s="20">
        <f t="shared" si="3"/>
        <v>-2.1438932150263597</v>
      </c>
      <c r="I5" s="20">
        <f t="shared" si="4"/>
        <v>37.445450165737377</v>
      </c>
      <c r="J5" s="20">
        <f t="shared" si="5"/>
        <v>30.503321344863647</v>
      </c>
      <c r="K5" s="20">
        <f t="shared" si="6"/>
        <v>30.503321344863647</v>
      </c>
      <c r="L5" s="20">
        <f>SUMSQ($J$3:J5)/(A5)</f>
        <v>1.9096624953951704</v>
      </c>
      <c r="M5" s="20">
        <f>SUM($K$3:K5)/(A5)</f>
        <v>5.3281898792970621E-2</v>
      </c>
      <c r="N5" s="19">
        <f t="shared" si="7"/>
        <v>22.758599768161609</v>
      </c>
      <c r="O5" s="40">
        <f>AVERAGE($N$3:N5)</f>
        <v>20.147140897431832</v>
      </c>
      <c r="P5" s="41">
        <f>SUM($J$3:J5)/(M5)</f>
        <v>1993</v>
      </c>
    </row>
    <row r="6" spans="1:16" x14ac:dyDescent="0.3">
      <c r="A6">
        <v>1994</v>
      </c>
      <c r="B6">
        <v>167</v>
      </c>
      <c r="C6" s="22">
        <v>2691244</v>
      </c>
      <c r="D6" t="s">
        <v>19</v>
      </c>
      <c r="E6" s="20">
        <f t="shared" si="0"/>
        <v>0.62053087717055755</v>
      </c>
      <c r="F6" s="19">
        <f t="shared" si="1"/>
        <v>6.2053087717055755</v>
      </c>
      <c r="G6" s="20">
        <f t="shared" si="2"/>
        <v>29.646633211772745</v>
      </c>
      <c r="H6" s="20">
        <f t="shared" si="3"/>
        <v>-2.6648115359167406</v>
      </c>
      <c r="I6" s="20">
        <f t="shared" si="4"/>
        <v>32.251224816224649</v>
      </c>
      <c r="J6" s="20">
        <f t="shared" si="5"/>
        <v>26.045916044519075</v>
      </c>
      <c r="K6" s="20">
        <f t="shared" si="6"/>
        <v>26.045916044519075</v>
      </c>
      <c r="L6" s="20">
        <f>SUMSQ($J$3:J6)/(A6)</f>
        <v>2.2489203088870164</v>
      </c>
      <c r="M6" s="20">
        <f>SUM($K$3:K6)/(A6)</f>
        <v>6.6317322135862347E-2</v>
      </c>
      <c r="N6" s="19">
        <f t="shared" si="7"/>
        <v>23.824498094438795</v>
      </c>
      <c r="O6" s="40">
        <f>AVERAGE($N$3:N6)</f>
        <v>21.066480196683571</v>
      </c>
      <c r="P6" s="41">
        <f>SUM($J$3:J6)/(M6)</f>
        <v>1994</v>
      </c>
    </row>
    <row r="7" spans="1:16" x14ac:dyDescent="0.3">
      <c r="A7">
        <v>1995</v>
      </c>
      <c r="B7">
        <v>174</v>
      </c>
      <c r="C7" s="22">
        <v>2746944</v>
      </c>
      <c r="D7" t="s">
        <v>19</v>
      </c>
      <c r="E7" s="20">
        <f t="shared" si="0"/>
        <v>0.63343118753057948</v>
      </c>
      <c r="F7" s="19">
        <f t="shared" si="1"/>
        <v>6.3343118753057945</v>
      </c>
      <c r="G7" s="20">
        <f t="shared" si="2"/>
        <v>24.917070695800984</v>
      </c>
      <c r="H7" s="20">
        <f t="shared" si="3"/>
        <v>-3.0777617319277448</v>
      </c>
      <c r="I7" s="20">
        <f t="shared" si="4"/>
        <v>26.981821675856004</v>
      </c>
      <c r="J7" s="20">
        <f t="shared" si="5"/>
        <v>20.64750980055021</v>
      </c>
      <c r="K7" s="20">
        <f t="shared" si="6"/>
        <v>20.64750980055021</v>
      </c>
      <c r="L7" s="20">
        <f>SUMSQ($J$3:J7)/(A7)</f>
        <v>2.4614870961827209</v>
      </c>
      <c r="M7" s="20">
        <f>SUM($K$3:K7)/(A7)</f>
        <v>7.6633709343087594E-2</v>
      </c>
      <c r="N7" s="19">
        <f t="shared" si="7"/>
        <v>30.678333302629063</v>
      </c>
      <c r="O7" s="40">
        <f>AVERAGE($N$3:N7)</f>
        <v>22.988850817872667</v>
      </c>
      <c r="P7" s="41">
        <f>SUM($J$3:J7)/(M7)</f>
        <v>1994.9999999999998</v>
      </c>
    </row>
    <row r="8" spans="1:16" x14ac:dyDescent="0.3">
      <c r="A8">
        <v>1996</v>
      </c>
      <c r="B8">
        <v>191</v>
      </c>
      <c r="C8" s="22">
        <v>2803853</v>
      </c>
      <c r="D8" t="s">
        <v>19</v>
      </c>
      <c r="E8" s="20">
        <f t="shared" si="0"/>
        <v>0.68120546975893526</v>
      </c>
      <c r="F8" s="19">
        <f t="shared" si="1"/>
        <v>6.8120546975893523</v>
      </c>
      <c r="G8" s="20">
        <f t="shared" si="2"/>
        <v>20.336583537244852</v>
      </c>
      <c r="H8" s="20">
        <f t="shared" si="3"/>
        <v>-3.3783068172534225</v>
      </c>
      <c r="I8" s="20">
        <f t="shared" si="4"/>
        <v>21.83930896387324</v>
      </c>
      <c r="J8" s="20">
        <f t="shared" si="5"/>
        <v>15.027254266283887</v>
      </c>
      <c r="K8" s="20">
        <f t="shared" si="6"/>
        <v>15.027254266283887</v>
      </c>
      <c r="L8" s="20">
        <f>SUMSQ($J$3:J8)/(A8)</f>
        <v>2.5733893425190755</v>
      </c>
      <c r="M8" s="20">
        <f>SUM($K$3:K8)/(A8)</f>
        <v>8.4124000203278357E-2</v>
      </c>
      <c r="N8" s="19">
        <f t="shared" si="7"/>
        <v>45.331333168916402</v>
      </c>
      <c r="O8" s="40">
        <f>AVERAGE($N$3:N8)</f>
        <v>26.712597876379959</v>
      </c>
      <c r="P8" s="41">
        <f>SUM($J$3:J8)/(M8)</f>
        <v>1996.0000000000002</v>
      </c>
    </row>
    <row r="9" spans="1:16" x14ac:dyDescent="0.3">
      <c r="A9">
        <v>1997</v>
      </c>
      <c r="B9">
        <v>209</v>
      </c>
      <c r="C9" s="22">
        <v>2861700</v>
      </c>
      <c r="D9" t="s">
        <v>19</v>
      </c>
      <c r="E9" s="20">
        <f t="shared" si="0"/>
        <v>0.73033511549079222</v>
      </c>
      <c r="F9" s="19">
        <f t="shared" si="1"/>
        <v>7.3033511549079222</v>
      </c>
      <c r="G9" s="20">
        <f t="shared" si="2"/>
        <v>15.992784163483082</v>
      </c>
      <c r="H9" s="20">
        <f t="shared" si="3"/>
        <v>-3.571405328555092</v>
      </c>
      <c r="I9" s="20">
        <f t="shared" si="4"/>
        <v>16.958276719991431</v>
      </c>
      <c r="J9" s="20">
        <f t="shared" si="5"/>
        <v>9.6549255650835093</v>
      </c>
      <c r="K9" s="20">
        <f t="shared" si="6"/>
        <v>9.6549255650835093</v>
      </c>
      <c r="L9" s="20">
        <f>SUMSQ($J$3:J9)/(A9)</f>
        <v>2.618779526958126</v>
      </c>
      <c r="M9" s="20">
        <f>SUM($K$3:K9)/(A9)</f>
        <v>8.8916589870218887E-2</v>
      </c>
      <c r="N9" s="19">
        <f t="shared" si="7"/>
        <v>75.643785192089695</v>
      </c>
      <c r="O9" s="40">
        <f>AVERAGE($N$3:N9)</f>
        <v>33.702767492909921</v>
      </c>
      <c r="P9" s="41">
        <f>SUM($J$3:J9)/(M9)</f>
        <v>1997.0000000000002</v>
      </c>
    </row>
    <row r="10" spans="1:16" x14ac:dyDescent="0.3">
      <c r="A10">
        <v>1998</v>
      </c>
      <c r="B10">
        <v>215</v>
      </c>
      <c r="C10" s="22">
        <v>2920591</v>
      </c>
      <c r="D10" t="s">
        <v>19</v>
      </c>
      <c r="E10" s="20">
        <f t="shared" si="0"/>
        <v>0.73615237463924243</v>
      </c>
      <c r="F10" s="19">
        <f t="shared" si="1"/>
        <v>7.3615237463924252</v>
      </c>
      <c r="G10" s="20">
        <f t="shared" si="2"/>
        <v>11.915393326074433</v>
      </c>
      <c r="H10" s="20">
        <f t="shared" si="3"/>
        <v>-3.6726024303258038</v>
      </c>
      <c r="I10" s="20">
        <f t="shared" si="4"/>
        <v>12.421378834927989</v>
      </c>
      <c r="J10" s="20">
        <f t="shared" si="5"/>
        <v>5.0598550885355635</v>
      </c>
      <c r="K10" s="20">
        <f t="shared" si="6"/>
        <v>5.0598550885355635</v>
      </c>
      <c r="L10" s="20">
        <f>SUMSQ($J$3:J10)/(A10)</f>
        <v>2.6302827071333117</v>
      </c>
      <c r="M10" s="20">
        <f>SUM($K$3:K10)/(A10)</f>
        <v>9.1404547076758103E-2</v>
      </c>
      <c r="N10" s="19">
        <f t="shared" si="7"/>
        <v>145.48882562016249</v>
      </c>
      <c r="O10" s="40">
        <f>AVERAGE($N$3:N10)</f>
        <v>47.676024758816496</v>
      </c>
      <c r="P10" s="41">
        <f>SUM($J$3:J10)/(M10)</f>
        <v>1998</v>
      </c>
    </row>
    <row r="11" spans="1:16" x14ac:dyDescent="0.3">
      <c r="A11">
        <v>1999</v>
      </c>
      <c r="B11">
        <v>219</v>
      </c>
      <c r="C11" s="22">
        <v>2980088</v>
      </c>
      <c r="D11" t="s">
        <v>19</v>
      </c>
      <c r="E11" s="20">
        <f t="shared" si="0"/>
        <v>0.73487762777475019</v>
      </c>
      <c r="F11" s="19">
        <f t="shared" si="1"/>
        <v>7.3487762777475023</v>
      </c>
      <c r="G11" s="20">
        <f t="shared" si="2"/>
        <v>8.1533894339485169</v>
      </c>
      <c r="H11" s="20">
        <f t="shared" si="3"/>
        <v>-3.6904827226858266</v>
      </c>
      <c r="I11" s="20">
        <f t="shared" si="4"/>
        <v>8.2427908957486302</v>
      </c>
      <c r="J11" s="20">
        <f t="shared" si="5"/>
        <v>0.89401461800112791</v>
      </c>
      <c r="K11" s="20">
        <f t="shared" si="6"/>
        <v>0.89401461800112791</v>
      </c>
      <c r="L11" s="20">
        <f>SUMSQ($J$3:J11)/(A11)</f>
        <v>2.6293667388642099</v>
      </c>
      <c r="M11" s="20">
        <f>SUM($K$3:K11)/(A11)</f>
        <v>9.1806052865114465E-2</v>
      </c>
      <c r="N11" s="19">
        <f t="shared" si="7"/>
        <v>821.99732865422015</v>
      </c>
      <c r="O11" s="40">
        <f>AVERAGE($N$3:N11)</f>
        <v>133.71172519163915</v>
      </c>
      <c r="P11" s="41">
        <f>SUM($J$3:J11)/(M11)</f>
        <v>1999</v>
      </c>
    </row>
    <row r="12" spans="1:16" x14ac:dyDescent="0.3">
      <c r="A12">
        <v>2000</v>
      </c>
      <c r="B12">
        <v>223</v>
      </c>
      <c r="C12" s="22">
        <v>2839177</v>
      </c>
      <c r="D12" t="s">
        <v>18</v>
      </c>
      <c r="E12" s="20">
        <f t="shared" si="0"/>
        <v>0.7854388789427359</v>
      </c>
      <c r="F12" s="19">
        <f t="shared" si="1"/>
        <v>7.8543887894273592</v>
      </c>
      <c r="G12" s="20">
        <f t="shared" si="2"/>
        <v>4.8020549190791577</v>
      </c>
      <c r="H12" s="20">
        <f t="shared" si="3"/>
        <v>-3.6226530811225333</v>
      </c>
      <c r="I12" s="20">
        <f t="shared" si="4"/>
        <v>4.4629067112626899</v>
      </c>
      <c r="J12" s="20">
        <f t="shared" si="5"/>
        <v>-3.3914820781646693</v>
      </c>
      <c r="K12" s="20">
        <f t="shared" si="6"/>
        <v>3.3914820781646693</v>
      </c>
      <c r="L12" s="20">
        <f>SUMSQ($J$3:J12)/(A12)</f>
        <v>2.6338031308380341</v>
      </c>
      <c r="M12" s="20">
        <f>SUM($K$3:K12)/(A12)</f>
        <v>9.345589087776425E-2</v>
      </c>
      <c r="N12" s="19">
        <f t="shared" si="7"/>
        <v>231.59163481936579</v>
      </c>
      <c r="O12" s="40">
        <f>AVERAGE($N$3:N12)</f>
        <v>143.4997161544118</v>
      </c>
      <c r="P12" s="41">
        <f>SUM($J$3:J12)/(M12)</f>
        <v>1927.4206891334316</v>
      </c>
    </row>
    <row r="13" spans="1:16" x14ac:dyDescent="0.3">
      <c r="A13">
        <v>2001</v>
      </c>
      <c r="B13">
        <v>228</v>
      </c>
      <c r="C13" s="22">
        <v>3102268</v>
      </c>
      <c r="D13" t="s">
        <v>19</v>
      </c>
      <c r="E13" s="20">
        <f t="shared" si="0"/>
        <v>0.73494617486303571</v>
      </c>
      <c r="F13" s="19">
        <f t="shared" si="1"/>
        <v>7.3494617486303566</v>
      </c>
      <c r="G13" s="20">
        <f t="shared" si="2"/>
        <v>1.7964078290239978</v>
      </c>
      <c r="H13" s="20">
        <f t="shared" si="3"/>
        <v>-3.4992518829090589</v>
      </c>
      <c r="I13" s="20">
        <f t="shared" si="4"/>
        <v>1.1794018379566245</v>
      </c>
      <c r="J13" s="20">
        <f t="shared" si="5"/>
        <v>-6.1700599106737322</v>
      </c>
      <c r="K13" s="20">
        <f t="shared" si="6"/>
        <v>6.1700599106737322</v>
      </c>
      <c r="L13" s="20">
        <f>SUMSQ($J$3:J13)/(A13)</f>
        <v>2.6515121943914899</v>
      </c>
      <c r="M13" s="20">
        <f>SUM($K$3:K13)/(A13)</f>
        <v>9.6492674495853178E-2</v>
      </c>
      <c r="N13" s="19">
        <f t="shared" si="7"/>
        <v>119.11491711638568</v>
      </c>
      <c r="O13" s="40">
        <f>AVERAGE($N$3:N13)</f>
        <v>141.28291624186397</v>
      </c>
      <c r="P13" s="41">
        <f>SUM($J$3:J13)/(M13)</f>
        <v>1802.8182822935578</v>
      </c>
    </row>
    <row r="14" spans="1:16" x14ac:dyDescent="0.3">
      <c r="A14">
        <v>2002</v>
      </c>
      <c r="B14">
        <v>240</v>
      </c>
      <c r="C14" s="22">
        <v>3164354</v>
      </c>
      <c r="D14" t="s">
        <v>19</v>
      </c>
      <c r="E14" s="20">
        <f t="shared" si="0"/>
        <v>0.75844864386222277</v>
      </c>
      <c r="F14" s="19">
        <f t="shared" si="1"/>
        <v>7.5844864386222284</v>
      </c>
      <c r="G14" s="20">
        <f t="shared" si="2"/>
        <v>-0.77411100463433224</v>
      </c>
      <c r="H14" s="20">
        <f t="shared" si="3"/>
        <v>-3.3135052730589134</v>
      </c>
      <c r="I14" s="20">
        <f t="shared" si="4"/>
        <v>-1.7028440538850611</v>
      </c>
      <c r="J14" s="20">
        <f t="shared" si="5"/>
        <v>-9.287330492507289</v>
      </c>
      <c r="K14" s="20">
        <f t="shared" si="6"/>
        <v>9.287330492507289</v>
      </c>
      <c r="L14" s="20">
        <f>SUMSQ($J$3:J14)/(A14)</f>
        <v>2.6932719323948189</v>
      </c>
      <c r="M14" s="20">
        <f>SUM($K$3:K14)/(A14)</f>
        <v>0.10108350257677798</v>
      </c>
      <c r="N14" s="19">
        <f t="shared" si="7"/>
        <v>81.664870704678165</v>
      </c>
      <c r="O14" s="40">
        <f>AVERAGE($N$3:N14)</f>
        <v>136.31474578043182</v>
      </c>
      <c r="P14" s="41">
        <f>SUM($J$3:J14)/(M14)</f>
        <v>1629.0633288151244</v>
      </c>
    </row>
    <row r="15" spans="1:16" x14ac:dyDescent="0.3">
      <c r="A15">
        <v>2003</v>
      </c>
      <c r="B15">
        <v>249</v>
      </c>
      <c r="C15" s="22">
        <v>3226535</v>
      </c>
      <c r="D15" t="s">
        <v>19</v>
      </c>
      <c r="E15" s="20">
        <f t="shared" si="0"/>
        <v>0.77172570574935651</v>
      </c>
      <c r="F15" s="19">
        <f t="shared" si="1"/>
        <v>7.7172570574935646</v>
      </c>
      <c r="G15" s="20">
        <f t="shared" si="2"/>
        <v>-2.9071289441745645</v>
      </c>
      <c r="H15" s="20">
        <f t="shared" si="3"/>
        <v>-3.0774078063551773</v>
      </c>
      <c r="I15" s="20">
        <f t="shared" si="4"/>
        <v>-4.0876162776932459</v>
      </c>
      <c r="J15" s="20">
        <f t="shared" si="5"/>
        <v>-11.80487333518681</v>
      </c>
      <c r="K15" s="20">
        <f t="shared" si="6"/>
        <v>11.80487333518681</v>
      </c>
      <c r="L15" s="20">
        <f>SUMSQ($J$3:J15)/(A15)</f>
        <v>2.7615004708508395</v>
      </c>
      <c r="M15" s="20">
        <f>SUM($K$3:K15)/(A15)</f>
        <v>0.10692663279775154</v>
      </c>
      <c r="N15" s="19">
        <f t="shared" si="7"/>
        <v>65.373484647994658</v>
      </c>
      <c r="O15" s="40">
        <f>AVERAGE($N$3:N15)</f>
        <v>130.85772569332127</v>
      </c>
      <c r="P15" s="41">
        <f>SUM($J$3:J15)/(M15)</f>
        <v>1429.6396497397775</v>
      </c>
    </row>
    <row r="16" spans="1:16" x14ac:dyDescent="0.3">
      <c r="A16">
        <v>2004</v>
      </c>
      <c r="B16">
        <v>253</v>
      </c>
      <c r="C16" s="22">
        <v>3288733</v>
      </c>
      <c r="D16" t="s">
        <v>19</v>
      </c>
      <c r="E16" s="20">
        <f t="shared" si="0"/>
        <v>0.76929322021580959</v>
      </c>
      <c r="F16" s="19">
        <f t="shared" si="1"/>
        <v>7.6929322021580955</v>
      </c>
      <c r="G16" s="20">
        <f t="shared" si="2"/>
        <v>-4.6167898552609588</v>
      </c>
      <c r="H16" s="20">
        <f t="shared" si="3"/>
        <v>-2.8038584273014209</v>
      </c>
      <c r="I16" s="20">
        <f t="shared" si="4"/>
        <v>-5.9845367505297418</v>
      </c>
      <c r="J16" s="20">
        <f t="shared" si="5"/>
        <v>-13.677468952687837</v>
      </c>
      <c r="K16" s="20">
        <f t="shared" si="6"/>
        <v>13.677468952687837</v>
      </c>
      <c r="L16" s="20">
        <f>SUMSQ($J$3:J16)/(A16)</f>
        <v>2.8534723553223404</v>
      </c>
      <c r="M16" s="20">
        <f>SUM($K$3:K16)/(A16)</f>
        <v>0.1136983605022875</v>
      </c>
      <c r="N16" s="19">
        <f t="shared" si="7"/>
        <v>56.245290914342114</v>
      </c>
      <c r="O16" s="40">
        <f>AVERAGE($N$3:N16)</f>
        <v>125.52826606625133</v>
      </c>
      <c r="P16" s="41">
        <f>SUM($J$3:J16)/(M16)</f>
        <v>1224.1960595847213</v>
      </c>
    </row>
    <row r="17" spans="1:16" x14ac:dyDescent="0.3">
      <c r="A17">
        <v>2005</v>
      </c>
      <c r="B17">
        <v>254</v>
      </c>
      <c r="C17" s="22">
        <v>3351007</v>
      </c>
      <c r="D17" t="s">
        <v>19</v>
      </c>
      <c r="E17" s="20">
        <f t="shared" si="0"/>
        <v>0.75798110836533616</v>
      </c>
      <c r="F17" s="19">
        <f t="shared" si="1"/>
        <v>7.5798110836533619</v>
      </c>
      <c r="G17" s="20">
        <f t="shared" si="2"/>
        <v>-5.9206023459408055</v>
      </c>
      <c r="H17" s="20">
        <f t="shared" si="3"/>
        <v>-2.5038492399771064</v>
      </c>
      <c r="I17" s="20">
        <f t="shared" si="4"/>
        <v>-7.4206482825623796</v>
      </c>
      <c r="J17" s="20">
        <f t="shared" si="5"/>
        <v>-15.000459366215741</v>
      </c>
      <c r="K17" s="20">
        <f t="shared" si="6"/>
        <v>15.000459366215741</v>
      </c>
      <c r="L17" s="20">
        <f>SUMSQ($J$3:J17)/(A17)</f>
        <v>2.9642755018770375</v>
      </c>
      <c r="M17" s="20">
        <f>SUM($K$3:K17)/(A17)</f>
        <v>0.12112317895900244</v>
      </c>
      <c r="N17" s="19">
        <f t="shared" si="7"/>
        <v>50.53052642324225</v>
      </c>
      <c r="O17" s="40">
        <f>AVERAGE($N$3:N17)</f>
        <v>120.52841675671739</v>
      </c>
      <c r="P17" s="41">
        <f>SUM($J$3:J17)/(M17)</f>
        <v>1025.3085050216762</v>
      </c>
    </row>
    <row r="18" spans="1:16" x14ac:dyDescent="0.3">
      <c r="A18">
        <v>2006</v>
      </c>
      <c r="B18">
        <v>262</v>
      </c>
      <c r="C18" s="22">
        <v>3413399</v>
      </c>
      <c r="D18" t="s">
        <v>19</v>
      </c>
      <c r="E18" s="20">
        <f t="shared" si="0"/>
        <v>0.76756335840023393</v>
      </c>
      <c r="F18" s="19">
        <f t="shared" si="1"/>
        <v>7.6756335840023384</v>
      </c>
      <c r="G18" s="20">
        <f t="shared" si="2"/>
        <v>-6.8144430689258861</v>
      </c>
      <c r="H18" s="20">
        <f t="shared" si="3"/>
        <v>-2.1818475365787013</v>
      </c>
      <c r="I18" s="20">
        <f t="shared" si="4"/>
        <v>-8.424451585917911</v>
      </c>
      <c r="J18" s="20">
        <f t="shared" si="5"/>
        <v>-16.100085169920249</v>
      </c>
      <c r="K18" s="20">
        <f t="shared" si="6"/>
        <v>16.100085169920249</v>
      </c>
      <c r="L18" s="20">
        <f>SUMSQ($J$3:J18)/(A18)</f>
        <v>3.0920165123340708</v>
      </c>
      <c r="M18" s="20">
        <f>SUM($K$3:K18)/(A18)</f>
        <v>0.1290887632017548</v>
      </c>
      <c r="N18" s="19">
        <f t="shared" si="7"/>
        <v>47.674490556998464</v>
      </c>
      <c r="O18" s="40">
        <f>AVERAGE($N$3:N18)</f>
        <v>115.97504636923496</v>
      </c>
      <c r="P18" s="41">
        <f>SUM($J$3:J18)/(M18)</f>
        <v>837.31951326448348</v>
      </c>
    </row>
    <row r="19" spans="1:16" x14ac:dyDescent="0.3">
      <c r="A19">
        <v>2007</v>
      </c>
      <c r="B19">
        <v>262</v>
      </c>
      <c r="C19" s="22">
        <v>3475741</v>
      </c>
      <c r="D19" t="s">
        <v>19</v>
      </c>
      <c r="E19" s="20">
        <f t="shared" si="0"/>
        <v>0.75379609700492645</v>
      </c>
      <c r="F19" s="19">
        <f t="shared" si="1"/>
        <v>7.5379609700492649</v>
      </c>
      <c r="G19" s="20">
        <f t="shared" si="2"/>
        <v>-7.3428654479492028</v>
      </c>
      <c r="H19" s="20">
        <f t="shared" si="3"/>
        <v>-1.8511625050676246</v>
      </c>
      <c r="I19" s="20">
        <f t="shared" si="4"/>
        <v>-8.996290605504587</v>
      </c>
      <c r="J19" s="20">
        <f t="shared" si="5"/>
        <v>-16.534251575553853</v>
      </c>
      <c r="K19" s="20">
        <f t="shared" si="6"/>
        <v>16.534251575553853</v>
      </c>
      <c r="L19" s="20">
        <f>SUMSQ($J$3:J19)/(A19)</f>
        <v>3.2266898848559293</v>
      </c>
      <c r="M19" s="20">
        <f>SUM($K$3:K19)/(A19)</f>
        <v>0.13726273570417238</v>
      </c>
      <c r="N19" s="19">
        <f t="shared" si="7"/>
        <v>45.589973852788454</v>
      </c>
      <c r="O19" s="40">
        <f>AVERAGE($N$3:N19)</f>
        <v>111.83474798591457</v>
      </c>
      <c r="P19" s="41">
        <f>SUM($J$3:J19)/(M19)</f>
        <v>667.00032114885687</v>
      </c>
    </row>
    <row r="20" spans="1:16" x14ac:dyDescent="0.3">
      <c r="A20">
        <v>2008</v>
      </c>
      <c r="B20">
        <v>266</v>
      </c>
      <c r="C20" s="22">
        <v>3537986</v>
      </c>
      <c r="D20" t="s">
        <v>19</v>
      </c>
      <c r="E20" s="20">
        <f t="shared" si="0"/>
        <v>0.7518401712160534</v>
      </c>
      <c r="F20" s="19">
        <f t="shared" si="1"/>
        <v>7.518401712160534</v>
      </c>
      <c r="G20" s="20">
        <f t="shared" si="2"/>
        <v>-7.5227849864990928</v>
      </c>
      <c r="H20" s="20">
        <f t="shared" si="3"/>
        <v>-1.5169139117640777</v>
      </c>
      <c r="I20" s="20">
        <f t="shared" si="4"/>
        <v>-9.1940279530168283</v>
      </c>
      <c r="J20" s="20">
        <f t="shared" si="5"/>
        <v>-16.712429665177361</v>
      </c>
      <c r="K20" s="20">
        <f t="shared" si="6"/>
        <v>16.712429665177361</v>
      </c>
      <c r="L20" s="20">
        <f>SUMSQ($J$3:J20)/(A20)</f>
        <v>3.364179235168999</v>
      </c>
      <c r="M20" s="20">
        <f>SUM($K$3:K20)/(A20)</f>
        <v>0.14551730090809331</v>
      </c>
      <c r="N20" s="19">
        <f t="shared" si="7"/>
        <v>44.986886184635111</v>
      </c>
      <c r="O20" s="40">
        <f>AVERAGE($N$3:N20)</f>
        <v>108.1209778858435</v>
      </c>
      <c r="P20" s="41">
        <f>SUM($J$3:J20)/(M20)</f>
        <v>514.31588315773786</v>
      </c>
    </row>
    <row r="21" spans="1:16" x14ac:dyDescent="0.3">
      <c r="A21">
        <v>2009</v>
      </c>
      <c r="B21">
        <v>272</v>
      </c>
      <c r="C21" s="22">
        <v>3600000</v>
      </c>
      <c r="D21" t="s">
        <v>19</v>
      </c>
      <c r="E21" s="20">
        <f t="shared" si="0"/>
        <v>0.75555555555555554</v>
      </c>
      <c r="F21" s="19">
        <f t="shared" si="1"/>
        <v>7.5555555555555554</v>
      </c>
      <c r="G21" s="20">
        <f t="shared" si="2"/>
        <v>-7.380173452881297</v>
      </c>
      <c r="H21" s="20">
        <f t="shared" si="3"/>
        <v>-1.1850088226877031</v>
      </c>
      <c r="I21" s="20">
        <f t="shared" si="4"/>
        <v>-9.0396988982631701</v>
      </c>
      <c r="J21" s="20">
        <f t="shared" si="5"/>
        <v>-16.595254453818725</v>
      </c>
      <c r="K21" s="20">
        <f t="shared" si="6"/>
        <v>16.595254453818725</v>
      </c>
      <c r="L21" s="20">
        <f>SUMSQ($J$3:J21)/(A21)</f>
        <v>3.499589036638298</v>
      </c>
      <c r="M21" s="20">
        <f>SUM($K$3:K21)/(A21)</f>
        <v>0.1537053233834097</v>
      </c>
      <c r="N21" s="19">
        <f t="shared" si="7"/>
        <v>45.528410405403278</v>
      </c>
      <c r="O21" s="40">
        <f>AVERAGE($N$3:N21)</f>
        <v>104.82663222897823</v>
      </c>
      <c r="P21" s="41">
        <f>SUM($J$3:J21)/(M21)</f>
        <v>378.94982031405988</v>
      </c>
    </row>
    <row r="22" spans="1:16" x14ac:dyDescent="0.3">
      <c r="A22">
        <v>2010</v>
      </c>
      <c r="B22">
        <v>268</v>
      </c>
      <c r="C22" s="22">
        <v>3405813</v>
      </c>
      <c r="D22" t="s">
        <v>18</v>
      </c>
      <c r="E22" s="20">
        <f t="shared" si="0"/>
        <v>0.78688994375204979</v>
      </c>
      <c r="F22" s="19">
        <f t="shared" si="1"/>
        <v>7.8688994375204979</v>
      </c>
      <c r="G22" s="20">
        <f t="shared" si="2"/>
        <v>-6.9217741042600505</v>
      </c>
      <c r="H22" s="20">
        <f t="shared" si="3"/>
        <v>-0.85632718842591316</v>
      </c>
      <c r="I22" s="20">
        <f t="shared" si="4"/>
        <v>-8.5651822755690006</v>
      </c>
      <c r="J22" s="20">
        <f t="shared" si="5"/>
        <v>-16.434081713089498</v>
      </c>
      <c r="K22" s="20">
        <f t="shared" si="6"/>
        <v>16.434081713089498</v>
      </c>
      <c r="L22" s="20">
        <f>SUMSQ($J$3:J22)/(A22)</f>
        <v>3.6322156300292749</v>
      </c>
      <c r="M22" s="20">
        <f>SUM($K$3:K22)/(A22)</f>
        <v>0.1618050131295321</v>
      </c>
      <c r="N22" s="19">
        <f t="shared" si="7"/>
        <v>47.881588852348465</v>
      </c>
      <c r="O22" s="40">
        <f>AVERAGE($N$3:N22)</f>
        <v>101.97938006014672</v>
      </c>
      <c r="P22" s="41">
        <f>SUM($J$3:J22)/(M22)</f>
        <v>258.41302537947502</v>
      </c>
    </row>
    <row r="23" spans="1:16" x14ac:dyDescent="0.3">
      <c r="A23">
        <v>2011</v>
      </c>
      <c r="B23">
        <v>271</v>
      </c>
      <c r="C23" s="22">
        <v>3723821</v>
      </c>
      <c r="D23" t="s">
        <v>19</v>
      </c>
      <c r="E23" s="20">
        <f t="shared" si="0"/>
        <v>0.72774711781259083</v>
      </c>
      <c r="F23" s="19">
        <f t="shared" si="1"/>
        <v>7.2774711781259089</v>
      </c>
      <c r="G23" s="20">
        <f t="shared" si="2"/>
        <v>-6.2725440456047767</v>
      </c>
      <c r="H23" s="20">
        <f t="shared" si="3"/>
        <v>-0.55521573900967591</v>
      </c>
      <c r="I23" s="20">
        <f t="shared" si="4"/>
        <v>-7.7781012926859638</v>
      </c>
      <c r="J23" s="20">
        <f t="shared" si="5"/>
        <v>-15.055572470811873</v>
      </c>
      <c r="K23" s="20">
        <f t="shared" si="6"/>
        <v>15.055572470811873</v>
      </c>
      <c r="L23" s="20">
        <f>SUMSQ($J$3:J23)/(A23)</f>
        <v>3.7431246537954803</v>
      </c>
      <c r="M23" s="20">
        <f>SUM($K$3:K23)/(A23)</f>
        <v>0.16921116303389924</v>
      </c>
      <c r="N23" s="19">
        <f t="shared" si="7"/>
        <v>48.337392631430582</v>
      </c>
      <c r="O23" s="40">
        <f>AVERAGE($N$3:N23)</f>
        <v>99.424999706398339</v>
      </c>
      <c r="P23" s="41">
        <f>SUM($J$3:J23)/(M23)</f>
        <v>158.12757275473481</v>
      </c>
    </row>
    <row r="24" spans="1:16" x14ac:dyDescent="0.3">
      <c r="A24">
        <v>2012</v>
      </c>
      <c r="B24">
        <v>270</v>
      </c>
      <c r="C24" s="22">
        <v>3787511</v>
      </c>
      <c r="D24" t="s">
        <v>19</v>
      </c>
      <c r="E24" s="20">
        <f t="shared" si="0"/>
        <v>0.71286921674946957</v>
      </c>
      <c r="F24" s="19">
        <f t="shared" si="1"/>
        <v>7.1286921674946955</v>
      </c>
      <c r="G24" s="20">
        <f t="shared" si="2"/>
        <v>-5.4321145894035379</v>
      </c>
      <c r="H24" s="20">
        <f t="shared" si="3"/>
        <v>-0.27608669996749302</v>
      </c>
      <c r="I24" s="20">
        <f t="shared" si="4"/>
        <v>-6.8277597846144529</v>
      </c>
      <c r="J24" s="20">
        <f t="shared" si="5"/>
        <v>-13.956451952109148</v>
      </c>
      <c r="K24" s="20">
        <f t="shared" si="6"/>
        <v>13.956451952109148</v>
      </c>
      <c r="L24" s="20">
        <f>SUMSQ($J$3:J24)/(A24)</f>
        <v>3.8380746669355079</v>
      </c>
      <c r="M24" s="20">
        <f>SUM($K$3:K24)/(A24)</f>
        <v>0.1760636683962627</v>
      </c>
      <c r="N24" s="19">
        <f t="shared" si="7"/>
        <v>51.078112058540661</v>
      </c>
      <c r="O24" s="40">
        <f>AVERAGE($N$3:N24)</f>
        <v>97.227413904222985</v>
      </c>
      <c r="P24" s="41">
        <f>SUM($J$3:J24)/(M24)</f>
        <v>72.703804584130566</v>
      </c>
    </row>
    <row r="25" spans="1:16" x14ac:dyDescent="0.3">
      <c r="A25">
        <v>2013</v>
      </c>
      <c r="B25">
        <v>279</v>
      </c>
      <c r="C25" s="22">
        <v>3850735</v>
      </c>
      <c r="D25" t="s">
        <v>19</v>
      </c>
      <c r="E25" s="20">
        <f t="shared" si="0"/>
        <v>0.72453700397456589</v>
      </c>
      <c r="F25" s="19">
        <f t="shared" si="1"/>
        <v>7.2453700397456595</v>
      </c>
      <c r="G25" s="20">
        <f t="shared" si="2"/>
        <v>-4.4128441564593617</v>
      </c>
      <c r="H25" s="20">
        <f t="shared" si="3"/>
        <v>-1.701527338515918E-2</v>
      </c>
      <c r="I25" s="20">
        <f t="shared" si="4"/>
        <v>-5.708201289371031</v>
      </c>
      <c r="J25" s="20">
        <f t="shared" si="5"/>
        <v>-12.953571329116691</v>
      </c>
      <c r="K25" s="20">
        <f t="shared" si="6"/>
        <v>12.953571329116691</v>
      </c>
      <c r="L25" s="20">
        <f>SUMSQ($J$3:J25)/(A25)</f>
        <v>3.9195237158732019</v>
      </c>
      <c r="M25" s="20">
        <f>SUM($K$3:K25)/(A25)</f>
        <v>0.18241116350839406</v>
      </c>
      <c r="N25" s="19">
        <f t="shared" si="7"/>
        <v>55.933378183201953</v>
      </c>
      <c r="O25" s="40">
        <f>AVERAGE($N$3:N25)</f>
        <v>95.432021046787298</v>
      </c>
      <c r="P25" s="41">
        <f>SUM($J$3:J25)/(M25)</f>
        <v>-0.83916348498374205</v>
      </c>
    </row>
    <row r="26" spans="1:16" x14ac:dyDescent="0.3">
      <c r="A26">
        <v>2014</v>
      </c>
      <c r="B26">
        <v>267</v>
      </c>
      <c r="C26" s="22">
        <v>3913275</v>
      </c>
      <c r="D26" t="s">
        <v>19</v>
      </c>
      <c r="E26" s="20">
        <f t="shared" si="0"/>
        <v>0.68229296433294362</v>
      </c>
      <c r="F26" s="19">
        <f t="shared" si="1"/>
        <v>6.8229296433294362</v>
      </c>
      <c r="G26" s="20">
        <f t="shared" si="2"/>
        <v>-3.3045805225271256</v>
      </c>
      <c r="H26" s="20">
        <f t="shared" si="3"/>
        <v>0.20804050807831986</v>
      </c>
      <c r="I26" s="20">
        <f t="shared" si="4"/>
        <v>-4.4298594298445213</v>
      </c>
      <c r="J26" s="20">
        <f t="shared" si="5"/>
        <v>-11.252789073173957</v>
      </c>
      <c r="K26" s="20">
        <f t="shared" si="6"/>
        <v>11.252789073173957</v>
      </c>
      <c r="L26" s="20">
        <f>SUMSQ($J$3:J26)/(A26)</f>
        <v>3.9804501002870398</v>
      </c>
      <c r="M26" s="20">
        <f>SUM($K$3:K26)/(A26)</f>
        <v>0.18790787547942961</v>
      </c>
      <c r="N26" s="19">
        <f t="shared" si="7"/>
        <v>60.633231450102734</v>
      </c>
      <c r="O26" s="40">
        <f>AVERAGE($N$3:N26)</f>
        <v>93.982071480258767</v>
      </c>
      <c r="P26" s="41">
        <f>SUM($J$3:J26)/(M26)</f>
        <v>-60.699222061569245</v>
      </c>
    </row>
    <row r="27" spans="1:16" x14ac:dyDescent="0.3">
      <c r="A27">
        <v>2015</v>
      </c>
      <c r="B27">
        <v>276</v>
      </c>
      <c r="C27" s="22">
        <v>3975404</v>
      </c>
      <c r="D27" t="s">
        <v>19</v>
      </c>
      <c r="E27" s="20">
        <f t="shared" si="0"/>
        <v>0.69426906045272374</v>
      </c>
      <c r="F27" s="19">
        <f t="shared" si="1"/>
        <v>6.942690604527237</v>
      </c>
      <c r="G27" s="20">
        <f t="shared" si="2"/>
        <v>-2.0926169525512019</v>
      </c>
      <c r="H27" s="20">
        <f t="shared" si="3"/>
        <v>0.40882512045784064</v>
      </c>
      <c r="I27" s="20">
        <f t="shared" si="4"/>
        <v>-3.0965400144488058</v>
      </c>
      <c r="J27" s="20">
        <f t="shared" si="5"/>
        <v>-10.039230618976042</v>
      </c>
      <c r="K27" s="20">
        <f t="shared" si="6"/>
        <v>10.039230618976042</v>
      </c>
      <c r="L27" s="20">
        <f>SUMSQ($J$3:J27)/(A27)</f>
        <v>4.0284926319598435</v>
      </c>
      <c r="M27" s="20">
        <f>SUM($K$3:K27)/(A27)</f>
        <v>0.19279686939679763</v>
      </c>
      <c r="N27" s="19">
        <f t="shared" si="7"/>
        <v>69.155604328923786</v>
      </c>
      <c r="O27" s="40">
        <f>AVERAGE($N$3:N27)</f>
        <v>92.989012794205379</v>
      </c>
      <c r="P27" s="41">
        <f>SUM($J$3:J27)/(M27)</f>
        <v>-111.23153890887735</v>
      </c>
    </row>
    <row r="28" spans="1:16" x14ac:dyDescent="0.3">
      <c r="A28">
        <v>2016</v>
      </c>
      <c r="B28">
        <v>276</v>
      </c>
      <c r="C28" s="22">
        <v>4037043</v>
      </c>
      <c r="D28" t="s">
        <v>19</v>
      </c>
      <c r="E28" s="20">
        <f t="shared" si="0"/>
        <v>0.68366871494804493</v>
      </c>
      <c r="F28" s="19">
        <f t="shared" si="1"/>
        <v>6.8366871494804489</v>
      </c>
      <c r="G28" s="20">
        <f t="shared" si="2"/>
        <v>-0.83174393393598023</v>
      </c>
      <c r="H28" s="20">
        <f t="shared" si="3"/>
        <v>0.57923470008931688</v>
      </c>
      <c r="I28" s="20">
        <f t="shared" si="4"/>
        <v>-1.6837918320933614</v>
      </c>
      <c r="J28" s="20">
        <f t="shared" si="5"/>
        <v>-8.5204789815738096</v>
      </c>
      <c r="K28" s="20">
        <f t="shared" si="6"/>
        <v>8.5204789815738096</v>
      </c>
      <c r="L28" s="20">
        <f>SUMSQ($J$3:J28)/(A28)</f>
        <v>4.0625055632314115</v>
      </c>
      <c r="M28" s="20">
        <f>SUM($K$3:K28)/(A28)</f>
        <v>0.19692766409529816</v>
      </c>
      <c r="N28" s="19">
        <f t="shared" si="7"/>
        <v>80.238296042573538</v>
      </c>
      <c r="O28" s="40">
        <f>AVERAGE($N$3:N28)</f>
        <v>92.4986006114503</v>
      </c>
      <c r="P28" s="41">
        <f>SUM($J$3:J28)/(M28)</f>
        <v>-152.16537300159297</v>
      </c>
    </row>
    <row r="29" spans="1:16" x14ac:dyDescent="0.3">
      <c r="A29">
        <v>2017</v>
      </c>
      <c r="B29">
        <v>279</v>
      </c>
      <c r="C29" s="22">
        <v>4098135</v>
      </c>
      <c r="D29" t="s">
        <v>19</v>
      </c>
      <c r="E29" s="20">
        <f t="shared" si="0"/>
        <v>0.68079748470950807</v>
      </c>
      <c r="F29" s="19">
        <f t="shared" si="1"/>
        <v>6.8079748470950809</v>
      </c>
      <c r="G29" s="20">
        <f t="shared" si="2"/>
        <v>0.45353917424751117</v>
      </c>
      <c r="H29" s="20">
        <f t="shared" si="3"/>
        <v>0.72044438170815184</v>
      </c>
      <c r="I29" s="20">
        <f t="shared" si="4"/>
        <v>-0.25250923384666335</v>
      </c>
      <c r="J29" s="20">
        <f t="shared" si="5"/>
        <v>-7.0604840809417446</v>
      </c>
      <c r="K29" s="20">
        <f t="shared" si="6"/>
        <v>7.0604840809417446</v>
      </c>
      <c r="L29" s="20">
        <f>SUMSQ($J$3:J29)/(A29)</f>
        <v>4.0852065696240745</v>
      </c>
      <c r="M29" s="20">
        <f>SUM($K$3:K29)/(A29)</f>
        <v>0.20033051804514768</v>
      </c>
      <c r="N29" s="19">
        <f t="shared" si="7"/>
        <v>96.423627176948699</v>
      </c>
      <c r="O29" s="40">
        <f>AVERAGE($N$3:N29)</f>
        <v>92.643971965728014</v>
      </c>
      <c r="P29" s="41">
        <f>SUM($J$3:J29)/(M29)</f>
        <v>-184.82483799093851</v>
      </c>
    </row>
    <row r="30" spans="1:16" x14ac:dyDescent="0.3">
      <c r="A30">
        <v>2018</v>
      </c>
      <c r="B30">
        <v>260</v>
      </c>
      <c r="C30" s="22">
        <v>4158783</v>
      </c>
      <c r="D30" t="s">
        <v>19</v>
      </c>
      <c r="E30" s="20">
        <f t="shared" si="0"/>
        <v>0.62518289605396571</v>
      </c>
      <c r="F30" s="19">
        <f t="shared" si="1"/>
        <v>6.2518289605396573</v>
      </c>
      <c r="G30" s="20">
        <f t="shared" si="2"/>
        <v>1.6817680964140627</v>
      </c>
      <c r="H30" s="20">
        <f t="shared" si="3"/>
        <v>0.82200128979983178</v>
      </c>
      <c r="I30" s="20">
        <f t="shared" si="4"/>
        <v>1.1739835559556631</v>
      </c>
      <c r="J30" s="20">
        <f t="shared" si="5"/>
        <v>-5.0778454045839947</v>
      </c>
      <c r="K30" s="20">
        <f t="shared" si="6"/>
        <v>5.0778454045839947</v>
      </c>
      <c r="L30" s="20">
        <f>SUMSQ($J$3:J30)/(A30)</f>
        <v>4.0959594474155665</v>
      </c>
      <c r="M30" s="20">
        <f>SUM($K$3:K30)/(A30)</f>
        <v>0.20274752244878436</v>
      </c>
      <c r="N30" s="19">
        <f t="shared" si="7"/>
        <v>123.11971835329716</v>
      </c>
      <c r="O30" s="40">
        <f>AVERAGE($N$3:N30)</f>
        <v>93.73239147956977</v>
      </c>
      <c r="P30" s="41">
        <f>SUM($J$3:J30)/(M30)</f>
        <v>-207.66666067426289</v>
      </c>
    </row>
    <row r="31" spans="1:16" x14ac:dyDescent="0.3">
      <c r="A31">
        <v>2019</v>
      </c>
      <c r="B31">
        <v>274</v>
      </c>
      <c r="C31" s="22">
        <v>4218808</v>
      </c>
      <c r="D31" t="s">
        <v>19</v>
      </c>
      <c r="E31" s="20">
        <f t="shared" si="0"/>
        <v>0.6494725524366125</v>
      </c>
      <c r="F31" s="19">
        <f t="shared" si="1"/>
        <v>6.4947255243661246</v>
      </c>
      <c r="G31" s="20">
        <f t="shared" si="2"/>
        <v>2.9028650000291174</v>
      </c>
      <c r="H31" s="20">
        <f t="shared" si="3"/>
        <v>0.90182041256287648</v>
      </c>
      <c r="I31" s="20">
        <f t="shared" si="4"/>
        <v>2.5037693862138943</v>
      </c>
      <c r="J31" s="20">
        <f t="shared" si="5"/>
        <v>-3.9909561381522303</v>
      </c>
      <c r="K31" s="20">
        <f t="shared" si="6"/>
        <v>3.9909561381522303</v>
      </c>
      <c r="L31" s="20">
        <f>SUMSQ($J$3:J31)/(A31)</f>
        <v>4.1018196611100883</v>
      </c>
      <c r="M31" s="20">
        <f>SUM($K$3:K31)/(A31)</f>
        <v>0.20462380209994999</v>
      </c>
      <c r="N31" s="19">
        <f t="shared" si="7"/>
        <v>162.7360787626474</v>
      </c>
      <c r="O31" s="40">
        <f>AVERAGE($N$3:N31)</f>
        <v>96.111828972089697</v>
      </c>
      <c r="P31" s="41">
        <f>SUM($J$3:J31)/(M31)</f>
        <v>-225.26635030736091</v>
      </c>
    </row>
    <row r="32" spans="1:16" x14ac:dyDescent="0.3">
      <c r="A32">
        <v>2020</v>
      </c>
      <c r="B32">
        <v>276</v>
      </c>
      <c r="C32" s="22">
        <v>4278500</v>
      </c>
      <c r="D32" t="s">
        <v>19</v>
      </c>
      <c r="E32" s="20">
        <f t="shared" si="0"/>
        <v>0.64508589458922527</v>
      </c>
      <c r="F32" s="19">
        <f t="shared" si="1"/>
        <v>6.4508589458922527</v>
      </c>
      <c r="G32" s="20">
        <f t="shared" si="2"/>
        <v>4.0693027659220196</v>
      </c>
      <c r="H32" s="20">
        <f t="shared" si="3"/>
        <v>0.9547438832288816</v>
      </c>
      <c r="I32" s="20">
        <f t="shared" si="4"/>
        <v>3.804685412591994</v>
      </c>
      <c r="J32" s="20">
        <f t="shared" si="5"/>
        <v>-2.6461735333002587</v>
      </c>
      <c r="K32" s="20">
        <f t="shared" si="6"/>
        <v>2.6461735333002587</v>
      </c>
      <c r="L32" s="20">
        <f>SUMSQ($J$3:J32)/(A32)</f>
        <v>4.1032555099750532</v>
      </c>
      <c r="M32" s="20">
        <f>SUM($K$3:K32)/(A32)</f>
        <v>0.20583249008569274</v>
      </c>
      <c r="N32" s="19">
        <f t="shared" si="7"/>
        <v>243.78064645846794</v>
      </c>
      <c r="O32" s="40">
        <f>AVERAGE($N$3:N32)</f>
        <v>101.03412288830231</v>
      </c>
      <c r="P32" s="41">
        <f>SUM($J$3:J32)/(M32)</f>
        <v>-236.79949942829572</v>
      </c>
    </row>
    <row r="33" spans="1:16" x14ac:dyDescent="0.3">
      <c r="A33">
        <v>2021</v>
      </c>
      <c r="B33">
        <v>270</v>
      </c>
      <c r="C33" s="22">
        <v>4337406</v>
      </c>
      <c r="D33" t="s">
        <v>19</v>
      </c>
      <c r="E33" s="20">
        <f t="shared" si="0"/>
        <v>0.6224918764810119</v>
      </c>
      <c r="F33" s="19">
        <f t="shared" si="1"/>
        <v>6.224918764810119</v>
      </c>
      <c r="G33" s="20">
        <f t="shared" si="2"/>
        <v>5.1441338607168223</v>
      </c>
      <c r="H33" s="20">
        <f t="shared" si="3"/>
        <v>0.97876132554206596</v>
      </c>
      <c r="I33" s="20">
        <f t="shared" si="4"/>
        <v>5.0240466491509013</v>
      </c>
      <c r="J33" s="20">
        <f t="shared" si="5"/>
        <v>-1.2008721156592177</v>
      </c>
      <c r="K33" s="20">
        <f t="shared" si="6"/>
        <v>1.2008721156592177</v>
      </c>
      <c r="L33" s="20">
        <f>SUMSQ($J$3:J33)/(A33)</f>
        <v>4.1019387550656985</v>
      </c>
      <c r="M33" s="20">
        <f>SUM($K$3:K33)/(A33)</f>
        <v>0.20632484022204775</v>
      </c>
      <c r="N33" s="19">
        <f t="shared" si="7"/>
        <v>518.36650078205503</v>
      </c>
      <c r="O33" s="40">
        <f>AVERAGE($N$3:N33)</f>
        <v>114.49645765906853</v>
      </c>
      <c r="P33" s="41">
        <f>SUM($J$3:J33)/(M33)</f>
        <v>-242.0547263251637</v>
      </c>
    </row>
    <row r="34" spans="1:16" x14ac:dyDescent="0.3">
      <c r="A34">
        <v>2022</v>
      </c>
      <c r="B34">
        <v>272</v>
      </c>
      <c r="C34" s="22">
        <v>4395414</v>
      </c>
      <c r="D34" t="s">
        <v>19</v>
      </c>
      <c r="E34" s="20">
        <f t="shared" si="0"/>
        <v>0.61882680448303617</v>
      </c>
      <c r="F34" s="19">
        <f t="shared" si="1"/>
        <v>6.1882680448303624</v>
      </c>
      <c r="G34" s="20">
        <f t="shared" si="2"/>
        <v>6.1294324721160356</v>
      </c>
      <c r="H34" s="20">
        <f t="shared" si="3"/>
        <v>0.98006878271349551</v>
      </c>
      <c r="I34" s="20">
        <f t="shared" si="4"/>
        <v>6.1228951862588881</v>
      </c>
      <c r="J34" s="20">
        <f t="shared" si="5"/>
        <v>-6.5372858571474346E-2</v>
      </c>
      <c r="K34" s="20">
        <f t="shared" si="6"/>
        <v>6.5372858571474346E-2</v>
      </c>
      <c r="L34" s="20">
        <f>SUMSQ($J$3:J34)/(A34)</f>
        <v>4.0999122144403621</v>
      </c>
      <c r="M34" s="20">
        <f>SUM($K$3:K34)/(A34)</f>
        <v>0.20625513103230961</v>
      </c>
      <c r="N34" s="19">
        <f t="shared" si="7"/>
        <v>9466.1120533141748</v>
      </c>
      <c r="O34" s="40">
        <f>AVERAGE($N$3:N34)</f>
        <v>406.73444502329062</v>
      </c>
      <c r="P34" s="41">
        <f>SUM($J$3:J34)/(M34)</f>
        <v>-242.45348633178386</v>
      </c>
    </row>
    <row r="35" spans="1:16" x14ac:dyDescent="0.3">
      <c r="A35">
        <v>2023</v>
      </c>
      <c r="B35">
        <v>276</v>
      </c>
      <c r="C35" s="22">
        <v>4064780</v>
      </c>
      <c r="D35" t="s">
        <v>18</v>
      </c>
      <c r="E35" s="20">
        <f t="shared" si="0"/>
        <v>0.67900353770683775</v>
      </c>
      <c r="F35" s="19">
        <f t="shared" si="1"/>
        <v>6.7900353770683779</v>
      </c>
      <c r="G35" s="20">
        <f t="shared" si="2"/>
        <v>7.0775546670534162</v>
      </c>
      <c r="H35" s="20">
        <f t="shared" si="3"/>
        <v>0.97367946515827264</v>
      </c>
      <c r="I35" s="20">
        <f t="shared" si="4"/>
        <v>7.1095012548295315</v>
      </c>
      <c r="J35" s="20">
        <f t="shared" si="5"/>
        <v>0.31946587776115365</v>
      </c>
      <c r="K35" s="20">
        <f t="shared" si="6"/>
        <v>0.31946587776115365</v>
      </c>
      <c r="L35" s="20">
        <f>SUMSQ($J$3:J35)/(A35)</f>
        <v>4.097936013863305</v>
      </c>
      <c r="M35" s="20">
        <f>SUM($K$3:K35)/(A35)</f>
        <v>0.20631109284483004</v>
      </c>
      <c r="N35" s="19">
        <f t="shared" si="7"/>
        <v>2125.4336847032218</v>
      </c>
      <c r="O35" s="40">
        <f>AVERAGE($N$3:N35)</f>
        <v>458.81624016510671</v>
      </c>
      <c r="P35" s="41">
        <f>SUM($J$3:J35)/(M35)</f>
        <v>-240.83925410744749</v>
      </c>
    </row>
    <row r="36" spans="1:16" x14ac:dyDescent="0.3">
      <c r="A36" s="49">
        <v>2030</v>
      </c>
      <c r="B36" s="43"/>
      <c r="C36" s="42">
        <v>4834846</v>
      </c>
      <c r="D36" s="43"/>
      <c r="E36" s="43"/>
      <c r="F36" s="35">
        <f>$H$2*A36+$G$2</f>
        <v>6.6366362420436786</v>
      </c>
      <c r="G36" s="35"/>
      <c r="H36" s="35"/>
      <c r="I36" s="35">
        <f>$G$35 + (7 * $H$35)</f>
        <v>13.893310923161325</v>
      </c>
    </row>
    <row r="37" spans="1:16" x14ac:dyDescent="0.3">
      <c r="A37" s="49">
        <v>2050</v>
      </c>
      <c r="B37" s="43"/>
      <c r="C37" s="42">
        <v>5625442</v>
      </c>
      <c r="D37" s="43"/>
      <c r="E37" s="43"/>
      <c r="F37" s="35">
        <f>$H$2*A37+$G$2</f>
        <v>6.2351016592726936</v>
      </c>
      <c r="G37" s="35"/>
      <c r="H37" s="35"/>
      <c r="I37" s="35">
        <f>$G$35 + (17 * $H$35)</f>
        <v>23.63010557474405</v>
      </c>
    </row>
    <row r="38" spans="1:16" x14ac:dyDescent="0.3">
      <c r="A38" s="15">
        <v>2024</v>
      </c>
    </row>
    <row r="39" spans="1:16" x14ac:dyDescent="0.3">
      <c r="A39" s="15">
        <v>2025</v>
      </c>
    </row>
    <row r="40" spans="1:16" x14ac:dyDescent="0.3">
      <c r="A40" s="15">
        <v>2026</v>
      </c>
    </row>
    <row r="41" spans="1:16" x14ac:dyDescent="0.3">
      <c r="A41" s="15">
        <v>2027</v>
      </c>
    </row>
    <row r="42" spans="1:16" x14ac:dyDescent="0.3">
      <c r="A42" s="15">
        <v>2028</v>
      </c>
    </row>
    <row r="43" spans="1:16" x14ac:dyDescent="0.3">
      <c r="A43" s="15">
        <v>2029</v>
      </c>
    </row>
    <row r="44" spans="1:16" x14ac:dyDescent="0.3">
      <c r="A44" s="15">
        <v>2030</v>
      </c>
    </row>
    <row r="45" spans="1:16" x14ac:dyDescent="0.3">
      <c r="A45" s="15">
        <v>2031</v>
      </c>
    </row>
    <row r="46" spans="1:16" x14ac:dyDescent="0.3">
      <c r="A46" s="15">
        <v>2032</v>
      </c>
    </row>
    <row r="47" spans="1:16" x14ac:dyDescent="0.3">
      <c r="A47" s="15">
        <v>2033</v>
      </c>
    </row>
    <row r="48" spans="1:16" x14ac:dyDescent="0.3">
      <c r="A48" s="15">
        <v>2034</v>
      </c>
    </row>
    <row r="49" spans="1:1" x14ac:dyDescent="0.3">
      <c r="A49" s="15">
        <v>2035</v>
      </c>
    </row>
    <row r="50" spans="1:1" x14ac:dyDescent="0.3">
      <c r="A50" s="15">
        <v>2036</v>
      </c>
    </row>
    <row r="51" spans="1:1" x14ac:dyDescent="0.3">
      <c r="A51" s="15">
        <v>2037</v>
      </c>
    </row>
    <row r="52" spans="1:1" x14ac:dyDescent="0.3">
      <c r="A52" s="15">
        <v>2038</v>
      </c>
    </row>
    <row r="53" spans="1:1" x14ac:dyDescent="0.3">
      <c r="A53" s="15">
        <v>2039</v>
      </c>
    </row>
    <row r="54" spans="1:1" x14ac:dyDescent="0.3">
      <c r="A54" s="15">
        <v>2040</v>
      </c>
    </row>
    <row r="55" spans="1:1" x14ac:dyDescent="0.3">
      <c r="A55" s="15">
        <v>2041</v>
      </c>
    </row>
    <row r="56" spans="1:1" x14ac:dyDescent="0.3">
      <c r="A56" s="15">
        <v>2042</v>
      </c>
    </row>
    <row r="57" spans="1:1" x14ac:dyDescent="0.3">
      <c r="A57" s="15">
        <v>2043</v>
      </c>
    </row>
    <row r="58" spans="1:1" x14ac:dyDescent="0.3">
      <c r="A58" s="15">
        <v>2044</v>
      </c>
    </row>
    <row r="59" spans="1:1" x14ac:dyDescent="0.3">
      <c r="A59" s="15">
        <v>2045</v>
      </c>
    </row>
    <row r="60" spans="1:1" x14ac:dyDescent="0.3">
      <c r="A60" s="15">
        <v>2046</v>
      </c>
    </row>
    <row r="61" spans="1:1" x14ac:dyDescent="0.3">
      <c r="A61" s="15">
        <v>2047</v>
      </c>
    </row>
    <row r="62" spans="1:1" x14ac:dyDescent="0.3">
      <c r="A62" s="15">
        <v>2048</v>
      </c>
    </row>
    <row r="63" spans="1:1" x14ac:dyDescent="0.3">
      <c r="A63" s="15">
        <v>2049</v>
      </c>
    </row>
    <row r="64" spans="1:1" x14ac:dyDescent="0.3">
      <c r="A64" s="15">
        <v>2050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A4197-1EAC-4338-9B5A-C0BF42C05772}">
  <dimension ref="A1:H17"/>
  <sheetViews>
    <sheetView workbookViewId="0">
      <selection activeCell="D5" sqref="D5:E5"/>
    </sheetView>
  </sheetViews>
  <sheetFormatPr baseColWidth="10" defaultRowHeight="14.4" x14ac:dyDescent="0.3"/>
  <cols>
    <col min="1" max="1" width="15.5546875" customWidth="1"/>
    <col min="2" max="3" width="14.5546875" bestFit="1" customWidth="1"/>
    <col min="4" max="4" width="15.21875" bestFit="1" customWidth="1"/>
    <col min="5" max="5" width="14.5546875" bestFit="1" customWidth="1"/>
  </cols>
  <sheetData>
    <row r="1" spans="1:8" x14ac:dyDescent="0.3">
      <c r="A1" s="39" t="s">
        <v>63</v>
      </c>
    </row>
    <row r="2" spans="1:8" x14ac:dyDescent="0.3">
      <c r="A2" s="63" t="s">
        <v>64</v>
      </c>
      <c r="B2" s="64" t="s">
        <v>33</v>
      </c>
      <c r="C2" s="64" t="s">
        <v>65</v>
      </c>
      <c r="D2" s="64" t="s">
        <v>66</v>
      </c>
      <c r="E2" s="64" t="s">
        <v>67</v>
      </c>
      <c r="F2" s="64" t="s">
        <v>68</v>
      </c>
      <c r="H2" s="38" t="s">
        <v>75</v>
      </c>
    </row>
    <row r="3" spans="1:8" x14ac:dyDescent="0.3">
      <c r="A3" t="s">
        <v>69</v>
      </c>
      <c r="B3" s="27">
        <f>hosp_prom_mov!L5</f>
        <v>1.1247098894240329E-3</v>
      </c>
      <c r="C3" s="19">
        <f>hosp_prom_mov!N5</f>
        <v>9532.2878204082044</v>
      </c>
      <c r="D3" s="19">
        <v>-67.5</v>
      </c>
      <c r="E3" s="19">
        <v>9.9</v>
      </c>
      <c r="F3" s="45">
        <f>1.25*B3</f>
        <v>1.405887361780041E-3</v>
      </c>
      <c r="H3" t="s">
        <v>76</v>
      </c>
    </row>
    <row r="4" spans="1:8" x14ac:dyDescent="0.3">
      <c r="A4" t="s">
        <v>74</v>
      </c>
      <c r="B4" s="27">
        <f>hosp_suave_exp!L3</f>
        <v>2.0641895776138679E-4</v>
      </c>
      <c r="C4" s="19">
        <f>hosp_suave_exp!N3</f>
        <v>539.13155487702784</v>
      </c>
      <c r="D4" s="19">
        <v>-2000</v>
      </c>
      <c r="E4" s="19">
        <v>726.8</v>
      </c>
      <c r="F4" s="45">
        <f t="shared" ref="F4:F5" si="0">1.25*B4</f>
        <v>2.5802369720173349E-4</v>
      </c>
    </row>
    <row r="5" spans="1:8" ht="15" thickBot="1" x14ac:dyDescent="0.35">
      <c r="A5" s="51" t="s">
        <v>71</v>
      </c>
      <c r="B5" s="52">
        <f>hosp_holt!M3</f>
        <v>2.8101686587474965E-2</v>
      </c>
      <c r="C5" s="53">
        <f>hosp_holt!O3</f>
        <v>3.9601528295313444</v>
      </c>
      <c r="D5" s="53">
        <v>-2.15</v>
      </c>
      <c r="E5" s="53">
        <v>2</v>
      </c>
      <c r="F5" s="54">
        <f t="shared" si="0"/>
        <v>3.5127108234343708E-2</v>
      </c>
    </row>
    <row r="7" spans="1:8" x14ac:dyDescent="0.3">
      <c r="A7" s="39" t="s">
        <v>72</v>
      </c>
    </row>
    <row r="8" spans="1:8" x14ac:dyDescent="0.3">
      <c r="A8" s="63" t="s">
        <v>64</v>
      </c>
      <c r="B8" s="64" t="s">
        <v>33</v>
      </c>
      <c r="C8" s="64" t="s">
        <v>65</v>
      </c>
      <c r="D8" s="64" t="s">
        <v>66</v>
      </c>
      <c r="E8" s="64" t="s">
        <v>67</v>
      </c>
      <c r="F8" s="64" t="s">
        <v>68</v>
      </c>
    </row>
    <row r="9" spans="1:8" x14ac:dyDescent="0.3">
      <c r="A9" t="s">
        <v>69</v>
      </c>
      <c r="B9" s="27">
        <f>cs_prom_mov!L5</f>
        <v>3.4885069451626779E-3</v>
      </c>
      <c r="C9" s="19">
        <f>cs_prom_mov!N5</f>
        <v>1801.813136491571</v>
      </c>
      <c r="D9" s="22">
        <v>-110.4</v>
      </c>
      <c r="E9" s="22">
        <v>28.2</v>
      </c>
      <c r="F9" s="46">
        <f>1.25*B9</f>
        <v>4.3606336814533478E-3</v>
      </c>
    </row>
    <row r="10" spans="1:8" x14ac:dyDescent="0.3">
      <c r="A10" t="s">
        <v>70</v>
      </c>
      <c r="B10" s="28">
        <f>cs_suave_exp!L3</f>
        <v>2.666799459936796E-5</v>
      </c>
      <c r="C10" s="28">
        <f>cs_suave_exp!N3</f>
        <v>13487.905723414258</v>
      </c>
      <c r="D10" s="28">
        <v>-1991</v>
      </c>
      <c r="E10" s="28">
        <v>1887.7971852001617</v>
      </c>
      <c r="F10" s="47">
        <f>1.25*B10</f>
        <v>3.3334993249209947E-5</v>
      </c>
    </row>
    <row r="11" spans="1:8" ht="15" thickBot="1" x14ac:dyDescent="0.35">
      <c r="A11" s="51" t="s">
        <v>71</v>
      </c>
      <c r="B11" s="59">
        <f>cs_holt!$M$3</f>
        <v>2.0196275394331005E-2</v>
      </c>
      <c r="C11" s="59">
        <f>cs_holt!$N$3</f>
        <v>17.809986740909682</v>
      </c>
      <c r="D11" s="60">
        <v>-241</v>
      </c>
      <c r="E11" s="60">
        <v>1991</v>
      </c>
      <c r="F11" s="58">
        <f t="shared" ref="F11" si="1">1.25*B11</f>
        <v>2.5245344242913755E-2</v>
      </c>
    </row>
    <row r="13" spans="1:8" x14ac:dyDescent="0.3">
      <c r="A13" s="39" t="s">
        <v>73</v>
      </c>
    </row>
    <row r="14" spans="1:8" x14ac:dyDescent="0.3">
      <c r="A14" s="63" t="s">
        <v>64</v>
      </c>
      <c r="B14" s="64" t="s">
        <v>33</v>
      </c>
      <c r="C14" s="64" t="s">
        <v>65</v>
      </c>
      <c r="D14" s="64" t="s">
        <v>66</v>
      </c>
      <c r="E14" s="64" t="s">
        <v>67</v>
      </c>
      <c r="F14" s="64" t="s">
        <v>68</v>
      </c>
    </row>
    <row r="15" spans="1:8" x14ac:dyDescent="0.3">
      <c r="A15" t="s">
        <v>69</v>
      </c>
      <c r="B15" s="26">
        <f>ps_prom_mov!$L$4</f>
        <v>1.5237085224156085E-2</v>
      </c>
      <c r="C15" s="19">
        <f>ps_prom_mov!$N$4</f>
        <v>734.57076560536996</v>
      </c>
      <c r="D15" s="22">
        <v>-321.39999999999998</v>
      </c>
      <c r="E15" s="22">
        <v>-6.5</v>
      </c>
      <c r="F15" s="46">
        <f>1.25*B15</f>
        <v>1.9046356530195107E-2</v>
      </c>
    </row>
    <row r="16" spans="1:8" x14ac:dyDescent="0.3">
      <c r="A16" t="s">
        <v>70</v>
      </c>
      <c r="B16" s="22">
        <v>10208</v>
      </c>
      <c r="C16" s="22">
        <v>59</v>
      </c>
      <c r="D16" s="22">
        <v>-1.38</v>
      </c>
      <c r="E16" s="22">
        <v>2.25</v>
      </c>
      <c r="F16" s="48">
        <f t="shared" ref="F16:F17" si="2">1.25*B16</f>
        <v>12760</v>
      </c>
    </row>
    <row r="17" spans="1:6" ht="15" thickBot="1" x14ac:dyDescent="0.35">
      <c r="A17" s="55" t="s">
        <v>71</v>
      </c>
      <c r="B17" s="56">
        <f>ps_holt!M3</f>
        <v>0.22522640896800444</v>
      </c>
      <c r="C17" s="61">
        <f>ps_holt!O3</f>
        <v>3.8205412161679497</v>
      </c>
      <c r="D17" s="57">
        <v>-256</v>
      </c>
      <c r="E17" s="57">
        <v>1991</v>
      </c>
      <c r="F17" s="62">
        <f t="shared" si="2"/>
        <v>0.28153301121000557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A3069-3BF5-41D3-A0D5-4AD708A295AA}">
  <dimension ref="A1:F35"/>
  <sheetViews>
    <sheetView workbookViewId="0">
      <selection activeCell="F1" sqref="F1:F2"/>
    </sheetView>
  </sheetViews>
  <sheetFormatPr baseColWidth="10" defaultRowHeight="14.4" x14ac:dyDescent="0.3"/>
  <sheetData>
    <row r="1" spans="1:6" ht="43.2" x14ac:dyDescent="0.3">
      <c r="A1" s="22" t="s">
        <v>4</v>
      </c>
      <c r="B1" s="9" t="s">
        <v>17</v>
      </c>
      <c r="C1" s="22" t="s">
        <v>23</v>
      </c>
      <c r="D1" s="22"/>
      <c r="E1" s="9" t="s">
        <v>24</v>
      </c>
      <c r="F1" s="9" t="s">
        <v>25</v>
      </c>
    </row>
    <row r="2" spans="1:6" x14ac:dyDescent="0.3">
      <c r="A2">
        <v>1990</v>
      </c>
      <c r="B2">
        <v>433</v>
      </c>
      <c r="C2" s="22">
        <v>2329329</v>
      </c>
      <c r="D2" t="s">
        <v>18</v>
      </c>
      <c r="E2" s="20">
        <f xml:space="preserve"> (B2 / C2) * 10000</f>
        <v>1.8589044312761314</v>
      </c>
      <c r="F2" s="19">
        <f>B2/C2 * 100000</f>
        <v>18.589044312761313</v>
      </c>
    </row>
    <row r="3" spans="1:6" x14ac:dyDescent="0.3">
      <c r="A3">
        <v>1991</v>
      </c>
      <c r="B3">
        <v>433</v>
      </c>
      <c r="C3" s="22">
        <v>2527391</v>
      </c>
      <c r="D3" t="s">
        <v>19</v>
      </c>
      <c r="E3" s="20">
        <f t="shared" ref="E3:E35" si="0" xml:space="preserve"> (B3 / C3) * 10000</f>
        <v>1.7132291758576335</v>
      </c>
      <c r="F3" s="19">
        <f t="shared" ref="F3:F35" si="1">B3/C3 * 100000</f>
        <v>17.132291758576336</v>
      </c>
    </row>
    <row r="4" spans="1:6" x14ac:dyDescent="0.3">
      <c r="A4">
        <v>1992</v>
      </c>
      <c r="B4">
        <v>421</v>
      </c>
      <c r="C4" s="22">
        <v>2581476</v>
      </c>
      <c r="D4" t="s">
        <v>19</v>
      </c>
      <c r="E4" s="20">
        <f t="shared" si="0"/>
        <v>1.6308499478592868</v>
      </c>
      <c r="F4" s="19">
        <f t="shared" si="1"/>
        <v>16.308499478592868</v>
      </c>
    </row>
    <row r="5" spans="1:6" x14ac:dyDescent="0.3">
      <c r="A5">
        <v>1993</v>
      </c>
      <c r="B5">
        <v>369</v>
      </c>
      <c r="C5" s="22">
        <v>2636079</v>
      </c>
      <c r="D5" t="s">
        <v>19</v>
      </c>
      <c r="E5" s="20">
        <f t="shared" si="0"/>
        <v>1.3998063032253587</v>
      </c>
      <c r="F5" s="19">
        <f t="shared" si="1"/>
        <v>13.998063032253587</v>
      </c>
    </row>
    <row r="6" spans="1:6" x14ac:dyDescent="0.3">
      <c r="A6">
        <v>1994</v>
      </c>
      <c r="B6">
        <v>421</v>
      </c>
      <c r="C6" s="22">
        <v>2691244</v>
      </c>
      <c r="D6" t="s">
        <v>19</v>
      </c>
      <c r="E6" s="20">
        <f t="shared" si="0"/>
        <v>1.5643323310706871</v>
      </c>
      <c r="F6" s="19">
        <f t="shared" si="1"/>
        <v>15.643323310706871</v>
      </c>
    </row>
    <row r="7" spans="1:6" x14ac:dyDescent="0.3">
      <c r="A7">
        <v>1995</v>
      </c>
      <c r="B7">
        <v>443</v>
      </c>
      <c r="C7" s="22">
        <v>2746944</v>
      </c>
      <c r="D7" t="s">
        <v>19</v>
      </c>
      <c r="E7" s="20">
        <f t="shared" si="0"/>
        <v>1.6127012418163604</v>
      </c>
      <c r="F7" s="19">
        <f t="shared" si="1"/>
        <v>16.127012418163602</v>
      </c>
    </row>
    <row r="8" spans="1:6" x14ac:dyDescent="0.3">
      <c r="A8">
        <v>1996</v>
      </c>
      <c r="B8">
        <v>434</v>
      </c>
      <c r="C8" s="22">
        <v>2803853</v>
      </c>
      <c r="D8" t="s">
        <v>19</v>
      </c>
      <c r="E8" s="20">
        <f t="shared" si="0"/>
        <v>1.5478700202899367</v>
      </c>
      <c r="F8" s="19">
        <f t="shared" si="1"/>
        <v>15.478700202899368</v>
      </c>
    </row>
    <row r="9" spans="1:6" x14ac:dyDescent="0.3">
      <c r="A9">
        <v>1997</v>
      </c>
      <c r="B9">
        <v>447</v>
      </c>
      <c r="C9" s="22">
        <v>2861700</v>
      </c>
      <c r="D9" t="s">
        <v>19</v>
      </c>
      <c r="E9" s="20">
        <f t="shared" si="0"/>
        <v>1.5620085962889192</v>
      </c>
      <c r="F9" s="19">
        <f t="shared" si="1"/>
        <v>15.620085962889192</v>
      </c>
    </row>
    <row r="10" spans="1:6" x14ac:dyDescent="0.3">
      <c r="A10">
        <v>1998</v>
      </c>
      <c r="B10">
        <v>520</v>
      </c>
      <c r="C10" s="22">
        <v>2920591</v>
      </c>
      <c r="D10" t="s">
        <v>19</v>
      </c>
      <c r="E10" s="20">
        <f t="shared" si="0"/>
        <v>1.7804615572670053</v>
      </c>
      <c r="F10" s="19">
        <f t="shared" si="1"/>
        <v>17.804615572670052</v>
      </c>
    </row>
    <row r="11" spans="1:6" x14ac:dyDescent="0.3">
      <c r="A11">
        <v>1999</v>
      </c>
      <c r="B11">
        <v>466</v>
      </c>
      <c r="C11" s="22">
        <v>2980088</v>
      </c>
      <c r="D11" t="s">
        <v>19</v>
      </c>
      <c r="E11" s="20">
        <f t="shared" si="0"/>
        <v>1.5637122125252678</v>
      </c>
      <c r="F11" s="19">
        <f t="shared" si="1"/>
        <v>15.637122125252677</v>
      </c>
    </row>
    <row r="12" spans="1:6" x14ac:dyDescent="0.3">
      <c r="A12">
        <v>2000</v>
      </c>
      <c r="B12">
        <v>487</v>
      </c>
      <c r="C12" s="22">
        <v>2839177</v>
      </c>
      <c r="D12" t="s">
        <v>18</v>
      </c>
      <c r="E12" s="20">
        <f t="shared" si="0"/>
        <v>1.7152858028928806</v>
      </c>
      <c r="F12" s="19">
        <f t="shared" si="1"/>
        <v>17.152858028928804</v>
      </c>
    </row>
    <row r="13" spans="1:6" x14ac:dyDescent="0.3">
      <c r="A13">
        <v>2001</v>
      </c>
      <c r="B13">
        <v>484</v>
      </c>
      <c r="C13" s="22">
        <v>3102268</v>
      </c>
      <c r="D13" t="s">
        <v>19</v>
      </c>
      <c r="E13" s="20">
        <f t="shared" si="0"/>
        <v>1.5601488975162687</v>
      </c>
      <c r="F13" s="19">
        <f t="shared" si="1"/>
        <v>15.601488975162686</v>
      </c>
    </row>
    <row r="14" spans="1:6" x14ac:dyDescent="0.3">
      <c r="A14">
        <v>2002</v>
      </c>
      <c r="B14">
        <v>470</v>
      </c>
      <c r="C14" s="22">
        <v>3164354</v>
      </c>
      <c r="D14" t="s">
        <v>19</v>
      </c>
      <c r="E14" s="20">
        <f t="shared" si="0"/>
        <v>1.485295260896853</v>
      </c>
      <c r="F14" s="19">
        <f t="shared" si="1"/>
        <v>14.852952608968529</v>
      </c>
    </row>
    <row r="15" spans="1:6" x14ac:dyDescent="0.3">
      <c r="A15">
        <v>2003</v>
      </c>
      <c r="B15">
        <v>445</v>
      </c>
      <c r="C15" s="22">
        <v>3226535</v>
      </c>
      <c r="D15" t="s">
        <v>19</v>
      </c>
      <c r="E15" s="20">
        <f t="shared" si="0"/>
        <v>1.3791885102749544</v>
      </c>
      <c r="F15" s="19">
        <f t="shared" si="1"/>
        <v>13.791885102749545</v>
      </c>
    </row>
    <row r="16" spans="1:6" x14ac:dyDescent="0.3">
      <c r="A16">
        <v>2004</v>
      </c>
      <c r="B16">
        <v>523</v>
      </c>
      <c r="C16" s="22">
        <v>3288733</v>
      </c>
      <c r="D16" t="s">
        <v>19</v>
      </c>
      <c r="E16" s="20">
        <f t="shared" si="0"/>
        <v>1.5902780797346578</v>
      </c>
      <c r="F16" s="19">
        <f t="shared" si="1"/>
        <v>15.902780797346578</v>
      </c>
    </row>
    <row r="17" spans="1:6" x14ac:dyDescent="0.3">
      <c r="A17">
        <v>2005</v>
      </c>
      <c r="B17">
        <v>520</v>
      </c>
      <c r="C17" s="22">
        <v>3351007</v>
      </c>
      <c r="D17" t="s">
        <v>19</v>
      </c>
      <c r="E17" s="20">
        <f t="shared" si="0"/>
        <v>1.5517723478345464</v>
      </c>
      <c r="F17" s="19">
        <f t="shared" si="1"/>
        <v>15.517723478345463</v>
      </c>
    </row>
    <row r="18" spans="1:6" x14ac:dyDescent="0.3">
      <c r="A18">
        <v>2006</v>
      </c>
      <c r="B18">
        <v>519</v>
      </c>
      <c r="C18" s="22">
        <v>3413399</v>
      </c>
      <c r="D18" t="s">
        <v>19</v>
      </c>
      <c r="E18" s="20">
        <f t="shared" si="0"/>
        <v>1.5204785611058069</v>
      </c>
      <c r="F18" s="19">
        <f t="shared" si="1"/>
        <v>15.204785611058069</v>
      </c>
    </row>
    <row r="19" spans="1:6" x14ac:dyDescent="0.3">
      <c r="A19">
        <v>2007</v>
      </c>
      <c r="B19">
        <v>525</v>
      </c>
      <c r="C19" s="22">
        <v>3475741</v>
      </c>
      <c r="D19" t="s">
        <v>19</v>
      </c>
      <c r="E19" s="20">
        <f t="shared" si="0"/>
        <v>1.5104692783495663</v>
      </c>
      <c r="F19" s="19">
        <f t="shared" si="1"/>
        <v>15.104692783495663</v>
      </c>
    </row>
    <row r="20" spans="1:6" x14ac:dyDescent="0.3">
      <c r="A20">
        <v>2008</v>
      </c>
      <c r="B20">
        <v>531</v>
      </c>
      <c r="C20" s="22">
        <v>3537986</v>
      </c>
      <c r="D20" t="s">
        <v>19</v>
      </c>
      <c r="E20" s="20">
        <f t="shared" si="0"/>
        <v>1.5008538756230241</v>
      </c>
      <c r="F20" s="19">
        <f t="shared" si="1"/>
        <v>15.008538756230239</v>
      </c>
    </row>
    <row r="21" spans="1:6" x14ac:dyDescent="0.3">
      <c r="A21">
        <v>2009</v>
      </c>
      <c r="B21">
        <v>517</v>
      </c>
      <c r="C21" s="22">
        <v>3600000</v>
      </c>
      <c r="D21" t="s">
        <v>19</v>
      </c>
      <c r="E21" s="20">
        <f t="shared" si="0"/>
        <v>1.4361111111111111</v>
      </c>
      <c r="F21" s="19">
        <f t="shared" si="1"/>
        <v>14.361111111111112</v>
      </c>
    </row>
    <row r="22" spans="1:6" x14ac:dyDescent="0.3">
      <c r="A22">
        <v>2010</v>
      </c>
      <c r="B22">
        <v>536</v>
      </c>
      <c r="C22" s="22">
        <v>3405813</v>
      </c>
      <c r="D22" t="s">
        <v>18</v>
      </c>
      <c r="E22" s="20">
        <f t="shared" si="0"/>
        <v>1.5737798875040996</v>
      </c>
      <c r="F22" s="19">
        <f t="shared" si="1"/>
        <v>15.737798875040996</v>
      </c>
    </row>
    <row r="23" spans="1:6" x14ac:dyDescent="0.3">
      <c r="A23">
        <v>2011</v>
      </c>
      <c r="B23">
        <v>527</v>
      </c>
      <c r="C23" s="22">
        <v>3723821</v>
      </c>
      <c r="D23" t="s">
        <v>19</v>
      </c>
      <c r="E23" s="20">
        <f t="shared" si="0"/>
        <v>1.415213029842197</v>
      </c>
      <c r="F23" s="19">
        <f t="shared" si="1"/>
        <v>14.152130298421969</v>
      </c>
    </row>
    <row r="24" spans="1:6" x14ac:dyDescent="0.3">
      <c r="A24">
        <v>2012</v>
      </c>
      <c r="B24">
        <v>530</v>
      </c>
      <c r="C24" s="22">
        <v>3787511</v>
      </c>
      <c r="D24" t="s">
        <v>19</v>
      </c>
      <c r="E24" s="20">
        <f t="shared" si="0"/>
        <v>1.3993358699156253</v>
      </c>
      <c r="F24" s="19">
        <f t="shared" si="1"/>
        <v>13.993358699156252</v>
      </c>
    </row>
    <row r="25" spans="1:6" x14ac:dyDescent="0.3">
      <c r="A25">
        <v>2013</v>
      </c>
      <c r="B25">
        <v>501</v>
      </c>
      <c r="C25" s="22">
        <v>3850735</v>
      </c>
      <c r="D25" t="s">
        <v>19</v>
      </c>
      <c r="E25" s="20">
        <f t="shared" si="0"/>
        <v>1.3010503189650808</v>
      </c>
      <c r="F25" s="19">
        <f t="shared" si="1"/>
        <v>13.010503189650807</v>
      </c>
    </row>
    <row r="26" spans="1:6" x14ac:dyDescent="0.3">
      <c r="A26">
        <v>2014</v>
      </c>
      <c r="B26">
        <v>530</v>
      </c>
      <c r="C26" s="22">
        <v>3913275</v>
      </c>
      <c r="D26" t="s">
        <v>19</v>
      </c>
      <c r="E26" s="20">
        <f t="shared" si="0"/>
        <v>1.3543643112226971</v>
      </c>
      <c r="F26" s="19">
        <f t="shared" si="1"/>
        <v>13.54364311222697</v>
      </c>
    </row>
    <row r="27" spans="1:6" x14ac:dyDescent="0.3">
      <c r="A27">
        <v>2015</v>
      </c>
      <c r="B27">
        <v>535</v>
      </c>
      <c r="C27" s="22">
        <v>3975404</v>
      </c>
      <c r="D27" t="s">
        <v>19</v>
      </c>
      <c r="E27" s="20">
        <f t="shared" si="0"/>
        <v>1.3457751715297364</v>
      </c>
      <c r="F27" s="19">
        <f t="shared" si="1"/>
        <v>13.457751715297364</v>
      </c>
    </row>
    <row r="28" spans="1:6" x14ac:dyDescent="0.3">
      <c r="A28">
        <v>2016</v>
      </c>
      <c r="B28">
        <v>534</v>
      </c>
      <c r="C28" s="22">
        <v>4037043</v>
      </c>
      <c r="D28" t="s">
        <v>19</v>
      </c>
      <c r="E28" s="20">
        <f t="shared" si="0"/>
        <v>1.3227503397907827</v>
      </c>
      <c r="F28" s="19">
        <f t="shared" si="1"/>
        <v>13.227503397907826</v>
      </c>
    </row>
    <row r="29" spans="1:6" x14ac:dyDescent="0.3">
      <c r="A29">
        <v>2017</v>
      </c>
      <c r="B29">
        <v>532</v>
      </c>
      <c r="C29" s="22">
        <v>4098135</v>
      </c>
      <c r="D29" t="s">
        <v>19</v>
      </c>
      <c r="E29" s="20">
        <f t="shared" si="0"/>
        <v>1.2981514762202808</v>
      </c>
      <c r="F29" s="19">
        <f t="shared" si="1"/>
        <v>12.981514762202808</v>
      </c>
    </row>
    <row r="30" spans="1:6" x14ac:dyDescent="0.3">
      <c r="A30">
        <v>2018</v>
      </c>
      <c r="B30">
        <v>542</v>
      </c>
      <c r="C30" s="22">
        <v>4158783</v>
      </c>
      <c r="D30" t="s">
        <v>19</v>
      </c>
      <c r="E30" s="20">
        <f t="shared" si="0"/>
        <v>1.3032658833124979</v>
      </c>
      <c r="F30" s="19">
        <f t="shared" si="1"/>
        <v>13.032658833124978</v>
      </c>
    </row>
    <row r="31" spans="1:6" x14ac:dyDescent="0.3">
      <c r="A31">
        <v>2019</v>
      </c>
      <c r="C31" s="22">
        <v>4218808</v>
      </c>
      <c r="D31" t="s">
        <v>19</v>
      </c>
      <c r="E31" s="20">
        <f t="shared" si="0"/>
        <v>0</v>
      </c>
      <c r="F31" s="19">
        <f t="shared" si="1"/>
        <v>0</v>
      </c>
    </row>
    <row r="32" spans="1:6" x14ac:dyDescent="0.3">
      <c r="A32">
        <v>2020</v>
      </c>
      <c r="B32">
        <v>516</v>
      </c>
      <c r="C32" s="22">
        <v>4278500</v>
      </c>
      <c r="D32" t="s">
        <v>19</v>
      </c>
      <c r="E32" s="20">
        <f t="shared" si="0"/>
        <v>1.2060301507537687</v>
      </c>
      <c r="F32" s="19">
        <f t="shared" si="1"/>
        <v>12.060301507537689</v>
      </c>
    </row>
    <row r="33" spans="1:6" x14ac:dyDescent="0.3">
      <c r="A33">
        <v>2021</v>
      </c>
      <c r="B33">
        <v>423</v>
      </c>
      <c r="C33" s="22">
        <v>4337406</v>
      </c>
      <c r="D33" t="s">
        <v>19</v>
      </c>
      <c r="E33" s="20">
        <f t="shared" si="0"/>
        <v>0.97523727315358533</v>
      </c>
      <c r="F33" s="19">
        <f t="shared" si="1"/>
        <v>9.7523727315358535</v>
      </c>
    </row>
    <row r="34" spans="1:6" x14ac:dyDescent="0.3">
      <c r="A34">
        <v>2022</v>
      </c>
      <c r="B34">
        <v>419</v>
      </c>
      <c r="C34" s="22">
        <v>4395414</v>
      </c>
      <c r="D34" t="s">
        <v>19</v>
      </c>
      <c r="E34" s="20">
        <f t="shared" si="0"/>
        <v>0.95326629072938296</v>
      </c>
      <c r="F34" s="19">
        <f t="shared" si="1"/>
        <v>9.5326629072938296</v>
      </c>
    </row>
    <row r="35" spans="1:6" x14ac:dyDescent="0.3">
      <c r="A35">
        <v>2023</v>
      </c>
      <c r="B35">
        <v>440</v>
      </c>
      <c r="C35" s="22">
        <v>4064780</v>
      </c>
      <c r="D35" t="s">
        <v>18</v>
      </c>
      <c r="E35" s="20">
        <f t="shared" si="0"/>
        <v>1.0824694079384369</v>
      </c>
      <c r="F35" s="19">
        <f t="shared" si="1"/>
        <v>10.82469407938437</v>
      </c>
    </row>
  </sheetData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5307-E303-47CD-9010-4BD24980C2E5}">
  <dimension ref="A1:O35"/>
  <sheetViews>
    <sheetView topLeftCell="K1" workbookViewId="0">
      <selection activeCell="B31" sqref="B31"/>
    </sheetView>
  </sheetViews>
  <sheetFormatPr baseColWidth="10" defaultRowHeight="14.4" x14ac:dyDescent="0.3"/>
  <cols>
    <col min="7" max="12" width="11.6640625" bestFit="1" customWidth="1"/>
    <col min="13" max="14" width="13.5546875" bestFit="1" customWidth="1"/>
    <col min="15" max="15" width="13.21875" bestFit="1" customWidth="1"/>
  </cols>
  <sheetData>
    <row r="1" spans="1:15" ht="43.2" x14ac:dyDescent="0.3">
      <c r="A1" s="22" t="s">
        <v>4</v>
      </c>
      <c r="B1" s="9" t="s">
        <v>17</v>
      </c>
      <c r="C1" s="22" t="s">
        <v>23</v>
      </c>
      <c r="D1" s="22"/>
      <c r="E1" s="9" t="s">
        <v>24</v>
      </c>
      <c r="F1" s="9" t="s">
        <v>25</v>
      </c>
      <c r="G1" s="9" t="s">
        <v>28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  <c r="N1" s="9" t="s">
        <v>35</v>
      </c>
      <c r="O1" s="9" t="s">
        <v>36</v>
      </c>
    </row>
    <row r="2" spans="1:15" x14ac:dyDescent="0.3">
      <c r="A2">
        <v>1990</v>
      </c>
      <c r="B2">
        <v>433</v>
      </c>
      <c r="C2" s="22">
        <v>2329329</v>
      </c>
      <c r="D2" t="s">
        <v>18</v>
      </c>
      <c r="E2" s="20">
        <f xml:space="preserve"> (B2 / C2) * 10000</f>
        <v>1.8589044312761314</v>
      </c>
      <c r="F2" s="19">
        <f>B2/C2 * 100000</f>
        <v>18.589044312761313</v>
      </c>
      <c r="G2" s="22"/>
      <c r="H2" s="22"/>
      <c r="I2" s="22"/>
      <c r="J2" s="22"/>
      <c r="K2" s="22"/>
      <c r="L2" s="22"/>
      <c r="M2" s="22"/>
      <c r="N2" s="22"/>
      <c r="O2" s="22"/>
    </row>
    <row r="3" spans="1:15" x14ac:dyDescent="0.3">
      <c r="A3">
        <v>1991</v>
      </c>
      <c r="B3">
        <v>433</v>
      </c>
      <c r="C3" s="22">
        <v>2527391</v>
      </c>
      <c r="D3" t="s">
        <v>19</v>
      </c>
      <c r="E3" s="20">
        <f t="shared" ref="E3:E35" si="0" xml:space="preserve"> (B3 / C3) * 10000</f>
        <v>1.7132291758576335</v>
      </c>
      <c r="F3" s="19">
        <f t="shared" ref="F3:F35" si="1">B3/C3 * 100000</f>
        <v>17.132291758576336</v>
      </c>
      <c r="G3" s="19">
        <f>AVERAGE(F1:F3)</f>
        <v>17.860668035668823</v>
      </c>
      <c r="H3" s="22"/>
      <c r="I3" s="22"/>
      <c r="J3" s="22"/>
      <c r="K3" s="22"/>
      <c r="L3" s="22"/>
      <c r="M3" s="22"/>
      <c r="N3" s="22"/>
      <c r="O3" s="22"/>
    </row>
    <row r="4" spans="1:15" x14ac:dyDescent="0.3">
      <c r="A4">
        <v>1992</v>
      </c>
      <c r="B4">
        <v>421</v>
      </c>
      <c r="C4" s="22">
        <v>2581476</v>
      </c>
      <c r="D4" t="s">
        <v>19</v>
      </c>
      <c r="E4" s="20">
        <f t="shared" si="0"/>
        <v>1.6308499478592868</v>
      </c>
      <c r="F4" s="19">
        <f t="shared" si="1"/>
        <v>16.308499478592868</v>
      </c>
      <c r="G4" s="19">
        <f>AVERAGE(F2:F4)</f>
        <v>17.343278516643505</v>
      </c>
      <c r="H4" s="19">
        <f>G3</f>
        <v>17.860668035668823</v>
      </c>
      <c r="I4" s="19">
        <f>F4-H4</f>
        <v>-1.5521685570759551</v>
      </c>
      <c r="J4" s="19">
        <f>ABS(I4)</f>
        <v>1.5521685570759551</v>
      </c>
      <c r="K4" s="19">
        <f>SUMSQ($F4:F$5)/(A4-3)</f>
        <v>0.23223374756068793</v>
      </c>
      <c r="L4" s="20">
        <f>SUM($F4:F$5)/(A4-3)</f>
        <v>1.5237085224156085E-2</v>
      </c>
      <c r="M4" s="19">
        <f>(F4/J4)*100</f>
        <v>1050.6912670177749</v>
      </c>
      <c r="N4" s="19">
        <f>AVERAGE($M4:M$5)</f>
        <v>734.57076560536996</v>
      </c>
      <c r="O4" s="19">
        <f>SUM($I4:I$5)/L4</f>
        <v>-321.41213161306035</v>
      </c>
    </row>
    <row r="5" spans="1:15" x14ac:dyDescent="0.3">
      <c r="A5">
        <v>1993</v>
      </c>
      <c r="B5">
        <v>369</v>
      </c>
      <c r="C5" s="22">
        <v>2636079</v>
      </c>
      <c r="D5" t="s">
        <v>19</v>
      </c>
      <c r="E5" s="20">
        <f t="shared" si="0"/>
        <v>1.3998063032253587</v>
      </c>
      <c r="F5" s="19">
        <f t="shared" si="1"/>
        <v>13.998063032253587</v>
      </c>
      <c r="G5" s="19">
        <f t="shared" ref="G5:G35" si="2">AVERAGE(F3:F5)</f>
        <v>15.81295142314093</v>
      </c>
      <c r="H5" s="19">
        <f t="shared" ref="H5:H35" si="3">G4</f>
        <v>17.343278516643505</v>
      </c>
      <c r="I5" s="19">
        <f t="shared" ref="I5:I35" si="4">F5-H5</f>
        <v>-3.345215484389918</v>
      </c>
      <c r="J5" s="19">
        <f t="shared" ref="J5:J35" si="5">ABS(I5)</f>
        <v>3.345215484389918</v>
      </c>
      <c r="K5" s="19">
        <f>SUMSQ($F5:F$5)/(A5-3)</f>
        <v>9.8465210379369089E-2</v>
      </c>
      <c r="L5" s="20">
        <f>SUM($F5:F$5)/(A5-3)</f>
        <v>7.0342025287706469E-3</v>
      </c>
      <c r="M5" s="19">
        <f t="shared" ref="M5:M35" si="6">(F5/J5)*100</f>
        <v>418.45026419296499</v>
      </c>
      <c r="N5" s="19">
        <f>AVERAGE($M5:M$5)</f>
        <v>418.45026419296499</v>
      </c>
      <c r="O5" s="19">
        <f>SUM($I5:I$5)/L5</f>
        <v>-475.56428332957802</v>
      </c>
    </row>
    <row r="6" spans="1:15" x14ac:dyDescent="0.3">
      <c r="A6">
        <v>1994</v>
      </c>
      <c r="B6">
        <v>421</v>
      </c>
      <c r="C6" s="22">
        <v>2691244</v>
      </c>
      <c r="D6" t="s">
        <v>19</v>
      </c>
      <c r="E6" s="20">
        <f t="shared" si="0"/>
        <v>1.5643323310706871</v>
      </c>
      <c r="F6" s="19">
        <f t="shared" si="1"/>
        <v>15.643323310706871</v>
      </c>
      <c r="G6" s="19">
        <f t="shared" si="2"/>
        <v>15.316628607184441</v>
      </c>
      <c r="H6" s="19">
        <f t="shared" si="3"/>
        <v>15.81295142314093</v>
      </c>
      <c r="I6" s="19">
        <f t="shared" si="4"/>
        <v>-0.16962811243405973</v>
      </c>
      <c r="J6" s="19">
        <f t="shared" si="5"/>
        <v>0.16962811243405973</v>
      </c>
      <c r="K6" s="19">
        <f>SUMSQ($F$5:F6)/(A6-3)</f>
        <v>0.22132563177209919</v>
      </c>
      <c r="L6" s="20">
        <f>SUM($F$5:F6)/(A6-3)</f>
        <v>1.488768776642916E-2</v>
      </c>
      <c r="M6" s="19">
        <f t="shared" si="6"/>
        <v>9222.1289774641373</v>
      </c>
      <c r="N6" s="19">
        <f>AVERAGE($M$5:M6)</f>
        <v>4820.2896208285511</v>
      </c>
      <c r="O6" s="19">
        <f>SUM($I$5:I6)/L6</f>
        <v>-236.09063086006805</v>
      </c>
    </row>
    <row r="7" spans="1:15" x14ac:dyDescent="0.3">
      <c r="A7">
        <v>1995</v>
      </c>
      <c r="B7">
        <v>443</v>
      </c>
      <c r="C7" s="22">
        <v>2746944</v>
      </c>
      <c r="D7" t="s">
        <v>19</v>
      </c>
      <c r="E7" s="20">
        <f t="shared" si="0"/>
        <v>1.6127012418163604</v>
      </c>
      <c r="F7" s="19">
        <f t="shared" si="1"/>
        <v>16.127012418163602</v>
      </c>
      <c r="G7" s="19">
        <f t="shared" si="2"/>
        <v>15.256132920374688</v>
      </c>
      <c r="H7" s="19">
        <f t="shared" si="3"/>
        <v>15.316628607184441</v>
      </c>
      <c r="I7" s="19">
        <f t="shared" si="4"/>
        <v>0.81038381097916101</v>
      </c>
      <c r="J7" s="19">
        <f t="shared" si="5"/>
        <v>0.81038381097916101</v>
      </c>
      <c r="K7" s="19">
        <f>SUMSQ($F$5:F7)/(A7-3)</f>
        <v>0.35177703935434362</v>
      </c>
      <c r="L7" s="20">
        <f>SUM($F$5:F7)/(A7-3)</f>
        <v>2.2976103795745009E-2</v>
      </c>
      <c r="M7" s="19">
        <f t="shared" si="6"/>
        <v>1990.0462225026245</v>
      </c>
      <c r="N7" s="19">
        <f>AVERAGE($M$5:M7)</f>
        <v>3876.8751547199086</v>
      </c>
      <c r="O7" s="19">
        <f>SUM($I$5:I7)/L7</f>
        <v>-117.70750210249577</v>
      </c>
    </row>
    <row r="8" spans="1:15" x14ac:dyDescent="0.3">
      <c r="A8">
        <v>1996</v>
      </c>
      <c r="B8">
        <v>434</v>
      </c>
      <c r="C8" s="22">
        <v>2803853</v>
      </c>
      <c r="D8" t="s">
        <v>19</v>
      </c>
      <c r="E8" s="20">
        <f t="shared" si="0"/>
        <v>1.5478700202899367</v>
      </c>
      <c r="F8" s="19">
        <f t="shared" si="1"/>
        <v>15.478700202899368</v>
      </c>
      <c r="G8" s="19">
        <f t="shared" si="2"/>
        <v>15.74967864392328</v>
      </c>
      <c r="H8" s="19">
        <f t="shared" si="3"/>
        <v>15.256132920374688</v>
      </c>
      <c r="I8" s="19">
        <f t="shared" si="4"/>
        <v>0.22256728252468072</v>
      </c>
      <c r="J8" s="19">
        <f t="shared" si="5"/>
        <v>0.22256728252468072</v>
      </c>
      <c r="K8" s="19">
        <f>SUMSQ($F$5:F8)/(A8-3)</f>
        <v>0.47181636847219743</v>
      </c>
      <c r="L8" s="20">
        <f>SUM($F$5:F8)/(A8-3)</f>
        <v>3.0731108361276183E-2</v>
      </c>
      <c r="M8" s="19">
        <f t="shared" si="6"/>
        <v>6954.6161625003979</v>
      </c>
      <c r="N8" s="19">
        <f>AVERAGE($M$5:M8)</f>
        <v>4646.3104066650312</v>
      </c>
      <c r="O8" s="19">
        <f>SUM($I$5:I8)/L8</f>
        <v>-80.761568185009949</v>
      </c>
    </row>
    <row r="9" spans="1:15" x14ac:dyDescent="0.3">
      <c r="A9">
        <v>1997</v>
      </c>
      <c r="B9">
        <v>447</v>
      </c>
      <c r="C9" s="22">
        <v>2861700</v>
      </c>
      <c r="D9" t="s">
        <v>19</v>
      </c>
      <c r="E9" s="20">
        <f t="shared" si="0"/>
        <v>1.5620085962889192</v>
      </c>
      <c r="F9" s="19">
        <f t="shared" si="1"/>
        <v>15.620085962889192</v>
      </c>
      <c r="G9" s="19">
        <f t="shared" si="2"/>
        <v>15.741932861317387</v>
      </c>
      <c r="H9" s="19">
        <f t="shared" si="3"/>
        <v>15.74967864392328</v>
      </c>
      <c r="I9" s="19">
        <f t="shared" si="4"/>
        <v>-0.12959268103408839</v>
      </c>
      <c r="J9" s="19">
        <f t="shared" si="5"/>
        <v>0.12959268103408839</v>
      </c>
      <c r="K9" s="19">
        <f>SUMSQ($F$5:F9)/(A9-3)</f>
        <v>0.59394037505172392</v>
      </c>
      <c r="L9" s="20">
        <f>SUM($F$5:F9)/(A9-3)</f>
        <v>3.8549240184008335E-2</v>
      </c>
      <c r="M9" s="19">
        <f t="shared" si="6"/>
        <v>12053.21615252365</v>
      </c>
      <c r="N9" s="19">
        <f>AVERAGE($M$5:M9)</f>
        <v>6127.6915558367546</v>
      </c>
      <c r="O9" s="19">
        <f>SUM($I$5:I9)/L9</f>
        <v>-67.744141567738765</v>
      </c>
    </row>
    <row r="10" spans="1:15" x14ac:dyDescent="0.3">
      <c r="A10">
        <v>1998</v>
      </c>
      <c r="B10">
        <v>520</v>
      </c>
      <c r="C10" s="22">
        <v>2920591</v>
      </c>
      <c r="D10" t="s">
        <v>19</v>
      </c>
      <c r="E10" s="20">
        <f t="shared" si="0"/>
        <v>1.7804615572670053</v>
      </c>
      <c r="F10" s="19">
        <f t="shared" si="1"/>
        <v>17.804615572670052</v>
      </c>
      <c r="G10" s="19">
        <f t="shared" si="2"/>
        <v>16.301133912819537</v>
      </c>
      <c r="H10" s="19">
        <f t="shared" si="3"/>
        <v>15.741932861317387</v>
      </c>
      <c r="I10" s="19">
        <f t="shared" si="4"/>
        <v>2.0626827113526645</v>
      </c>
      <c r="J10" s="19">
        <f t="shared" si="5"/>
        <v>2.0626827113526645</v>
      </c>
      <c r="K10" s="19">
        <f>SUMSQ($F$5:F10)/(A10-3)</f>
        <v>0.75254207696426179</v>
      </c>
      <c r="L10" s="20">
        <f>SUM($F$5:F10)/(A10-3)</f>
        <v>4.7454536591269511E-2</v>
      </c>
      <c r="M10" s="19">
        <f t="shared" si="6"/>
        <v>863.17762177752275</v>
      </c>
      <c r="N10" s="19">
        <f>AVERAGE($M$5:M10)</f>
        <v>5250.2725668268822</v>
      </c>
      <c r="O10" s="19">
        <f>SUM($I$5:I10)/L10</f>
        <v>-11.564805230919195</v>
      </c>
    </row>
    <row r="11" spans="1:15" x14ac:dyDescent="0.3">
      <c r="A11">
        <v>1999</v>
      </c>
      <c r="B11">
        <v>466</v>
      </c>
      <c r="C11" s="22">
        <v>2980088</v>
      </c>
      <c r="D11" t="s">
        <v>19</v>
      </c>
      <c r="E11" s="20">
        <f t="shared" si="0"/>
        <v>1.5637122125252678</v>
      </c>
      <c r="F11" s="19">
        <f t="shared" si="1"/>
        <v>15.637122125252677</v>
      </c>
      <c r="G11" s="19">
        <f t="shared" si="2"/>
        <v>16.353941220270642</v>
      </c>
      <c r="H11" s="19">
        <f t="shared" si="3"/>
        <v>16.301133912819537</v>
      </c>
      <c r="I11" s="19">
        <f t="shared" si="4"/>
        <v>-0.66401178756686008</v>
      </c>
      <c r="J11" s="19">
        <f t="shared" si="5"/>
        <v>0.66401178756686008</v>
      </c>
      <c r="K11" s="19">
        <f>SUMSQ($F$5:F11)/(A11-3)</f>
        <v>0.87466985566321098</v>
      </c>
      <c r="L11" s="20">
        <f>SUM($F$5:F11)/(A11-3)</f>
        <v>5.5264991295007691E-2</v>
      </c>
      <c r="M11" s="19">
        <f t="shared" si="6"/>
        <v>2354.9464660185959</v>
      </c>
      <c r="N11" s="19">
        <f>AVERAGE($M$5:M11)</f>
        <v>4836.654552425699</v>
      </c>
      <c r="O11" s="19">
        <f>SUM($I$5:I11)/L11</f>
        <v>-21.945434752614869</v>
      </c>
    </row>
    <row r="12" spans="1:15" x14ac:dyDescent="0.3">
      <c r="A12">
        <v>2000</v>
      </c>
      <c r="B12">
        <v>487</v>
      </c>
      <c r="C12" s="22">
        <v>2839177</v>
      </c>
      <c r="D12" t="s">
        <v>18</v>
      </c>
      <c r="E12" s="20">
        <f t="shared" si="0"/>
        <v>1.7152858028928806</v>
      </c>
      <c r="F12" s="19">
        <f t="shared" si="1"/>
        <v>17.152858028928804</v>
      </c>
      <c r="G12" s="19">
        <f t="shared" si="2"/>
        <v>16.864865242283845</v>
      </c>
      <c r="H12" s="19">
        <f t="shared" si="3"/>
        <v>16.353941220270642</v>
      </c>
      <c r="I12" s="19">
        <f t="shared" si="4"/>
        <v>0.79891680865816284</v>
      </c>
      <c r="J12" s="19">
        <f t="shared" si="5"/>
        <v>0.79891680865816284</v>
      </c>
      <c r="K12" s="19">
        <f>SUMSQ($F$5:F12)/(A12-3)</f>
        <v>1.0215631299270689</v>
      </c>
      <c r="L12" s="20">
        <f>SUM($F$5:F12)/(A12-3)</f>
        <v>6.3826630272290505E-2</v>
      </c>
      <c r="M12" s="19">
        <f t="shared" si="6"/>
        <v>2147.0142877251815</v>
      </c>
      <c r="N12" s="19">
        <f>AVERAGE($M$5:M12)</f>
        <v>4500.4495193381335</v>
      </c>
      <c r="O12" s="19">
        <f>SUM($I$5:I12)/L12</f>
        <v>-6.4847141411747904</v>
      </c>
    </row>
    <row r="13" spans="1:15" x14ac:dyDescent="0.3">
      <c r="A13">
        <v>2001</v>
      </c>
      <c r="B13">
        <v>484</v>
      </c>
      <c r="C13" s="22">
        <v>3102268</v>
      </c>
      <c r="D13" t="s">
        <v>19</v>
      </c>
      <c r="E13" s="20">
        <f t="shared" si="0"/>
        <v>1.5601488975162687</v>
      </c>
      <c r="F13" s="19">
        <f t="shared" si="1"/>
        <v>15.601488975162686</v>
      </c>
      <c r="G13" s="19">
        <f t="shared" si="2"/>
        <v>16.13048970978139</v>
      </c>
      <c r="H13" s="19">
        <f t="shared" si="3"/>
        <v>16.864865242283845</v>
      </c>
      <c r="I13" s="19">
        <f t="shared" si="4"/>
        <v>-1.2633762671211581</v>
      </c>
      <c r="J13" s="19">
        <f t="shared" si="5"/>
        <v>1.2633762671211581</v>
      </c>
      <c r="K13" s="19">
        <f>SUMSQ($F$5:F13)/(A13-3)</f>
        <v>1.1428768912444842</v>
      </c>
      <c r="L13" s="20">
        <f>SUM($F$5:F13)/(A13-3)</f>
        <v>7.1603238052515936E-2</v>
      </c>
      <c r="M13" s="19">
        <f t="shared" si="6"/>
        <v>1234.9043892294756</v>
      </c>
      <c r="N13" s="19">
        <f>AVERAGE($M$5:M13)</f>
        <v>4137.6111715482821</v>
      </c>
      <c r="O13" s="19">
        <f>SUM($I$5:I13)/L13</f>
        <v>-23.424551244473793</v>
      </c>
    </row>
    <row r="14" spans="1:15" x14ac:dyDescent="0.3">
      <c r="A14">
        <v>2002</v>
      </c>
      <c r="B14">
        <v>470</v>
      </c>
      <c r="C14" s="22">
        <v>3164354</v>
      </c>
      <c r="D14" t="s">
        <v>19</v>
      </c>
      <c r="E14" s="20">
        <f t="shared" si="0"/>
        <v>1.485295260896853</v>
      </c>
      <c r="F14" s="19">
        <f t="shared" si="1"/>
        <v>14.852952608968529</v>
      </c>
      <c r="G14" s="19">
        <f t="shared" si="2"/>
        <v>15.869099871020007</v>
      </c>
      <c r="H14" s="19">
        <f t="shared" si="3"/>
        <v>16.13048970978139</v>
      </c>
      <c r="I14" s="19">
        <f t="shared" si="4"/>
        <v>-1.2775371008128609</v>
      </c>
      <c r="J14" s="19">
        <f t="shared" si="5"/>
        <v>1.2775371008128609</v>
      </c>
      <c r="K14" s="19">
        <f>SUMSQ($F$5:F14)/(A14-3)</f>
        <v>1.2526654476792118</v>
      </c>
      <c r="L14" s="20">
        <f>SUM($F$5:F14)/(A14-3)</f>
        <v>7.899760992390964E-2</v>
      </c>
      <c r="M14" s="19">
        <f t="shared" si="6"/>
        <v>1162.6239738570421</v>
      </c>
      <c r="N14" s="19">
        <f>AVERAGE($M$5:M14)</f>
        <v>3840.1124517791586</v>
      </c>
      <c r="O14" s="19">
        <f>SUM($I$5:I14)/L14</f>
        <v>-37.403800224973196</v>
      </c>
    </row>
    <row r="15" spans="1:15" x14ac:dyDescent="0.3">
      <c r="A15">
        <v>2003</v>
      </c>
      <c r="B15">
        <v>445</v>
      </c>
      <c r="C15" s="22">
        <v>3226535</v>
      </c>
      <c r="D15" t="s">
        <v>19</v>
      </c>
      <c r="E15" s="20">
        <f t="shared" si="0"/>
        <v>1.3791885102749544</v>
      </c>
      <c r="F15" s="19">
        <f t="shared" si="1"/>
        <v>13.791885102749545</v>
      </c>
      <c r="G15" s="19">
        <f t="shared" si="2"/>
        <v>14.748775562293588</v>
      </c>
      <c r="H15" s="19">
        <f t="shared" si="3"/>
        <v>15.869099871020007</v>
      </c>
      <c r="I15" s="19">
        <f t="shared" si="4"/>
        <v>-2.077214768270462</v>
      </c>
      <c r="J15" s="19">
        <f t="shared" si="5"/>
        <v>2.077214768270462</v>
      </c>
      <c r="K15" s="19">
        <f>SUMSQ($F$5:F15)/(A15-3)</f>
        <v>1.3471471622990945</v>
      </c>
      <c r="L15" s="20">
        <f>SUM($F$5:F15)/(A15-3)</f>
        <v>8.5854053670322464E-2</v>
      </c>
      <c r="M15" s="19">
        <f t="shared" si="6"/>
        <v>663.96047791596402</v>
      </c>
      <c r="N15" s="19">
        <f>AVERAGE($M$5:M15)</f>
        <v>3551.3713632461408</v>
      </c>
      <c r="O15" s="19">
        <f>SUM($I$5:I15)/L15</f>
        <v>-58.611391926088864</v>
      </c>
    </row>
    <row r="16" spans="1:15" x14ac:dyDescent="0.3">
      <c r="A16">
        <v>2004</v>
      </c>
      <c r="B16">
        <v>523</v>
      </c>
      <c r="C16" s="22">
        <v>3288733</v>
      </c>
      <c r="D16" t="s">
        <v>19</v>
      </c>
      <c r="E16" s="20">
        <f t="shared" si="0"/>
        <v>1.5902780797346578</v>
      </c>
      <c r="F16" s="19">
        <f t="shared" si="1"/>
        <v>15.902780797346578</v>
      </c>
      <c r="G16" s="19">
        <f t="shared" si="2"/>
        <v>14.849206169688218</v>
      </c>
      <c r="H16" s="19">
        <f t="shared" si="3"/>
        <v>14.748775562293588</v>
      </c>
      <c r="I16" s="19">
        <f t="shared" si="4"/>
        <v>1.1540052350529901</v>
      </c>
      <c r="J16" s="19">
        <f t="shared" si="5"/>
        <v>1.1540052350529901</v>
      </c>
      <c r="K16" s="19">
        <f>SUMSQ($F$5:F16)/(A16-3)</f>
        <v>1.4728599508678881</v>
      </c>
      <c r="L16" s="20">
        <f>SUM($F$5:F16)/(A16-3)</f>
        <v>9.3758564786602439E-2</v>
      </c>
      <c r="M16" s="19">
        <f t="shared" si="6"/>
        <v>1378.0510100213148</v>
      </c>
      <c r="N16" s="19">
        <f>AVERAGE($M$5:M16)</f>
        <v>3370.2613338107385</v>
      </c>
      <c r="O16" s="19">
        <f>SUM($I$5:I16)/L16</f>
        <v>-41.361771715344076</v>
      </c>
    </row>
    <row r="17" spans="1:15" x14ac:dyDescent="0.3">
      <c r="A17">
        <v>2005</v>
      </c>
      <c r="B17">
        <v>520</v>
      </c>
      <c r="C17" s="22">
        <v>3351007</v>
      </c>
      <c r="D17" t="s">
        <v>19</v>
      </c>
      <c r="E17" s="20">
        <f t="shared" si="0"/>
        <v>1.5517723478345464</v>
      </c>
      <c r="F17" s="19">
        <f t="shared" si="1"/>
        <v>15.517723478345463</v>
      </c>
      <c r="G17" s="19">
        <f t="shared" si="2"/>
        <v>15.070796459480528</v>
      </c>
      <c r="H17" s="19">
        <f t="shared" si="3"/>
        <v>14.849206169688218</v>
      </c>
      <c r="I17" s="19">
        <f t="shared" si="4"/>
        <v>0.66851730865724512</v>
      </c>
      <c r="J17" s="19">
        <f t="shared" si="5"/>
        <v>0.66851730865724512</v>
      </c>
      <c r="K17" s="19">
        <f>SUMSQ($F$5:F17)/(A17-3)</f>
        <v>1.5924038479705485</v>
      </c>
      <c r="L17" s="20">
        <f>SUM($F$5:F17)/(A17-3)</f>
        <v>0.10146284296520326</v>
      </c>
      <c r="M17" s="19">
        <f t="shared" si="6"/>
        <v>2321.214915065354</v>
      </c>
      <c r="N17" s="19">
        <f>AVERAGE($M$5:M17)</f>
        <v>3289.5654554457092</v>
      </c>
      <c r="O17" s="19">
        <f>SUM($I$5:I17)/L17</f>
        <v>-31.632299574980408</v>
      </c>
    </row>
    <row r="18" spans="1:15" x14ac:dyDescent="0.3">
      <c r="A18">
        <v>2006</v>
      </c>
      <c r="B18">
        <v>519</v>
      </c>
      <c r="C18" s="22">
        <v>3413399</v>
      </c>
      <c r="D18" t="s">
        <v>19</v>
      </c>
      <c r="E18" s="20">
        <f t="shared" si="0"/>
        <v>1.5204785611058069</v>
      </c>
      <c r="F18" s="19">
        <f t="shared" si="1"/>
        <v>15.204785611058069</v>
      </c>
      <c r="G18" s="19">
        <f t="shared" si="2"/>
        <v>15.541763295583371</v>
      </c>
      <c r="H18" s="19">
        <f t="shared" si="3"/>
        <v>15.070796459480528</v>
      </c>
      <c r="I18" s="19">
        <f t="shared" si="4"/>
        <v>0.13398915157754132</v>
      </c>
      <c r="J18" s="19">
        <f t="shared" si="5"/>
        <v>0.13398915157754132</v>
      </c>
      <c r="K18" s="19">
        <f>SUMSQ($F$5:F18)/(A18-3)</f>
        <v>1.7070284618648413</v>
      </c>
      <c r="L18" s="20">
        <f>SUM($F$5:F18)/(A18-3)</f>
        <v>0.10900319382296306</v>
      </c>
      <c r="M18" s="19">
        <f t="shared" si="6"/>
        <v>11347.773630956126</v>
      </c>
      <c r="N18" s="19">
        <f>AVERAGE($M$5:M18)</f>
        <v>3865.1517536964529</v>
      </c>
      <c r="O18" s="19">
        <f>SUM($I$5:I18)/L18</f>
        <v>-28.214897059090219</v>
      </c>
    </row>
    <row r="19" spans="1:15" x14ac:dyDescent="0.3">
      <c r="A19">
        <v>2007</v>
      </c>
      <c r="B19">
        <v>525</v>
      </c>
      <c r="C19" s="22">
        <v>3475741</v>
      </c>
      <c r="D19" t="s">
        <v>19</v>
      </c>
      <c r="E19" s="20">
        <f t="shared" si="0"/>
        <v>1.5104692783495663</v>
      </c>
      <c r="F19" s="19">
        <f t="shared" si="1"/>
        <v>15.104692783495663</v>
      </c>
      <c r="G19" s="19">
        <f t="shared" si="2"/>
        <v>15.275733957633065</v>
      </c>
      <c r="H19" s="19">
        <f t="shared" si="3"/>
        <v>15.541763295583371</v>
      </c>
      <c r="I19" s="19">
        <f t="shared" si="4"/>
        <v>-0.43707051208770764</v>
      </c>
      <c r="J19" s="19">
        <f t="shared" si="5"/>
        <v>0.43707051208770764</v>
      </c>
      <c r="K19" s="19">
        <f>SUMSQ($F$5:F19)/(A19-3)</f>
        <v>1.8200248269456403</v>
      </c>
      <c r="L19" s="20">
        <f>SUM($F$5:F19)/(A19-3)</f>
        <v>0.11648607285972588</v>
      </c>
      <c r="M19" s="19">
        <f t="shared" si="6"/>
        <v>3455.8938124987444</v>
      </c>
      <c r="N19" s="19">
        <f>AVERAGE($M$5:M19)</f>
        <v>3837.867890949939</v>
      </c>
      <c r="O19" s="19">
        <f>SUM($I$5:I19)/L19</f>
        <v>-30.154543961187287</v>
      </c>
    </row>
    <row r="20" spans="1:15" x14ac:dyDescent="0.3">
      <c r="A20">
        <v>2008</v>
      </c>
      <c r="B20">
        <v>531</v>
      </c>
      <c r="C20" s="22">
        <v>3537986</v>
      </c>
      <c r="D20" t="s">
        <v>19</v>
      </c>
      <c r="E20" s="20">
        <f t="shared" si="0"/>
        <v>1.5008538756230241</v>
      </c>
      <c r="F20" s="19">
        <f t="shared" si="1"/>
        <v>15.008538756230239</v>
      </c>
      <c r="G20" s="19">
        <f t="shared" si="2"/>
        <v>15.10600571692799</v>
      </c>
      <c r="H20" s="19">
        <f t="shared" si="3"/>
        <v>15.275733957633065</v>
      </c>
      <c r="I20" s="19">
        <f t="shared" si="4"/>
        <v>-0.26719520140282604</v>
      </c>
      <c r="J20" s="19">
        <f t="shared" si="5"/>
        <v>0.26719520140282604</v>
      </c>
      <c r="K20" s="19">
        <f>SUMSQ($F$5:F20)/(A20-3)</f>
        <v>1.9314643335642534</v>
      </c>
      <c r="L20" s="20">
        <f>SUM($F$5:F20)/(A20-3)</f>
        <v>0.12391353055716754</v>
      </c>
      <c r="M20" s="19">
        <f t="shared" si="6"/>
        <v>5617.068973332056</v>
      </c>
      <c r="N20" s="19">
        <f>AVERAGE($M$5:M20)</f>
        <v>3949.0679585988214</v>
      </c>
      <c r="O20" s="19">
        <f>SUM($I$5:I20)/L20</f>
        <v>-30.503364639212606</v>
      </c>
    </row>
    <row r="21" spans="1:15" x14ac:dyDescent="0.3">
      <c r="A21">
        <v>2009</v>
      </c>
      <c r="B21">
        <v>517</v>
      </c>
      <c r="C21" s="22">
        <v>3600000</v>
      </c>
      <c r="D21" t="s">
        <v>19</v>
      </c>
      <c r="E21" s="20">
        <f t="shared" si="0"/>
        <v>1.4361111111111111</v>
      </c>
      <c r="F21" s="19">
        <f t="shared" si="1"/>
        <v>14.361111111111112</v>
      </c>
      <c r="G21" s="19">
        <f t="shared" si="2"/>
        <v>14.824780883612339</v>
      </c>
      <c r="H21" s="19">
        <f t="shared" si="3"/>
        <v>15.10600571692799</v>
      </c>
      <c r="I21" s="19">
        <f t="shared" si="4"/>
        <v>-0.74489460581687794</v>
      </c>
      <c r="J21" s="19">
        <f t="shared" si="5"/>
        <v>0.74489460581687794</v>
      </c>
      <c r="K21" s="19">
        <f>SUMSQ($F$5:F21)/(A21-3)</f>
        <v>2.0333138091435727</v>
      </c>
      <c r="L21" s="20">
        <f>SUM($F$5:F21)/(A21-3)</f>
        <v>0.1310108374268355</v>
      </c>
      <c r="M21" s="19">
        <f t="shared" si="6"/>
        <v>1927.938663935176</v>
      </c>
      <c r="N21" s="19">
        <f>AVERAGE($M$5:M21)</f>
        <v>3830.1780000891954</v>
      </c>
      <c r="O21" s="19">
        <f>SUM($I$5:I21)/L21</f>
        <v>-34.53664063983431</v>
      </c>
    </row>
    <row r="22" spans="1:15" x14ac:dyDescent="0.3">
      <c r="A22">
        <v>2010</v>
      </c>
      <c r="B22">
        <v>536</v>
      </c>
      <c r="C22" s="22">
        <v>3405813</v>
      </c>
      <c r="D22" t="s">
        <v>18</v>
      </c>
      <c r="E22" s="20">
        <f t="shared" si="0"/>
        <v>1.5737798875040996</v>
      </c>
      <c r="F22" s="19">
        <f t="shared" si="1"/>
        <v>15.737798875040996</v>
      </c>
      <c r="G22" s="19">
        <f t="shared" si="2"/>
        <v>15.035816247460781</v>
      </c>
      <c r="H22" s="19">
        <f t="shared" si="3"/>
        <v>14.824780883612339</v>
      </c>
      <c r="I22" s="19">
        <f t="shared" si="4"/>
        <v>0.91301799142865647</v>
      </c>
      <c r="J22" s="19">
        <f t="shared" si="5"/>
        <v>0.91301799142865647</v>
      </c>
      <c r="K22" s="19">
        <f>SUMSQ($F$5:F22)/(A22-3)</f>
        <v>2.1557079295332575</v>
      </c>
      <c r="L22" s="20">
        <f>SUM($F$5:F22)/(A22-3)</f>
        <v>0.13878701482474989</v>
      </c>
      <c r="M22" s="19">
        <f t="shared" si="6"/>
        <v>1723.7118022630721</v>
      </c>
      <c r="N22" s="19">
        <f>AVERAGE($M$5:M22)</f>
        <v>3713.1521002099666</v>
      </c>
      <c r="O22" s="19">
        <f>SUM($I$5:I22)/L22</f>
        <v>-26.023012493396823</v>
      </c>
    </row>
    <row r="23" spans="1:15" x14ac:dyDescent="0.3">
      <c r="A23">
        <v>2011</v>
      </c>
      <c r="B23">
        <v>527</v>
      </c>
      <c r="C23" s="22">
        <v>3723821</v>
      </c>
      <c r="D23" t="s">
        <v>19</v>
      </c>
      <c r="E23" s="20">
        <f t="shared" si="0"/>
        <v>1.415213029842197</v>
      </c>
      <c r="F23" s="19">
        <f t="shared" si="1"/>
        <v>14.152130298421969</v>
      </c>
      <c r="G23" s="19">
        <f t="shared" si="2"/>
        <v>14.750346761524691</v>
      </c>
      <c r="H23" s="19">
        <f t="shared" si="3"/>
        <v>15.035816247460781</v>
      </c>
      <c r="I23" s="19">
        <f t="shared" si="4"/>
        <v>-0.88368594903881181</v>
      </c>
      <c r="J23" s="19">
        <f t="shared" si="5"/>
        <v>0.88368594903881181</v>
      </c>
      <c r="K23" s="19">
        <f>SUMSQ($F$5:F23)/(A23-3)</f>
        <v>2.2543767960940051</v>
      </c>
      <c r="L23" s="20">
        <f>SUM($F$5:F23)/(A23-3)</f>
        <v>0.14576577144008715</v>
      </c>
      <c r="M23" s="19">
        <f t="shared" si="6"/>
        <v>1601.4886639099884</v>
      </c>
      <c r="N23" s="19">
        <f>AVERAGE($M$5:M23)</f>
        <v>3602.0119193520727</v>
      </c>
      <c r="O23" s="19">
        <f>SUM($I$5:I23)/L23</f>
        <v>-30.839490816897371</v>
      </c>
    </row>
    <row r="24" spans="1:15" x14ac:dyDescent="0.3">
      <c r="A24">
        <v>2012</v>
      </c>
      <c r="B24">
        <v>530</v>
      </c>
      <c r="C24" s="22">
        <v>3787511</v>
      </c>
      <c r="D24" t="s">
        <v>19</v>
      </c>
      <c r="E24" s="20">
        <f t="shared" si="0"/>
        <v>1.3993358699156253</v>
      </c>
      <c r="F24" s="19">
        <f t="shared" si="1"/>
        <v>13.993358699156252</v>
      </c>
      <c r="G24" s="19">
        <f t="shared" si="2"/>
        <v>14.627762624206406</v>
      </c>
      <c r="H24" s="19">
        <f t="shared" si="3"/>
        <v>14.750346761524691</v>
      </c>
      <c r="I24" s="19">
        <f t="shared" si="4"/>
        <v>-0.75698806236843907</v>
      </c>
      <c r="J24" s="19">
        <f t="shared" si="5"/>
        <v>0.75698806236843907</v>
      </c>
      <c r="K24" s="19">
        <f>SUMSQ($F$5:F24)/(A24-3)</f>
        <v>2.3507230932006045</v>
      </c>
      <c r="L24" s="20">
        <f>SUM($F$5:F24)/(A24-3)</f>
        <v>0.1526585503986318</v>
      </c>
      <c r="M24" s="19">
        <f t="shared" si="6"/>
        <v>1848.5573808620306</v>
      </c>
      <c r="N24" s="19">
        <f>AVERAGE($M$5:M24)</f>
        <v>3514.3391924275702</v>
      </c>
      <c r="O24" s="19">
        <f>SUM($I$5:I24)/L24</f>
        <v>-34.405738940909281</v>
      </c>
    </row>
    <row r="25" spans="1:15" x14ac:dyDescent="0.3">
      <c r="A25">
        <v>2013</v>
      </c>
      <c r="B25">
        <v>501</v>
      </c>
      <c r="C25" s="22">
        <v>3850735</v>
      </c>
      <c r="D25" t="s">
        <v>19</v>
      </c>
      <c r="E25" s="20">
        <f t="shared" si="0"/>
        <v>1.3010503189650808</v>
      </c>
      <c r="F25" s="19">
        <f t="shared" si="1"/>
        <v>13.010503189650807</v>
      </c>
      <c r="G25" s="19">
        <f t="shared" si="2"/>
        <v>13.718664062409674</v>
      </c>
      <c r="H25" s="19">
        <f t="shared" si="3"/>
        <v>14.627762624206406</v>
      </c>
      <c r="I25" s="19">
        <f t="shared" si="4"/>
        <v>-1.6172594345555993</v>
      </c>
      <c r="J25" s="19">
        <f t="shared" si="5"/>
        <v>1.6172594345555993</v>
      </c>
      <c r="K25" s="19">
        <f>SUMSQ($F$5:F25)/(A25-3)</f>
        <v>2.4337690982527005</v>
      </c>
      <c r="L25" s="20">
        <f>SUM($F$5:F25)/(A25-3)</f>
        <v>0.15905548803010056</v>
      </c>
      <c r="M25" s="19">
        <f t="shared" si="6"/>
        <v>804.47842267347255</v>
      </c>
      <c r="N25" s="19">
        <f>AVERAGE($M$5:M25)</f>
        <v>3385.298203391661</v>
      </c>
      <c r="O25" s="19">
        <f>SUM($I$5:I25)/L25</f>
        <v>-43.189893990759543</v>
      </c>
    </row>
    <row r="26" spans="1:15" x14ac:dyDescent="0.3">
      <c r="A26">
        <v>2014</v>
      </c>
      <c r="B26">
        <v>530</v>
      </c>
      <c r="C26" s="22">
        <v>3913275</v>
      </c>
      <c r="D26" t="s">
        <v>19</v>
      </c>
      <c r="E26" s="20">
        <f t="shared" si="0"/>
        <v>1.3543643112226971</v>
      </c>
      <c r="F26" s="19">
        <f t="shared" si="1"/>
        <v>13.54364311222697</v>
      </c>
      <c r="G26" s="19">
        <f t="shared" si="2"/>
        <v>13.515835000344675</v>
      </c>
      <c r="H26" s="19">
        <f t="shared" si="3"/>
        <v>13.718664062409674</v>
      </c>
      <c r="I26" s="19">
        <f t="shared" si="4"/>
        <v>-0.17502095018270403</v>
      </c>
      <c r="J26" s="19">
        <f t="shared" si="5"/>
        <v>0.17502095018270403</v>
      </c>
      <c r="K26" s="19">
        <f>SUMSQ($F$5:F26)/(A26-3)</f>
        <v>2.5237723303029838</v>
      </c>
      <c r="L26" s="20">
        <f>SUM($F$5:F26)/(A26-3)</f>
        <v>0.16571117556078024</v>
      </c>
      <c r="M26" s="19">
        <f t="shared" si="6"/>
        <v>7738.298242632547</v>
      </c>
      <c r="N26" s="19">
        <f>AVERAGE($M$5:M26)</f>
        <v>3583.1618415389744</v>
      </c>
      <c r="O26" s="19">
        <f>SUM($I$5:I26)/L26</f>
        <v>-42.511379169278896</v>
      </c>
    </row>
    <row r="27" spans="1:15" x14ac:dyDescent="0.3">
      <c r="A27">
        <v>2015</v>
      </c>
      <c r="B27">
        <v>535</v>
      </c>
      <c r="C27" s="22">
        <v>3975404</v>
      </c>
      <c r="D27" t="s">
        <v>19</v>
      </c>
      <c r="E27" s="20">
        <f t="shared" si="0"/>
        <v>1.3457751715297364</v>
      </c>
      <c r="F27" s="19">
        <f t="shared" si="1"/>
        <v>13.457751715297364</v>
      </c>
      <c r="G27" s="19">
        <f t="shared" si="2"/>
        <v>13.337299339058381</v>
      </c>
      <c r="H27" s="19">
        <f t="shared" si="3"/>
        <v>13.515835000344675</v>
      </c>
      <c r="I27" s="19">
        <f t="shared" si="4"/>
        <v>-5.8083285047310085E-2</v>
      </c>
      <c r="J27" s="19">
        <f t="shared" si="5"/>
        <v>5.8083285047310085E-2</v>
      </c>
      <c r="K27" s="19">
        <f>SUMSQ($F$5:F27)/(A27-3)</f>
        <v>2.612533418225591</v>
      </c>
      <c r="L27" s="20">
        <f>SUM($F$5:F27)/(A27-3)</f>
        <v>0.17231755753878053</v>
      </c>
      <c r="M27" s="19">
        <f t="shared" si="6"/>
        <v>23169.749617873258</v>
      </c>
      <c r="N27" s="19">
        <f>AVERAGE($M$5:M27)</f>
        <v>4434.7526144230733</v>
      </c>
      <c r="O27" s="19">
        <f>SUM($I$5:I27)/L27</f>
        <v>-41.218631481009126</v>
      </c>
    </row>
    <row r="28" spans="1:15" x14ac:dyDescent="0.3">
      <c r="A28">
        <v>2016</v>
      </c>
      <c r="B28">
        <v>534</v>
      </c>
      <c r="C28" s="22">
        <v>4037043</v>
      </c>
      <c r="D28" t="s">
        <v>19</v>
      </c>
      <c r="E28" s="20">
        <f t="shared" si="0"/>
        <v>1.3227503397907827</v>
      </c>
      <c r="F28" s="19">
        <f t="shared" si="1"/>
        <v>13.227503397907826</v>
      </c>
      <c r="G28" s="19">
        <f t="shared" si="2"/>
        <v>13.40963274181072</v>
      </c>
      <c r="H28" s="19">
        <f t="shared" si="3"/>
        <v>13.337299339058381</v>
      </c>
      <c r="I28" s="19">
        <f t="shared" si="4"/>
        <v>-0.10979594115055491</v>
      </c>
      <c r="J28" s="19">
        <f t="shared" si="5"/>
        <v>0.10979594115055491</v>
      </c>
      <c r="K28" s="19">
        <f>SUMSQ($F$5:F28)/(A28-3)</f>
        <v>2.6981540405422515</v>
      </c>
      <c r="L28" s="20">
        <f>SUM($F$5:F28)/(A28-3)</f>
        <v>0.17880299511472142</v>
      </c>
      <c r="M28" s="19">
        <f t="shared" si="6"/>
        <v>12047.351895977599</v>
      </c>
      <c r="N28" s="19">
        <f>AVERAGE($M$5:M28)</f>
        <v>4751.9442511545121</v>
      </c>
      <c r="O28" s="19">
        <f>SUM($I$5:I28)/L28</f>
        <v>-40.337634380349975</v>
      </c>
    </row>
    <row r="29" spans="1:15" x14ac:dyDescent="0.3">
      <c r="A29">
        <v>2017</v>
      </c>
      <c r="B29">
        <v>532</v>
      </c>
      <c r="C29" s="22">
        <v>4098135</v>
      </c>
      <c r="D29" t="s">
        <v>19</v>
      </c>
      <c r="E29" s="20">
        <f t="shared" si="0"/>
        <v>1.2981514762202808</v>
      </c>
      <c r="F29" s="19">
        <f t="shared" si="1"/>
        <v>12.981514762202808</v>
      </c>
      <c r="G29" s="19">
        <f t="shared" si="2"/>
        <v>13.222256625136</v>
      </c>
      <c r="H29" s="19">
        <f t="shared" si="3"/>
        <v>13.40963274181072</v>
      </c>
      <c r="I29" s="19">
        <f t="shared" si="4"/>
        <v>-0.42811797960791154</v>
      </c>
      <c r="J29" s="19">
        <f t="shared" si="5"/>
        <v>0.42811797960791154</v>
      </c>
      <c r="K29" s="19">
        <f>SUMSQ($F$5:F29)/(A29-3)</f>
        <v>2.7804884851702294</v>
      </c>
      <c r="L29" s="20">
        <f>SUM($F$5:F29)/(A29-3)</f>
        <v>0.18515985299311671</v>
      </c>
      <c r="M29" s="19">
        <f t="shared" si="6"/>
        <v>3032.2283530562827</v>
      </c>
      <c r="N29" s="19">
        <f>AVERAGE($M$5:M29)</f>
        <v>4683.155615230583</v>
      </c>
      <c r="O29" s="19">
        <f>SUM($I$5:I29)/L29</f>
        <v>-41.264927030057031</v>
      </c>
    </row>
    <row r="30" spans="1:15" x14ac:dyDescent="0.3">
      <c r="A30">
        <v>2018</v>
      </c>
      <c r="B30">
        <v>542</v>
      </c>
      <c r="C30" s="22">
        <v>4158783</v>
      </c>
      <c r="D30" t="s">
        <v>19</v>
      </c>
      <c r="E30" s="20">
        <f t="shared" si="0"/>
        <v>1.3032658833124979</v>
      </c>
      <c r="F30" s="19">
        <f t="shared" si="1"/>
        <v>13.032658833124978</v>
      </c>
      <c r="G30" s="19">
        <f t="shared" si="2"/>
        <v>13.080558997745205</v>
      </c>
      <c r="H30" s="19">
        <f t="shared" si="3"/>
        <v>13.222256625136</v>
      </c>
      <c r="I30" s="19">
        <f t="shared" si="4"/>
        <v>-0.18959779201102123</v>
      </c>
      <c r="J30" s="19">
        <f t="shared" si="5"/>
        <v>0.18959779201102123</v>
      </c>
      <c r="K30" s="19">
        <f>SUMSQ($F$5:F30)/(A30-3)</f>
        <v>2.8634014915104085</v>
      </c>
      <c r="L30" s="20">
        <f>SUM($F$5:F30)/(A30-3)</f>
        <v>0.1915357830080705</v>
      </c>
      <c r="M30" s="19">
        <f t="shared" si="6"/>
        <v>6873.845256788326</v>
      </c>
      <c r="N30" s="19">
        <f>AVERAGE($M$5:M30)</f>
        <v>4767.4129091366494</v>
      </c>
      <c r="O30" s="19">
        <f>SUM($I$5:I30)/L30</f>
        <v>-40.881163256779736</v>
      </c>
    </row>
    <row r="31" spans="1:15" x14ac:dyDescent="0.3">
      <c r="A31">
        <v>2019</v>
      </c>
      <c r="B31">
        <v>603</v>
      </c>
      <c r="C31" s="22">
        <v>4218808</v>
      </c>
      <c r="D31" t="s">
        <v>19</v>
      </c>
      <c r="E31" s="20">
        <f t="shared" si="0"/>
        <v>1.4293136829170703</v>
      </c>
      <c r="F31" s="19">
        <f t="shared" si="1"/>
        <v>14.293136829170702</v>
      </c>
      <c r="G31" s="19">
        <f t="shared" si="2"/>
        <v>13.435770141499496</v>
      </c>
      <c r="H31" s="19">
        <f t="shared" si="3"/>
        <v>13.080558997745205</v>
      </c>
      <c r="I31" s="19">
        <f t="shared" si="4"/>
        <v>1.2125778314254969</v>
      </c>
      <c r="J31" s="19">
        <f t="shared" si="5"/>
        <v>1.2125778314254969</v>
      </c>
      <c r="K31" s="19">
        <f>SUMSQ($F$5:F31)/(A31-3)</f>
        <v>2.9633173441522165</v>
      </c>
      <c r="L31" s="20">
        <f>SUM($F$5:F31)/(A31-3)</f>
        <v>0.19853062479684164</v>
      </c>
      <c r="M31" s="19">
        <f t="shared" si="6"/>
        <v>1178.7397442659665</v>
      </c>
      <c r="N31" s="19">
        <f>AVERAGE($M$5:M31)</f>
        <v>4634.4990882155134</v>
      </c>
      <c r="O31" s="19">
        <f>SUM($I$5:I31)/L31</f>
        <v>-33.333032573762644</v>
      </c>
    </row>
    <row r="32" spans="1:15" x14ac:dyDescent="0.3">
      <c r="A32">
        <v>2020</v>
      </c>
      <c r="B32">
        <v>516</v>
      </c>
      <c r="C32" s="22">
        <v>4278500</v>
      </c>
      <c r="D32" t="s">
        <v>19</v>
      </c>
      <c r="E32" s="20">
        <f t="shared" si="0"/>
        <v>1.2060301507537687</v>
      </c>
      <c r="F32" s="19">
        <f t="shared" si="1"/>
        <v>12.060301507537689</v>
      </c>
      <c r="G32" s="19">
        <f t="shared" si="2"/>
        <v>13.128699056611124</v>
      </c>
      <c r="H32" s="19">
        <f t="shared" si="3"/>
        <v>13.435770141499496</v>
      </c>
      <c r="I32" s="19">
        <f t="shared" si="4"/>
        <v>-1.3754686339618072</v>
      </c>
      <c r="J32" s="19">
        <f t="shared" si="5"/>
        <v>1.3754686339618072</v>
      </c>
      <c r="K32" s="19">
        <f>SUMSQ($F$5:F32)/(A32-3)</f>
        <v>3.033960653576393</v>
      </c>
      <c r="L32" s="20">
        <f>SUM($F$5:F32)/(A32-3)</f>
        <v>0.20441152260682718</v>
      </c>
      <c r="M32" s="19">
        <f t="shared" si="6"/>
        <v>876.81399704477519</v>
      </c>
      <c r="N32" s="19">
        <f>AVERAGE($M$5:M32)</f>
        <v>4500.2960492451302</v>
      </c>
      <c r="O32" s="19">
        <f>SUM($I$5:I32)/L32</f>
        <v>-39.102964036810199</v>
      </c>
    </row>
    <row r="33" spans="1:15" x14ac:dyDescent="0.3">
      <c r="A33">
        <v>2021</v>
      </c>
      <c r="B33">
        <v>423</v>
      </c>
      <c r="C33" s="22">
        <v>4337406</v>
      </c>
      <c r="D33" t="s">
        <v>19</v>
      </c>
      <c r="E33" s="20">
        <f t="shared" si="0"/>
        <v>0.97523727315358533</v>
      </c>
      <c r="F33" s="19">
        <f t="shared" si="1"/>
        <v>9.7523727315358535</v>
      </c>
      <c r="G33" s="19">
        <f t="shared" si="2"/>
        <v>12.035270356081417</v>
      </c>
      <c r="H33" s="19">
        <f t="shared" si="3"/>
        <v>13.128699056611124</v>
      </c>
      <c r="I33" s="19">
        <f t="shared" si="4"/>
        <v>-3.3763263250752704</v>
      </c>
      <c r="J33" s="19">
        <f t="shared" si="5"/>
        <v>3.3763263250752704</v>
      </c>
      <c r="K33" s="19">
        <f>SUMSQ($F$5:F33)/(A33-3)</f>
        <v>3.0795874193054456</v>
      </c>
      <c r="L33" s="20">
        <f>SUM($F$5:F33)/(A33-3)</f>
        <v>0.20914292062909132</v>
      </c>
      <c r="M33" s="19">
        <f t="shared" si="6"/>
        <v>288.84567996603346</v>
      </c>
      <c r="N33" s="19">
        <f>AVERAGE($M$5:M33)</f>
        <v>4355.0736227182651</v>
      </c>
      <c r="O33" s="19">
        <f>SUM($I$5:I33)/L33</f>
        <v>-54.361977484492428</v>
      </c>
    </row>
    <row r="34" spans="1:15" x14ac:dyDescent="0.3">
      <c r="A34">
        <v>2022</v>
      </c>
      <c r="B34">
        <v>419</v>
      </c>
      <c r="C34" s="22">
        <v>4395414</v>
      </c>
      <c r="D34" t="s">
        <v>19</v>
      </c>
      <c r="E34" s="20">
        <f t="shared" si="0"/>
        <v>0.95326629072938296</v>
      </c>
      <c r="F34" s="19">
        <f t="shared" si="1"/>
        <v>9.5326629072938296</v>
      </c>
      <c r="G34" s="19">
        <f t="shared" si="2"/>
        <v>10.448445715455792</v>
      </c>
      <c r="H34" s="19">
        <f t="shared" si="3"/>
        <v>12.035270356081417</v>
      </c>
      <c r="I34" s="19">
        <f t="shared" si="4"/>
        <v>-2.5026074487875878</v>
      </c>
      <c r="J34" s="19">
        <f t="shared" si="5"/>
        <v>2.5026074487875878</v>
      </c>
      <c r="K34" s="19">
        <f>SUMSQ($F$5:F34)/(A34-3)</f>
        <v>3.1230703686292642</v>
      </c>
      <c r="L34" s="20">
        <f>SUM($F$5:F34)/(A34-3)</f>
        <v>0.21376081066706298</v>
      </c>
      <c r="M34" s="19">
        <f t="shared" si="6"/>
        <v>380.90923576176596</v>
      </c>
      <c r="N34" s="19">
        <f>AVERAGE($M$5:M34)</f>
        <v>4222.6014764863812</v>
      </c>
      <c r="O34" s="19">
        <f>SUM($I$5:I34)/L34</f>
        <v>-64.895104709689846</v>
      </c>
    </row>
    <row r="35" spans="1:15" x14ac:dyDescent="0.3">
      <c r="A35">
        <v>2023</v>
      </c>
      <c r="B35">
        <v>440</v>
      </c>
      <c r="C35" s="22">
        <v>4064780</v>
      </c>
      <c r="D35" t="s">
        <v>18</v>
      </c>
      <c r="E35" s="20">
        <f t="shared" si="0"/>
        <v>1.0824694079384369</v>
      </c>
      <c r="F35" s="19">
        <f t="shared" si="1"/>
        <v>10.82469407938437</v>
      </c>
      <c r="G35" s="19">
        <f t="shared" si="2"/>
        <v>10.036576572738019</v>
      </c>
      <c r="H35" s="19">
        <f t="shared" si="3"/>
        <v>10.448445715455792</v>
      </c>
      <c r="I35" s="19">
        <f t="shared" si="4"/>
        <v>0.3762483639285783</v>
      </c>
      <c r="J35" s="19">
        <f t="shared" si="5"/>
        <v>0.3762483639285783</v>
      </c>
      <c r="K35" s="19">
        <f>SUMSQ($F$5:F35)/(A35-3)</f>
        <v>3.1795312258290811</v>
      </c>
      <c r="L35" s="20">
        <f>SUM($F$5:F35)/(A35-3)</f>
        <v>0.21901374792880421</v>
      </c>
      <c r="M35" s="19">
        <f t="shared" si="6"/>
        <v>2877.0076144275749</v>
      </c>
      <c r="N35" s="19">
        <f>AVERAGE($M$5:M35)</f>
        <v>4179.1952228715809</v>
      </c>
      <c r="O35" s="19">
        <f>SUM($I$5:I35)/L35</f>
        <v>-61.620706255964322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D298-F297-47F0-834A-8A9E8A6C2DA1}">
  <dimension ref="A1:O37"/>
  <sheetViews>
    <sheetView topLeftCell="I1" workbookViewId="0">
      <selection activeCell="R20" sqref="R20"/>
    </sheetView>
  </sheetViews>
  <sheetFormatPr baseColWidth="10" defaultRowHeight="14.4" x14ac:dyDescent="0.3"/>
  <cols>
    <col min="7" max="14" width="11.6640625" bestFit="1" customWidth="1"/>
    <col min="15" max="15" width="12.21875" bestFit="1" customWidth="1"/>
  </cols>
  <sheetData>
    <row r="1" spans="1:15" ht="43.2" x14ac:dyDescent="0.3">
      <c r="A1" s="22" t="s">
        <v>4</v>
      </c>
      <c r="B1" s="9" t="s">
        <v>17</v>
      </c>
      <c r="C1" s="22" t="s">
        <v>23</v>
      </c>
      <c r="D1" s="22"/>
      <c r="E1" s="9" t="s">
        <v>24</v>
      </c>
      <c r="F1" s="9" t="s">
        <v>25</v>
      </c>
      <c r="G1" s="22" t="s">
        <v>28</v>
      </c>
      <c r="H1" s="22" t="s">
        <v>29</v>
      </c>
      <c r="I1" s="22" t="s">
        <v>30</v>
      </c>
      <c r="J1" s="9" t="s">
        <v>31</v>
      </c>
      <c r="K1" s="22" t="s">
        <v>32</v>
      </c>
      <c r="L1" s="22" t="s">
        <v>33</v>
      </c>
      <c r="M1" s="22" t="s">
        <v>34</v>
      </c>
      <c r="N1" s="22" t="s">
        <v>35</v>
      </c>
      <c r="O1" s="22" t="s">
        <v>36</v>
      </c>
    </row>
    <row r="2" spans="1:15" x14ac:dyDescent="0.3">
      <c r="A2">
        <v>1990</v>
      </c>
      <c r="B2">
        <v>433</v>
      </c>
      <c r="C2" s="22">
        <v>2329329</v>
      </c>
      <c r="D2" t="s">
        <v>18</v>
      </c>
      <c r="E2" s="20">
        <f xml:space="preserve"> (B2 / C2) * 10000</f>
        <v>1.8589044312761314</v>
      </c>
      <c r="F2" s="19">
        <f>B2/C2 * 100000</f>
        <v>18.589044312761313</v>
      </c>
      <c r="G2" s="19">
        <f>AVERAGE(F2:F35)</f>
        <v>14.542282540179849</v>
      </c>
      <c r="H2" s="19"/>
      <c r="I2" s="19"/>
      <c r="J2" s="19"/>
      <c r="K2" s="19"/>
      <c r="L2" s="19"/>
      <c r="M2" s="19"/>
      <c r="N2" s="19"/>
      <c r="O2" s="19"/>
    </row>
    <row r="3" spans="1:15" x14ac:dyDescent="0.3">
      <c r="A3">
        <v>1991</v>
      </c>
      <c r="B3">
        <v>433</v>
      </c>
      <c r="C3" s="22">
        <v>2527391</v>
      </c>
      <c r="D3" t="s">
        <v>19</v>
      </c>
      <c r="E3" s="20">
        <f t="shared" ref="E3:E35" si="0" xml:space="preserve"> (B3 / C3) * 10000</f>
        <v>1.7132291758576335</v>
      </c>
      <c r="F3" s="19">
        <f t="shared" ref="F3:F35" si="1">B3/C3 * 100000</f>
        <v>17.132291758576336</v>
      </c>
      <c r="G3" s="19">
        <f>+($B$37*F3)+((1-$B$37)*G2)</f>
        <v>14.8012834620195</v>
      </c>
      <c r="H3" s="19">
        <f>G2</f>
        <v>14.542282540179849</v>
      </c>
      <c r="I3" s="19">
        <f>H3-F3</f>
        <v>-2.5900092183964869</v>
      </c>
      <c r="J3" s="19">
        <f>ABS(I3)</f>
        <v>2.5900092183964869</v>
      </c>
      <c r="K3" s="26">
        <f>SUMSQ($I$3:I3)/(A3)</f>
        <v>3.3692354351475542E-3</v>
      </c>
      <c r="L3" s="26">
        <f>SUM($J$3:J3)/(A3)</f>
        <v>1.3008584723237001E-3</v>
      </c>
      <c r="M3" s="19">
        <f>(F3/J3)*100</f>
        <v>661.47609193388087</v>
      </c>
      <c r="N3" s="19">
        <f>AVERAGE($M$3:M3)</f>
        <v>661.47609193388087</v>
      </c>
      <c r="O3" s="19">
        <f>SUM($I$3:I3)/(L3)</f>
        <v>-1991</v>
      </c>
    </row>
    <row r="4" spans="1:15" x14ac:dyDescent="0.3">
      <c r="A4">
        <v>1992</v>
      </c>
      <c r="B4">
        <v>421</v>
      </c>
      <c r="C4" s="22">
        <v>2581476</v>
      </c>
      <c r="D4" t="s">
        <v>19</v>
      </c>
      <c r="E4" s="20">
        <f t="shared" si="0"/>
        <v>1.6308499478592868</v>
      </c>
      <c r="F4" s="19">
        <f t="shared" si="1"/>
        <v>16.308499478592868</v>
      </c>
      <c r="G4" s="19">
        <f>+($B$37*F4)+((1-$B$37)*G3)</f>
        <v>14.952005063676838</v>
      </c>
      <c r="H4" s="19">
        <f t="shared" ref="H4:H35" si="2">G3</f>
        <v>14.8012834620195</v>
      </c>
      <c r="I4" s="19">
        <f t="shared" ref="I4:I35" si="3">H4-F4</f>
        <v>-1.5072160165733681</v>
      </c>
      <c r="J4" s="19">
        <f t="shared" ref="J4:J35" si="4">ABS(I4)</f>
        <v>1.5072160165733681</v>
      </c>
      <c r="K4" s="26">
        <f>SUMSQ($I$3:I4)/(A4)</f>
        <v>4.5079557590331689E-3</v>
      </c>
      <c r="L4" s="26">
        <f>SUM($J$3:J4)/(A4)</f>
        <v>2.0568399773945056E-3</v>
      </c>
      <c r="M4" s="19">
        <f t="shared" ref="M4:M35" si="5">(F4/J4)*100</f>
        <v>1082.0280105349455</v>
      </c>
      <c r="N4" s="19">
        <f>AVERAGE($M$3:M4)</f>
        <v>871.7520512344131</v>
      </c>
      <c r="O4" s="19">
        <f>SUM($I$3:I4)/(L4)</f>
        <v>-1992</v>
      </c>
    </row>
    <row r="5" spans="1:15" x14ac:dyDescent="0.3">
      <c r="A5">
        <v>1993</v>
      </c>
      <c r="B5">
        <v>369</v>
      </c>
      <c r="C5" s="22">
        <v>2636079</v>
      </c>
      <c r="D5" t="s">
        <v>19</v>
      </c>
      <c r="E5" s="20">
        <f t="shared" si="0"/>
        <v>1.3998063032253587</v>
      </c>
      <c r="F5" s="19">
        <f t="shared" si="1"/>
        <v>13.998063032253587</v>
      </c>
      <c r="G5" s="19">
        <f t="shared" ref="G4:G35" si="6">+($B$37*F5)+((1-$B$37)*G4)</f>
        <v>14.856610860534513</v>
      </c>
      <c r="H5" s="19">
        <f t="shared" si="2"/>
        <v>14.952005063676838</v>
      </c>
      <c r="I5" s="19">
        <f t="shared" si="3"/>
        <v>0.95394203142325118</v>
      </c>
      <c r="J5" s="19">
        <f t="shared" si="4"/>
        <v>0.95394203142325118</v>
      </c>
      <c r="K5" s="26">
        <f>SUMSQ($I$3:I5)/(A5)</f>
        <v>4.9622946669894592E-3</v>
      </c>
      <c r="L5" s="26">
        <f>SUM($J$3:J5)/(A5)</f>
        <v>2.5344542229769726E-3</v>
      </c>
      <c r="M5" s="19">
        <f t="shared" si="5"/>
        <v>1467.3913687783443</v>
      </c>
      <c r="N5" s="19">
        <f>AVERAGE($M$3:M5)</f>
        <v>1070.2984904157236</v>
      </c>
      <c r="O5" s="19">
        <f>SUM($I$3:I5)/(L5)</f>
        <v>-1240.2209418698831</v>
      </c>
    </row>
    <row r="6" spans="1:15" x14ac:dyDescent="0.3">
      <c r="A6">
        <v>1994</v>
      </c>
      <c r="B6">
        <v>421</v>
      </c>
      <c r="C6" s="22">
        <v>2691244</v>
      </c>
      <c r="D6" t="s">
        <v>19</v>
      </c>
      <c r="E6" s="20">
        <f t="shared" si="0"/>
        <v>1.5643323310706871</v>
      </c>
      <c r="F6" s="19">
        <f t="shared" si="1"/>
        <v>15.643323310706871</v>
      </c>
      <c r="G6" s="19">
        <f t="shared" si="6"/>
        <v>14.93528210555175</v>
      </c>
      <c r="H6" s="19">
        <f t="shared" si="2"/>
        <v>14.856610860534513</v>
      </c>
      <c r="I6" s="19">
        <f t="shared" si="3"/>
        <v>-0.78671245017235769</v>
      </c>
      <c r="J6" s="19">
        <f t="shared" si="4"/>
        <v>0.78671245017235769</v>
      </c>
      <c r="K6" s="26">
        <f>SUMSQ($I$3:I6)/(A6)</f>
        <v>5.2701954616680971E-3</v>
      </c>
      <c r="L6" s="26">
        <f>SUM($J$3:J6)/(A6)</f>
        <v>2.9277230273648262E-3</v>
      </c>
      <c r="M6" s="19">
        <f t="shared" si="5"/>
        <v>1988.4423218775346</v>
      </c>
      <c r="N6" s="19">
        <f>AVERAGE($M$3:M6)</f>
        <v>1299.8344482811763</v>
      </c>
      <c r="O6" s="19">
        <f>SUM($I$3:I6)/(L6)</f>
        <v>-1342.3386081900844</v>
      </c>
    </row>
    <row r="7" spans="1:15" x14ac:dyDescent="0.3">
      <c r="A7">
        <v>1995</v>
      </c>
      <c r="B7">
        <v>443</v>
      </c>
      <c r="C7" s="22">
        <v>2746944</v>
      </c>
      <c r="D7" t="s">
        <v>19</v>
      </c>
      <c r="E7" s="20">
        <f t="shared" si="0"/>
        <v>1.6127012418163604</v>
      </c>
      <c r="F7" s="19">
        <f t="shared" si="1"/>
        <v>16.127012418163602</v>
      </c>
      <c r="G7" s="19">
        <f t="shared" si="6"/>
        <v>15.054455136812935</v>
      </c>
      <c r="H7" s="19">
        <f t="shared" si="2"/>
        <v>14.93528210555175</v>
      </c>
      <c r="I7" s="19">
        <f t="shared" si="3"/>
        <v>-1.1917303126118526</v>
      </c>
      <c r="J7" s="19">
        <f t="shared" si="4"/>
        <v>1.1917303126118526</v>
      </c>
      <c r="K7" s="26">
        <f>SUMSQ($I$3:I7)/(A7)</f>
        <v>5.9794440544181102E-3</v>
      </c>
      <c r="L7" s="26">
        <f>SUM($J$3:J7)/(A7)</f>
        <v>3.5236140497129408E-3</v>
      </c>
      <c r="M7" s="19">
        <f t="shared" si="5"/>
        <v>1353.243451768788</v>
      </c>
      <c r="N7" s="19">
        <f>AVERAGE($M$3:M7)</f>
        <v>1310.5162489786985</v>
      </c>
      <c r="O7" s="19">
        <f>SUM($I$3:I7)/(L7)</f>
        <v>-1453.5434057393622</v>
      </c>
    </row>
    <row r="8" spans="1:15" x14ac:dyDescent="0.3">
      <c r="A8">
        <v>1996</v>
      </c>
      <c r="B8">
        <v>434</v>
      </c>
      <c r="C8" s="22">
        <v>2803853</v>
      </c>
      <c r="D8" t="s">
        <v>19</v>
      </c>
      <c r="E8" s="20">
        <f t="shared" si="0"/>
        <v>1.5478700202899367</v>
      </c>
      <c r="F8" s="19">
        <f t="shared" si="1"/>
        <v>15.478700202899368</v>
      </c>
      <c r="G8" s="19">
        <f t="shared" si="6"/>
        <v>15.096879643421579</v>
      </c>
      <c r="H8" s="19">
        <f t="shared" si="2"/>
        <v>15.054455136812935</v>
      </c>
      <c r="I8" s="19">
        <f t="shared" si="3"/>
        <v>-0.4242450660864332</v>
      </c>
      <c r="J8" s="19">
        <f t="shared" si="4"/>
        <v>0.4242450660864332</v>
      </c>
      <c r="K8" s="26">
        <f>SUMSQ($I$3:I8)/(A8)</f>
        <v>6.0666206235785629E-3</v>
      </c>
      <c r="L8" s="26">
        <f>SUM($J$3:J8)/(A8)</f>
        <v>3.7343963403125E-3</v>
      </c>
      <c r="M8" s="19">
        <f t="shared" si="5"/>
        <v>3648.5280419845421</v>
      </c>
      <c r="N8" s="19">
        <f>AVERAGE($M$3:M8)</f>
        <v>1700.1848811463394</v>
      </c>
      <c r="O8" s="19">
        <f>SUM($I$3:I8)/(L8)</f>
        <v>-1485.1050951793595</v>
      </c>
    </row>
    <row r="9" spans="1:15" x14ac:dyDescent="0.3">
      <c r="A9">
        <v>1997</v>
      </c>
      <c r="B9">
        <v>447</v>
      </c>
      <c r="C9" s="22">
        <v>2861700</v>
      </c>
      <c r="D9" t="s">
        <v>19</v>
      </c>
      <c r="E9" s="20">
        <f t="shared" si="0"/>
        <v>1.5620085962889192</v>
      </c>
      <c r="F9" s="19">
        <f t="shared" si="1"/>
        <v>15.620085962889192</v>
      </c>
      <c r="G9" s="19">
        <f t="shared" si="6"/>
        <v>15.14920027536834</v>
      </c>
      <c r="H9" s="19">
        <f t="shared" si="2"/>
        <v>15.096879643421579</v>
      </c>
      <c r="I9" s="19">
        <f t="shared" si="3"/>
        <v>-0.52320631946761331</v>
      </c>
      <c r="J9" s="19">
        <f t="shared" si="4"/>
        <v>0.52320631946761331</v>
      </c>
      <c r="K9" s="26">
        <f>SUMSQ($I$3:I9)/(A9)</f>
        <v>6.2006607998966743E-3</v>
      </c>
      <c r="L9" s="26">
        <f>SUM($J$3:J9)/(A9)</f>
        <v>3.9945224911023354E-3</v>
      </c>
      <c r="M9" s="19">
        <f t="shared" si="5"/>
        <v>2985.4543765418111</v>
      </c>
      <c r="N9" s="19">
        <f>AVERAGE($M$3:M9)</f>
        <v>1883.7948090599782</v>
      </c>
      <c r="O9" s="19">
        <f>SUM($I$3:I9)/(L9)</f>
        <v>-1519.3749354031049</v>
      </c>
    </row>
    <row r="10" spans="1:15" x14ac:dyDescent="0.3">
      <c r="A10">
        <v>1998</v>
      </c>
      <c r="B10">
        <v>520</v>
      </c>
      <c r="C10" s="22">
        <v>2920591</v>
      </c>
      <c r="D10" t="s">
        <v>19</v>
      </c>
      <c r="E10" s="20">
        <f t="shared" si="0"/>
        <v>1.7804615572670053</v>
      </c>
      <c r="F10" s="19">
        <f t="shared" si="1"/>
        <v>17.804615572670052</v>
      </c>
      <c r="G10" s="19">
        <f t="shared" si="6"/>
        <v>15.414741805098512</v>
      </c>
      <c r="H10" s="19">
        <f t="shared" si="2"/>
        <v>15.14920027536834</v>
      </c>
      <c r="I10" s="19">
        <f t="shared" si="3"/>
        <v>-2.6554152973017118</v>
      </c>
      <c r="J10" s="19">
        <f t="shared" si="4"/>
        <v>2.6554152973017118</v>
      </c>
      <c r="K10" s="26">
        <f>SUMSQ($I$3:I10)/(A10)</f>
        <v>9.7267017109797776E-3</v>
      </c>
      <c r="L10" s="26">
        <f>SUM($J$3:J10)/(A10)</f>
        <v>5.3215599159324696E-3</v>
      </c>
      <c r="M10" s="19">
        <f t="shared" si="5"/>
        <v>670.50210905850133</v>
      </c>
      <c r="N10" s="19">
        <f>AVERAGE($M$3:M10)</f>
        <v>1732.1332215597936</v>
      </c>
      <c r="O10" s="19">
        <f>SUM($I$3:I10)/(L10)</f>
        <v>-1639.4803003280301</v>
      </c>
    </row>
    <row r="11" spans="1:15" x14ac:dyDescent="0.3">
      <c r="A11">
        <v>1999</v>
      </c>
      <c r="B11">
        <v>466</v>
      </c>
      <c r="C11" s="22">
        <v>2980088</v>
      </c>
      <c r="D11" t="s">
        <v>19</v>
      </c>
      <c r="E11" s="20">
        <f t="shared" si="0"/>
        <v>1.5637122125252678</v>
      </c>
      <c r="F11" s="19">
        <f t="shared" si="1"/>
        <v>15.637122125252677</v>
      </c>
      <c r="G11" s="19">
        <f t="shared" si="6"/>
        <v>15.436979837113928</v>
      </c>
      <c r="H11" s="19">
        <f t="shared" si="2"/>
        <v>15.414741805098512</v>
      </c>
      <c r="I11" s="19">
        <f t="shared" si="3"/>
        <v>-0.22238032015416564</v>
      </c>
      <c r="J11" s="19">
        <f t="shared" si="4"/>
        <v>0.22238032015416564</v>
      </c>
      <c r="K11" s="26">
        <f>SUMSQ($I$3:I11)/(A11)</f>
        <v>9.7465748000647636E-3</v>
      </c>
      <c r="L11" s="26">
        <f>SUM($J$3:J11)/(A11)</f>
        <v>5.4301435878875643E-3</v>
      </c>
      <c r="M11" s="19">
        <f t="shared" si="5"/>
        <v>7031.7023171889532</v>
      </c>
      <c r="N11" s="19">
        <f>AVERAGE($M$3:M11)</f>
        <v>2320.9742321852555</v>
      </c>
      <c r="O11" s="19">
        <f>SUM($I$3:I11)/(L11)</f>
        <v>-1647.6494266740544</v>
      </c>
    </row>
    <row r="12" spans="1:15" x14ac:dyDescent="0.3">
      <c r="A12">
        <v>2000</v>
      </c>
      <c r="B12">
        <v>487</v>
      </c>
      <c r="C12" s="22">
        <v>2839177</v>
      </c>
      <c r="D12" t="s">
        <v>18</v>
      </c>
      <c r="E12" s="20">
        <f t="shared" si="0"/>
        <v>1.7152858028928806</v>
      </c>
      <c r="F12" s="19">
        <f t="shared" si="1"/>
        <v>17.152858028928804</v>
      </c>
      <c r="G12" s="19">
        <f t="shared" si="6"/>
        <v>15.608567656295415</v>
      </c>
      <c r="H12" s="19">
        <f t="shared" si="2"/>
        <v>15.436979837113928</v>
      </c>
      <c r="I12" s="19">
        <f t="shared" si="3"/>
        <v>-1.7158781918148769</v>
      </c>
      <c r="J12" s="19">
        <f t="shared" si="4"/>
        <v>1.7158781918148769</v>
      </c>
      <c r="K12" s="26">
        <f>SUMSQ($I$3:I12)/(A12)</f>
        <v>1.1213820497237677E-2</v>
      </c>
      <c r="L12" s="26">
        <f>SUM($J$3:J12)/(A12)</f>
        <v>6.2853676120010584E-3</v>
      </c>
      <c r="M12" s="19">
        <f t="shared" si="5"/>
        <v>999.65476050408347</v>
      </c>
      <c r="N12" s="19">
        <f>AVERAGE($M$3:M12)</f>
        <v>2188.8422850171382</v>
      </c>
      <c r="O12" s="19">
        <f>SUM($I$3:I12)/(L12)</f>
        <v>-1696.4562487636117</v>
      </c>
    </row>
    <row r="13" spans="1:15" x14ac:dyDescent="0.3">
      <c r="A13">
        <v>2001</v>
      </c>
      <c r="B13">
        <v>484</v>
      </c>
      <c r="C13" s="22">
        <v>3102268</v>
      </c>
      <c r="D13" t="s">
        <v>19</v>
      </c>
      <c r="E13" s="20">
        <f t="shared" si="0"/>
        <v>1.5601488975162687</v>
      </c>
      <c r="F13" s="19">
        <f t="shared" si="1"/>
        <v>15.601488975162686</v>
      </c>
      <c r="G13" s="19">
        <f t="shared" si="6"/>
        <v>15.607859788182143</v>
      </c>
      <c r="H13" s="19">
        <f t="shared" si="2"/>
        <v>15.608567656295415</v>
      </c>
      <c r="I13" s="19">
        <f t="shared" si="3"/>
        <v>7.0786811327288035E-3</v>
      </c>
      <c r="J13" s="19">
        <f t="shared" si="4"/>
        <v>7.0786811327288035E-3</v>
      </c>
      <c r="K13" s="26">
        <f>SUMSQ($I$3:I13)/(A13)</f>
        <v>1.1208241430385775E-2</v>
      </c>
      <c r="L13" s="26">
        <f>SUM($J$3:J13)/(A13)</f>
        <v>6.2857640705321566E-3</v>
      </c>
      <c r="M13" s="19">
        <f t="shared" si="5"/>
        <v>220401.07023648874</v>
      </c>
      <c r="N13" s="19">
        <f>AVERAGE($M$3:M13)</f>
        <v>22026.317553332741</v>
      </c>
      <c r="O13" s="19">
        <f>SUM($I$3:I13)/(L13)</f>
        <v>-1695.2231042169487</v>
      </c>
    </row>
    <row r="14" spans="1:15" x14ac:dyDescent="0.3">
      <c r="A14">
        <v>2002</v>
      </c>
      <c r="B14">
        <v>470</v>
      </c>
      <c r="C14" s="22">
        <v>3164354</v>
      </c>
      <c r="D14" t="s">
        <v>19</v>
      </c>
      <c r="E14" s="20">
        <f t="shared" si="0"/>
        <v>1.485295260896853</v>
      </c>
      <c r="F14" s="19">
        <f t="shared" si="1"/>
        <v>14.852952608968529</v>
      </c>
      <c r="G14" s="19">
        <f t="shared" si="6"/>
        <v>15.532369070260783</v>
      </c>
      <c r="H14" s="19">
        <f t="shared" si="2"/>
        <v>15.607859788182143</v>
      </c>
      <c r="I14" s="19">
        <f t="shared" si="3"/>
        <v>0.75490717921361394</v>
      </c>
      <c r="J14" s="19">
        <f t="shared" si="4"/>
        <v>0.75490717921361394</v>
      </c>
      <c r="K14" s="26">
        <f>SUMSQ($I$3:I14)/(A14)</f>
        <v>1.1487300675040054E-2</v>
      </c>
      <c r="L14" s="26">
        <f>SUM($J$3:J14)/(A14)</f>
        <v>6.6597008413328967E-3</v>
      </c>
      <c r="M14" s="19">
        <f t="shared" si="5"/>
        <v>1967.5203810408632</v>
      </c>
      <c r="N14" s="19">
        <f>AVERAGE($M$3:M14)</f>
        <v>20354.751122308418</v>
      </c>
      <c r="O14" s="19">
        <f>SUM($I$3:I14)/(L14)</f>
        <v>-1486.6831914371212</v>
      </c>
    </row>
    <row r="15" spans="1:15" x14ac:dyDescent="0.3">
      <c r="A15">
        <v>2003</v>
      </c>
      <c r="B15">
        <v>445</v>
      </c>
      <c r="C15" s="22">
        <v>3226535</v>
      </c>
      <c r="D15" t="s">
        <v>19</v>
      </c>
      <c r="E15" s="20">
        <f t="shared" si="0"/>
        <v>1.3791885102749544</v>
      </c>
      <c r="F15" s="19">
        <f t="shared" si="1"/>
        <v>13.791885102749545</v>
      </c>
      <c r="G15" s="19">
        <f t="shared" si="6"/>
        <v>15.35832067350966</v>
      </c>
      <c r="H15" s="19">
        <f t="shared" si="2"/>
        <v>15.532369070260783</v>
      </c>
      <c r="I15" s="19">
        <f t="shared" si="3"/>
        <v>1.7404839675112385</v>
      </c>
      <c r="J15" s="19">
        <f t="shared" si="4"/>
        <v>1.7404839675112385</v>
      </c>
      <c r="K15" s="26">
        <f>SUMSQ($I$3:I15)/(A15)</f>
        <v>1.2993939287365875E-2</v>
      </c>
      <c r="L15" s="26">
        <f>SUM($J$3:J15)/(A15)</f>
        <v>7.5253145540987009E-3</v>
      </c>
      <c r="M15" s="19">
        <f t="shared" si="5"/>
        <v>792.41667031675706</v>
      </c>
      <c r="N15" s="19">
        <f>AVERAGE($M$3:M15)</f>
        <v>18849.956164462903</v>
      </c>
      <c r="O15" s="19">
        <f>SUM($I$3:I15)/(L15)</f>
        <v>-1084.3907287375039</v>
      </c>
    </row>
    <row r="16" spans="1:15" x14ac:dyDescent="0.3">
      <c r="A16">
        <v>2004</v>
      </c>
      <c r="B16">
        <v>523</v>
      </c>
      <c r="C16" s="22">
        <v>3288733</v>
      </c>
      <c r="D16" t="s">
        <v>19</v>
      </c>
      <c r="E16" s="20">
        <f t="shared" si="0"/>
        <v>1.5902780797346578</v>
      </c>
      <c r="F16" s="19">
        <f t="shared" si="1"/>
        <v>15.902780797346578</v>
      </c>
      <c r="G16" s="19">
        <f t="shared" si="6"/>
        <v>15.412766685893352</v>
      </c>
      <c r="H16" s="19">
        <f t="shared" si="2"/>
        <v>15.35832067350966</v>
      </c>
      <c r="I16" s="19">
        <f t="shared" si="3"/>
        <v>-0.54446012383691844</v>
      </c>
      <c r="J16" s="19">
        <f t="shared" si="4"/>
        <v>0.54446012383691844</v>
      </c>
      <c r="K16" s="26">
        <f>SUMSQ($I$3:I16)/(A16)</f>
        <v>1.3135377853813555E-2</v>
      </c>
      <c r="L16" s="26">
        <f>SUM($J$3:J16)/(A16)</f>
        <v>7.7932460956569947E-3</v>
      </c>
      <c r="M16" s="19">
        <f t="shared" si="5"/>
        <v>2920.8348051784819</v>
      </c>
      <c r="N16" s="19">
        <f>AVERAGE($M$3:M16)</f>
        <v>17712.161781656872</v>
      </c>
      <c r="O16" s="19">
        <f>SUM($I$3:I16)/(L16)</f>
        <v>-1116.9724849297354</v>
      </c>
    </row>
    <row r="17" spans="1:15" x14ac:dyDescent="0.3">
      <c r="A17">
        <v>2005</v>
      </c>
      <c r="B17">
        <v>520</v>
      </c>
      <c r="C17" s="22">
        <v>3351007</v>
      </c>
      <c r="D17" t="s">
        <v>19</v>
      </c>
      <c r="E17" s="20">
        <f t="shared" si="0"/>
        <v>1.5517723478345464</v>
      </c>
      <c r="F17" s="19">
        <f t="shared" si="1"/>
        <v>15.517723478345463</v>
      </c>
      <c r="G17" s="19">
        <f t="shared" si="6"/>
        <v>15.423262365138564</v>
      </c>
      <c r="H17" s="19">
        <f t="shared" si="2"/>
        <v>15.412766685893352</v>
      </c>
      <c r="I17" s="19">
        <f t="shared" si="3"/>
        <v>-0.10495679245211065</v>
      </c>
      <c r="J17" s="19">
        <f t="shared" si="4"/>
        <v>0.10495679245211065</v>
      </c>
      <c r="K17" s="26">
        <f>SUMSQ($I$3:I17)/(A17)</f>
        <v>1.3134320771732768E-2</v>
      </c>
      <c r="L17" s="26">
        <f>SUM($J$3:J17)/(A17)</f>
        <v>7.8417067172811602E-3</v>
      </c>
      <c r="M17" s="19">
        <f t="shared" si="5"/>
        <v>14784.868245116999</v>
      </c>
      <c r="N17" s="19">
        <f>AVERAGE($M$3:M17)</f>
        <v>17517.008879220881</v>
      </c>
      <c r="O17" s="19">
        <f>SUM($I$3:I17)/(L17)</f>
        <v>-1123.4541876161309</v>
      </c>
    </row>
    <row r="18" spans="1:15" x14ac:dyDescent="0.3">
      <c r="A18">
        <v>2006</v>
      </c>
      <c r="B18">
        <v>519</v>
      </c>
      <c r="C18" s="22">
        <v>3413399</v>
      </c>
      <c r="D18" t="s">
        <v>19</v>
      </c>
      <c r="E18" s="20">
        <f t="shared" si="0"/>
        <v>1.5204785611058069</v>
      </c>
      <c r="F18" s="19">
        <f t="shared" si="1"/>
        <v>15.204785611058069</v>
      </c>
      <c r="G18" s="19">
        <f t="shared" si="6"/>
        <v>15.401414689730515</v>
      </c>
      <c r="H18" s="19">
        <f t="shared" si="2"/>
        <v>15.423262365138564</v>
      </c>
      <c r="I18" s="19">
        <f t="shared" si="3"/>
        <v>0.21847675408049483</v>
      </c>
      <c r="J18" s="19">
        <f t="shared" si="4"/>
        <v>0.21847675408049483</v>
      </c>
      <c r="K18" s="26">
        <f>SUMSQ($I$3:I18)/(A18)</f>
        <v>1.3151567915951021E-2</v>
      </c>
      <c r="L18" s="26">
        <f>SUM($J$3:J18)/(A18)</f>
        <v>7.9467092334143674E-3</v>
      </c>
      <c r="M18" s="19">
        <f t="shared" si="5"/>
        <v>6959.4523568654222</v>
      </c>
      <c r="N18" s="19">
        <f>AVERAGE($M$3:M18)</f>
        <v>16857.161596573664</v>
      </c>
      <c r="O18" s="19">
        <f>SUM($I$3:I18)/(L18)</f>
        <v>-1081.1168803536602</v>
      </c>
    </row>
    <row r="19" spans="1:15" x14ac:dyDescent="0.3">
      <c r="A19">
        <v>2007</v>
      </c>
      <c r="B19">
        <v>525</v>
      </c>
      <c r="C19" s="22">
        <v>3475741</v>
      </c>
      <c r="D19" t="s">
        <v>19</v>
      </c>
      <c r="E19" s="20">
        <f t="shared" si="0"/>
        <v>1.5104692783495663</v>
      </c>
      <c r="F19" s="19">
        <f t="shared" si="1"/>
        <v>15.104692783495663</v>
      </c>
      <c r="G19" s="19">
        <f t="shared" si="6"/>
        <v>15.371742499107031</v>
      </c>
      <c r="H19" s="19">
        <f t="shared" si="2"/>
        <v>15.401414689730515</v>
      </c>
      <c r="I19" s="19">
        <f t="shared" si="3"/>
        <v>0.29672190623485228</v>
      </c>
      <c r="J19" s="19">
        <f t="shared" si="4"/>
        <v>0.29672190623485228</v>
      </c>
      <c r="K19" s="26">
        <f>SUMSQ($I$3:I19)/(A19)</f>
        <v>1.3188883472365416E-2</v>
      </c>
      <c r="L19" s="26">
        <f>SUM($J$3:J19)/(A19)</f>
        <v>8.0905932378993895E-3</v>
      </c>
      <c r="M19" s="19">
        <f t="shared" si="5"/>
        <v>5090.5216184276114</v>
      </c>
      <c r="N19" s="19">
        <f>AVERAGE($M$3:M19)</f>
        <v>16165.006303741542</v>
      </c>
      <c r="O19" s="19">
        <f>SUM($I$3:I19)/(L19)</f>
        <v>-1025.2152525004822</v>
      </c>
    </row>
    <row r="20" spans="1:15" x14ac:dyDescent="0.3">
      <c r="A20">
        <v>2008</v>
      </c>
      <c r="B20">
        <v>531</v>
      </c>
      <c r="C20" s="22">
        <v>3537986</v>
      </c>
      <c r="D20" t="s">
        <v>19</v>
      </c>
      <c r="E20" s="20">
        <f t="shared" si="0"/>
        <v>1.5008538756230241</v>
      </c>
      <c r="F20" s="19">
        <f t="shared" si="1"/>
        <v>15.008538756230239</v>
      </c>
      <c r="G20" s="19">
        <f t="shared" si="6"/>
        <v>15.335422124819353</v>
      </c>
      <c r="H20" s="19">
        <f t="shared" si="2"/>
        <v>15.371742499107031</v>
      </c>
      <c r="I20" s="19">
        <f t="shared" si="3"/>
        <v>0.36320374287679158</v>
      </c>
      <c r="J20" s="19">
        <f t="shared" si="4"/>
        <v>0.36320374287679158</v>
      </c>
      <c r="K20" s="26">
        <f>SUMSQ($I$3:I20)/(A20)</f>
        <v>1.3248010999938794E-2</v>
      </c>
      <c r="L20" s="26">
        <f>SUM($J$3:J20)/(A20)</f>
        <v>8.267442416006408E-3</v>
      </c>
      <c r="M20" s="19">
        <f t="shared" si="5"/>
        <v>4132.2643421440562</v>
      </c>
      <c r="N20" s="19">
        <f>AVERAGE($M$3:M20)</f>
        <v>15496.520639208349</v>
      </c>
      <c r="O20" s="19">
        <f>SUM($I$3:I20)/(L20)</f>
        <v>-959.35301962782694</v>
      </c>
    </row>
    <row r="21" spans="1:15" x14ac:dyDescent="0.3">
      <c r="A21">
        <v>2009</v>
      </c>
      <c r="B21">
        <v>517</v>
      </c>
      <c r="C21" s="22">
        <v>3600000</v>
      </c>
      <c r="D21" t="s">
        <v>19</v>
      </c>
      <c r="E21" s="20">
        <f t="shared" si="0"/>
        <v>1.4361111111111111</v>
      </c>
      <c r="F21" s="19">
        <f t="shared" si="1"/>
        <v>14.361111111111112</v>
      </c>
      <c r="G21" s="19">
        <f t="shared" si="6"/>
        <v>15.237991023448529</v>
      </c>
      <c r="H21" s="19">
        <f t="shared" si="2"/>
        <v>15.335422124819353</v>
      </c>
      <c r="I21" s="19">
        <f t="shared" si="3"/>
        <v>0.97431101370824003</v>
      </c>
      <c r="J21" s="19">
        <f t="shared" si="4"/>
        <v>0.97431101370824003</v>
      </c>
      <c r="K21" s="26">
        <f>SUMSQ($I$3:I21)/(A21)</f>
        <v>1.3713931328676097E-2</v>
      </c>
      <c r="L21" s="26">
        <f>SUM($J$3:J21)/(A21)</f>
        <v>8.7483003409900978E-3</v>
      </c>
      <c r="M21" s="19">
        <f t="shared" si="5"/>
        <v>1473.9760619612152</v>
      </c>
      <c r="N21" s="19">
        <f>AVERAGE($M$3:M21)</f>
        <v>14758.491977247973</v>
      </c>
      <c r="O21" s="19">
        <f>SUM($I$3:I21)/(L21)</f>
        <v>-795.24988415056043</v>
      </c>
    </row>
    <row r="22" spans="1:15" x14ac:dyDescent="0.3">
      <c r="A22">
        <v>2010</v>
      </c>
      <c r="B22">
        <v>536</v>
      </c>
      <c r="C22" s="22">
        <v>3405813</v>
      </c>
      <c r="D22" t="s">
        <v>18</v>
      </c>
      <c r="E22" s="20">
        <f t="shared" si="0"/>
        <v>1.5737798875040996</v>
      </c>
      <c r="F22" s="19">
        <f t="shared" si="1"/>
        <v>15.737798875040996</v>
      </c>
      <c r="G22" s="19">
        <f t="shared" si="6"/>
        <v>15.287971808607775</v>
      </c>
      <c r="H22" s="19">
        <f t="shared" si="2"/>
        <v>15.237991023448529</v>
      </c>
      <c r="I22" s="19">
        <f t="shared" si="3"/>
        <v>-0.49980785159246643</v>
      </c>
      <c r="J22" s="19">
        <f t="shared" si="4"/>
        <v>0.49980785159246643</v>
      </c>
      <c r="K22" s="26">
        <f>SUMSQ($I$3:I22)/(A22)</f>
        <v>1.3831391008867541E-2</v>
      </c>
      <c r="L22" s="26">
        <f>SUM($J$3:J22)/(A22)</f>
        <v>8.9926085754435687E-3</v>
      </c>
      <c r="M22" s="19">
        <f t="shared" si="5"/>
        <v>3148.7698372280252</v>
      </c>
      <c r="N22" s="19">
        <f>AVERAGE($M$3:M22)</f>
        <v>14178.005870246974</v>
      </c>
      <c r="O22" s="19">
        <f>SUM($I$3:I22)/(L22)</f>
        <v>-829.22464841202464</v>
      </c>
    </row>
    <row r="23" spans="1:15" x14ac:dyDescent="0.3">
      <c r="A23">
        <v>2011</v>
      </c>
      <c r="B23">
        <v>527</v>
      </c>
      <c r="C23" s="22">
        <v>3723821</v>
      </c>
      <c r="D23" t="s">
        <v>19</v>
      </c>
      <c r="E23" s="20">
        <f t="shared" si="0"/>
        <v>1.415213029842197</v>
      </c>
      <c r="F23" s="19">
        <f t="shared" si="1"/>
        <v>14.152130298421969</v>
      </c>
      <c r="G23" s="19">
        <f t="shared" si="6"/>
        <v>15.174387657589195</v>
      </c>
      <c r="H23" s="19">
        <f t="shared" si="2"/>
        <v>15.287971808607775</v>
      </c>
      <c r="I23" s="19">
        <f t="shared" si="3"/>
        <v>1.1358415101858057</v>
      </c>
      <c r="J23" s="19">
        <f t="shared" si="4"/>
        <v>1.1358415101858057</v>
      </c>
      <c r="K23" s="26">
        <f>SUMSQ($I$3:I23)/(A23)</f>
        <v>1.4466052642508666E-2</v>
      </c>
      <c r="L23" s="26">
        <f>SUM($J$3:J23)/(A23)</f>
        <v>9.5529511421319629E-3</v>
      </c>
      <c r="M23" s="19">
        <f t="shared" si="5"/>
        <v>1245.959948770221</v>
      </c>
      <c r="N23" s="19">
        <f>AVERAGE($M$3:M23)</f>
        <v>13562.194159700462</v>
      </c>
      <c r="O23" s="19">
        <f>SUM($I$3:I23)/(L23)</f>
        <v>-661.68570110394762</v>
      </c>
    </row>
    <row r="24" spans="1:15" x14ac:dyDescent="0.3">
      <c r="A24">
        <v>2012</v>
      </c>
      <c r="B24">
        <v>530</v>
      </c>
      <c r="C24" s="22">
        <v>3787511</v>
      </c>
      <c r="D24" t="s">
        <v>19</v>
      </c>
      <c r="E24" s="20">
        <f t="shared" si="0"/>
        <v>1.3993358699156253</v>
      </c>
      <c r="F24" s="19">
        <f t="shared" si="1"/>
        <v>13.993358699156252</v>
      </c>
      <c r="G24" s="19">
        <f t="shared" si="6"/>
        <v>15.0562847617459</v>
      </c>
      <c r="H24" s="19">
        <f t="shared" si="2"/>
        <v>15.174387657589195</v>
      </c>
      <c r="I24" s="19">
        <f t="shared" si="3"/>
        <v>1.1810289584329432</v>
      </c>
      <c r="J24" s="19">
        <f t="shared" si="4"/>
        <v>1.1810289584329432</v>
      </c>
      <c r="K24" s="26">
        <f>SUMSQ($I$3:I24)/(A24)</f>
        <v>1.5152117924822132E-2</v>
      </c>
      <c r="L24" s="26">
        <f>SUM($J$3:J24)/(A24)</f>
        <v>1.0135195678558808E-2</v>
      </c>
      <c r="M24" s="19">
        <f t="shared" si="5"/>
        <v>1184.844672879439</v>
      </c>
      <c r="N24" s="19">
        <f>AVERAGE($M$3:M24)</f>
        <v>12999.587364844961</v>
      </c>
      <c r="O24" s="19">
        <f>SUM($I$3:I24)/(L24)</f>
        <v>-507.14582911647307</v>
      </c>
    </row>
    <row r="25" spans="1:15" x14ac:dyDescent="0.3">
      <c r="A25">
        <v>2013</v>
      </c>
      <c r="B25">
        <v>501</v>
      </c>
      <c r="C25" s="22">
        <v>3850735</v>
      </c>
      <c r="D25" t="s">
        <v>19</v>
      </c>
      <c r="E25" s="20">
        <f t="shared" si="0"/>
        <v>1.3010503189650808</v>
      </c>
      <c r="F25" s="19">
        <f t="shared" si="1"/>
        <v>13.010503189650807</v>
      </c>
      <c r="G25" s="19">
        <f t="shared" si="6"/>
        <v>14.851706604536391</v>
      </c>
      <c r="H25" s="19">
        <f t="shared" si="2"/>
        <v>15.0562847617459</v>
      </c>
      <c r="I25" s="19">
        <f t="shared" si="3"/>
        <v>2.0457815720950929</v>
      </c>
      <c r="J25" s="19">
        <f t="shared" si="4"/>
        <v>2.0457815720950929</v>
      </c>
      <c r="K25" s="26">
        <f>SUMSQ($I$3:I25)/(A25)</f>
        <v>1.7223687782149031E-2</v>
      </c>
      <c r="L25" s="26">
        <f>SUM($J$3:J25)/(A25)</f>
        <v>1.1146445741358873E-2</v>
      </c>
      <c r="M25" s="19">
        <f t="shared" si="5"/>
        <v>635.96736656136261</v>
      </c>
      <c r="N25" s="19">
        <f>AVERAGE($M$3:M25)</f>
        <v>12462.038669267413</v>
      </c>
      <c r="O25" s="19">
        <f>SUM($I$3:I25)/(L25)</f>
        <v>-277.5988611404739</v>
      </c>
    </row>
    <row r="26" spans="1:15" x14ac:dyDescent="0.3">
      <c r="A26">
        <v>2014</v>
      </c>
      <c r="B26">
        <v>530</v>
      </c>
      <c r="C26" s="22">
        <v>3913275</v>
      </c>
      <c r="D26" t="s">
        <v>19</v>
      </c>
      <c r="E26" s="20">
        <f t="shared" si="0"/>
        <v>1.3543643112226971</v>
      </c>
      <c r="F26" s="19">
        <f t="shared" si="1"/>
        <v>13.54364311222697</v>
      </c>
      <c r="G26" s="19">
        <f t="shared" si="6"/>
        <v>14.72090025530545</v>
      </c>
      <c r="H26" s="19">
        <f t="shared" si="2"/>
        <v>14.851706604536391</v>
      </c>
      <c r="I26" s="19">
        <f t="shared" si="3"/>
        <v>1.3080634923094205</v>
      </c>
      <c r="J26" s="19">
        <f t="shared" si="4"/>
        <v>1.3080634923094205</v>
      </c>
      <c r="K26" s="26">
        <f>SUMSQ($I$3:I26)/(A26)</f>
        <v>1.8064703875560438E-2</v>
      </c>
      <c r="L26" s="26">
        <f>SUM($J$3:J26)/(A26)</f>
        <v>1.1790396608572411E-2</v>
      </c>
      <c r="M26" s="19">
        <f t="shared" si="5"/>
        <v>1035.3964613992332</v>
      </c>
      <c r="N26" s="19">
        <f>AVERAGE($M$3:M26)</f>
        <v>11985.928577272905</v>
      </c>
      <c r="O26" s="19">
        <f>SUM($I$3:I26)/(L26)</f>
        <v>-151.49423811216133</v>
      </c>
    </row>
    <row r="27" spans="1:15" x14ac:dyDescent="0.3">
      <c r="A27">
        <v>2015</v>
      </c>
      <c r="B27">
        <v>535</v>
      </c>
      <c r="C27" s="22">
        <v>3975404</v>
      </c>
      <c r="D27" t="s">
        <v>19</v>
      </c>
      <c r="E27" s="20">
        <f t="shared" si="0"/>
        <v>1.3457751715297364</v>
      </c>
      <c r="F27" s="19">
        <f t="shared" si="1"/>
        <v>13.457751715297364</v>
      </c>
      <c r="G27" s="19">
        <f t="shared" si="6"/>
        <v>14.594585401304641</v>
      </c>
      <c r="H27" s="19">
        <f t="shared" si="2"/>
        <v>14.72090025530545</v>
      </c>
      <c r="I27" s="19">
        <f t="shared" si="3"/>
        <v>1.2631485400080855</v>
      </c>
      <c r="J27" s="19">
        <f t="shared" si="4"/>
        <v>1.2631485400080855</v>
      </c>
      <c r="K27" s="26">
        <f>SUMSQ($I$3:I27)/(A27)</f>
        <v>1.8847572128785746E-2</v>
      </c>
      <c r="L27" s="26">
        <f>SUM($J$3:J27)/(A27)</f>
        <v>1.2411418019688794E-2</v>
      </c>
      <c r="M27" s="19">
        <f t="shared" si="5"/>
        <v>1065.4132343937333</v>
      </c>
      <c r="N27" s="19">
        <f>AVERAGE($M$3:M27)</f>
        <v>11549.107963557739</v>
      </c>
      <c r="O27" s="19">
        <f>SUM($I$3:I27)/(L27)</f>
        <v>-42.140923012833724</v>
      </c>
    </row>
    <row r="28" spans="1:15" x14ac:dyDescent="0.3">
      <c r="A28">
        <v>2016</v>
      </c>
      <c r="B28">
        <v>534</v>
      </c>
      <c r="C28" s="22">
        <v>4037043</v>
      </c>
      <c r="D28" t="s">
        <v>19</v>
      </c>
      <c r="E28" s="20">
        <f t="shared" si="0"/>
        <v>1.3227503397907827</v>
      </c>
      <c r="F28" s="19">
        <f t="shared" si="1"/>
        <v>13.227503397907826</v>
      </c>
      <c r="G28" s="19">
        <f t="shared" si="6"/>
        <v>14.45787720096496</v>
      </c>
      <c r="H28" s="19">
        <f t="shared" si="2"/>
        <v>14.594585401304641</v>
      </c>
      <c r="I28" s="19">
        <f t="shared" si="3"/>
        <v>1.3670820033968152</v>
      </c>
      <c r="J28" s="19">
        <f t="shared" si="4"/>
        <v>1.3670820033968152</v>
      </c>
      <c r="K28" s="26">
        <f>SUMSQ($I$3:I28)/(A28)</f>
        <v>1.976526341444183E-2</v>
      </c>
      <c r="L28" s="26">
        <f>SUM($J$3:J28)/(A28)</f>
        <v>1.3083377635451258E-2</v>
      </c>
      <c r="M28" s="19">
        <f t="shared" si="5"/>
        <v>967.57205237441428</v>
      </c>
      <c r="N28" s="19">
        <f>AVERAGE($M$3:M28)</f>
        <v>11142.125813127612</v>
      </c>
      <c r="O28" s="19">
        <f>SUM($I$3:I28)/(L28)</f>
        <v>64.513416616664088</v>
      </c>
    </row>
    <row r="29" spans="1:15" x14ac:dyDescent="0.3">
      <c r="A29">
        <v>2017</v>
      </c>
      <c r="B29">
        <v>532</v>
      </c>
      <c r="C29" s="22">
        <v>4098135</v>
      </c>
      <c r="D29" t="s">
        <v>19</v>
      </c>
      <c r="E29" s="20">
        <f t="shared" si="0"/>
        <v>1.2981514762202808</v>
      </c>
      <c r="F29" s="19">
        <f t="shared" si="1"/>
        <v>12.981514762202808</v>
      </c>
      <c r="G29" s="19">
        <f t="shared" si="6"/>
        <v>14.310240957088745</v>
      </c>
      <c r="H29" s="19">
        <f t="shared" si="2"/>
        <v>14.45787720096496</v>
      </c>
      <c r="I29" s="19">
        <f t="shared" si="3"/>
        <v>1.4763624387621519</v>
      </c>
      <c r="J29" s="19">
        <f t="shared" si="4"/>
        <v>1.4763624387621519</v>
      </c>
      <c r="K29" s="26">
        <f>SUMSQ($I$3:I29)/(A29)</f>
        <v>2.0836101682747871E-2</v>
      </c>
      <c r="L29" s="26">
        <f>SUM($J$3:J29)/(A29)</f>
        <v>1.380885064542979E-2</v>
      </c>
      <c r="M29" s="19">
        <f t="shared" si="5"/>
        <v>879.29050627209722</v>
      </c>
      <c r="N29" s="19">
        <f>AVERAGE($M$3:M29)</f>
        <v>10762.020801762594</v>
      </c>
      <c r="O29" s="19">
        <f>SUM($I$3:I29)/(L29)</f>
        <v>168.0383031500985</v>
      </c>
    </row>
    <row r="30" spans="1:15" x14ac:dyDescent="0.3">
      <c r="A30">
        <v>2018</v>
      </c>
      <c r="B30">
        <v>542</v>
      </c>
      <c r="C30" s="22">
        <v>4158783</v>
      </c>
      <c r="D30" t="s">
        <v>19</v>
      </c>
      <c r="E30" s="20">
        <f t="shared" si="0"/>
        <v>1.3032658833124979</v>
      </c>
      <c r="F30" s="19">
        <f t="shared" si="1"/>
        <v>13.032658833124978</v>
      </c>
      <c r="G30" s="19">
        <f t="shared" si="6"/>
        <v>14.182482744692368</v>
      </c>
      <c r="H30" s="19">
        <f t="shared" si="2"/>
        <v>14.310240957088745</v>
      </c>
      <c r="I30" s="19">
        <f t="shared" si="3"/>
        <v>1.2775821239637661</v>
      </c>
      <c r="J30" s="19">
        <f t="shared" si="4"/>
        <v>1.2775821239637661</v>
      </c>
      <c r="K30" s="26">
        <f>SUMSQ($I$3:I30)/(A30)</f>
        <v>2.1634605142504572E-2</v>
      </c>
      <c r="L30" s="26">
        <f>SUM($J$3:J30)/(A30)</f>
        <v>1.4435101028640067E-2</v>
      </c>
      <c r="M30" s="19">
        <f t="shared" si="5"/>
        <v>1020.1034116453089</v>
      </c>
      <c r="N30" s="19">
        <f>AVERAGE($M$3:M30)</f>
        <v>10414.095180686976</v>
      </c>
      <c r="O30" s="19">
        <f>SUM($I$3:I30)/(L30)</f>
        <v>249.25339613046674</v>
      </c>
    </row>
    <row r="31" spans="1:15" x14ac:dyDescent="0.3">
      <c r="A31">
        <v>2019</v>
      </c>
      <c r="B31">
        <v>603</v>
      </c>
      <c r="C31" s="22">
        <v>4218808</v>
      </c>
      <c r="D31" t="s">
        <v>19</v>
      </c>
      <c r="E31" s="20">
        <f t="shared" si="0"/>
        <v>1.4293136829170703</v>
      </c>
      <c r="F31" s="19">
        <f t="shared" si="1"/>
        <v>14.293136829170702</v>
      </c>
      <c r="G31" s="19">
        <f t="shared" si="6"/>
        <v>14.193548153140203</v>
      </c>
      <c r="H31" s="19">
        <f t="shared" si="2"/>
        <v>14.182482744692368</v>
      </c>
      <c r="I31" s="19">
        <f t="shared" si="3"/>
        <v>-0.11065408447833391</v>
      </c>
      <c r="J31" s="19">
        <f t="shared" si="4"/>
        <v>0.11065408447833391</v>
      </c>
      <c r="K31" s="26">
        <f>SUMSQ($I$3:I31)/(A31)</f>
        <v>2.1629954187214445E-2</v>
      </c>
      <c r="L31" s="26">
        <f>SUM($J$3:J31)/(A31)</f>
        <v>1.4482757781215447E-2</v>
      </c>
      <c r="M31" s="19">
        <f t="shared" si="5"/>
        <v>12916.953672839161</v>
      </c>
      <c r="N31" s="19">
        <f>AVERAGE($M$3:M31)</f>
        <v>10500.400645933603</v>
      </c>
      <c r="O31" s="19">
        <f>SUM($I$3:I31)/(L31)</f>
        <v>240.79280500843436</v>
      </c>
    </row>
    <row r="32" spans="1:15" x14ac:dyDescent="0.3">
      <c r="A32">
        <v>2020</v>
      </c>
      <c r="B32">
        <v>516</v>
      </c>
      <c r="C32" s="22">
        <v>4278500</v>
      </c>
      <c r="D32" t="s">
        <v>19</v>
      </c>
      <c r="E32" s="20">
        <f t="shared" si="0"/>
        <v>1.2060301507537687</v>
      </c>
      <c r="F32" s="19">
        <f t="shared" si="1"/>
        <v>12.060301507537689</v>
      </c>
      <c r="G32" s="19">
        <f t="shared" si="6"/>
        <v>13.980223488579952</v>
      </c>
      <c r="H32" s="19">
        <f t="shared" si="2"/>
        <v>14.193548153140203</v>
      </c>
      <c r="I32" s="19">
        <f t="shared" si="3"/>
        <v>2.1332466456025134</v>
      </c>
      <c r="J32" s="19">
        <f t="shared" si="4"/>
        <v>2.1332466456025134</v>
      </c>
      <c r="K32" s="26">
        <f>SUMSQ($I$3:I32)/(A32)</f>
        <v>2.3872088492554622E-2</v>
      </c>
      <c r="L32" s="26">
        <f>SUM($J$3:J32)/(A32)</f>
        <v>1.5531650794988366E-2</v>
      </c>
      <c r="M32" s="19">
        <f t="shared" si="5"/>
        <v>565.34960607573726</v>
      </c>
      <c r="N32" s="19">
        <f>AVERAGE($M$3:M32)</f>
        <v>10169.232277938341</v>
      </c>
      <c r="O32" s="19">
        <f>SUM($I$3:I32)/(L32)</f>
        <v>361.87978922451174</v>
      </c>
    </row>
    <row r="33" spans="1:15" x14ac:dyDescent="0.3">
      <c r="A33">
        <v>2021</v>
      </c>
      <c r="B33">
        <v>423</v>
      </c>
      <c r="C33" s="22">
        <v>4337406</v>
      </c>
      <c r="D33" t="s">
        <v>19</v>
      </c>
      <c r="E33" s="20">
        <f t="shared" si="0"/>
        <v>0.97523727315358533</v>
      </c>
      <c r="F33" s="19">
        <f t="shared" si="1"/>
        <v>9.7523727315358535</v>
      </c>
      <c r="G33" s="19">
        <f t="shared" si="6"/>
        <v>13.557438412875543</v>
      </c>
      <c r="H33" s="19">
        <f t="shared" si="2"/>
        <v>13.980223488579952</v>
      </c>
      <c r="I33" s="19">
        <f t="shared" si="3"/>
        <v>4.2278507570440986</v>
      </c>
      <c r="J33" s="19">
        <f t="shared" si="4"/>
        <v>4.2278507570440986</v>
      </c>
      <c r="K33" s="26">
        <f>SUMSQ($I$3:I33)/(A33)</f>
        <v>3.2704770301236363E-2</v>
      </c>
      <c r="L33" s="26">
        <f>SUM($J$3:J33)/(A33)</f>
        <v>1.7615925464087381E-2</v>
      </c>
      <c r="M33" s="19">
        <f t="shared" si="5"/>
        <v>230.66974905127032</v>
      </c>
      <c r="N33" s="19">
        <f>AVERAGE($M$3:M33)</f>
        <v>9848.6334866839206</v>
      </c>
      <c r="O33" s="19">
        <f>SUM($I$3:I33)/(L33)</f>
        <v>559.06465391901691</v>
      </c>
    </row>
    <row r="34" spans="1:15" x14ac:dyDescent="0.3">
      <c r="A34">
        <v>2022</v>
      </c>
      <c r="B34">
        <v>419</v>
      </c>
      <c r="C34" s="22">
        <v>4395414</v>
      </c>
      <c r="D34" t="s">
        <v>19</v>
      </c>
      <c r="E34" s="20">
        <f t="shared" si="0"/>
        <v>0.95326629072938296</v>
      </c>
      <c r="F34" s="19">
        <f t="shared" si="1"/>
        <v>9.5326629072938296</v>
      </c>
      <c r="G34" s="19">
        <f t="shared" si="6"/>
        <v>13.154960862317372</v>
      </c>
      <c r="H34" s="19">
        <f t="shared" si="2"/>
        <v>13.557438412875543</v>
      </c>
      <c r="I34" s="19">
        <f t="shared" si="3"/>
        <v>4.0247755055817134</v>
      </c>
      <c r="J34" s="19">
        <f t="shared" si="4"/>
        <v>4.0247755055817134</v>
      </c>
      <c r="K34" s="26">
        <f>SUMSQ($I$3:I34)/(A34)</f>
        <v>4.0699880637551547E-2</v>
      </c>
      <c r="L34" s="26">
        <f>SUM($J$3:J34)/(A34)</f>
        <v>1.9597705671860689E-2</v>
      </c>
      <c r="M34" s="19">
        <f t="shared" si="5"/>
        <v>236.84955580935051</v>
      </c>
      <c r="N34" s="19">
        <f>AVERAGE($M$3:M34)</f>
        <v>9548.2652388440893</v>
      </c>
      <c r="O34" s="19">
        <f>SUM($I$3:I34)/(L34)</f>
        <v>707.90004763387901</v>
      </c>
    </row>
    <row r="35" spans="1:15" x14ac:dyDescent="0.3">
      <c r="A35">
        <v>2023</v>
      </c>
      <c r="B35">
        <v>440</v>
      </c>
      <c r="C35" s="22">
        <v>4064780</v>
      </c>
      <c r="D35" t="s">
        <v>18</v>
      </c>
      <c r="E35" s="20">
        <f t="shared" si="0"/>
        <v>1.0824694079384369</v>
      </c>
      <c r="F35" s="19">
        <f t="shared" si="1"/>
        <v>10.82469407938437</v>
      </c>
      <c r="G35" s="19">
        <f t="shared" si="6"/>
        <v>12.921934184024071</v>
      </c>
      <c r="H35" s="19">
        <f t="shared" si="2"/>
        <v>13.154960862317372</v>
      </c>
      <c r="I35" s="19">
        <f t="shared" si="3"/>
        <v>2.3302667829330019</v>
      </c>
      <c r="J35" s="19">
        <f t="shared" si="4"/>
        <v>2.3302667829330019</v>
      </c>
      <c r="K35" s="26">
        <f>SUMSQ($I$3:I35)/(A35)</f>
        <v>4.3363965362713863E-2</v>
      </c>
      <c r="L35" s="26">
        <f>SUM($J$3:J35)/(A35)</f>
        <v>2.073990491914746E-2</v>
      </c>
      <c r="M35" s="19">
        <f t="shared" si="5"/>
        <v>464.52595722794518</v>
      </c>
      <c r="N35" s="19">
        <f>AVERAGE($M$3:M35)</f>
        <v>9273.0004121284474</v>
      </c>
      <c r="O35" s="19">
        <f>SUM($I$3:I35)/(L35)</f>
        <v>781.27087007995738</v>
      </c>
    </row>
    <row r="37" spans="1:15" x14ac:dyDescent="0.3">
      <c r="A37" t="s">
        <v>37</v>
      </c>
      <c r="B37" s="19">
        <v>0.1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C279-DFDA-4E63-9062-4D66ADAC2F63}">
  <dimension ref="A1:I18"/>
  <sheetViews>
    <sheetView workbookViewId="0">
      <selection activeCell="B17" sqref="B17:B18"/>
    </sheetView>
  </sheetViews>
  <sheetFormatPr baseColWidth="10" defaultRowHeight="14.4" x14ac:dyDescent="0.3"/>
  <sheetData>
    <row r="1" spans="1:9" x14ac:dyDescent="0.3">
      <c r="A1" t="s">
        <v>38</v>
      </c>
    </row>
    <row r="2" spans="1:9" ht="15" thickBot="1" x14ac:dyDescent="0.35"/>
    <row r="3" spans="1:9" x14ac:dyDescent="0.3">
      <c r="A3" s="32" t="s">
        <v>39</v>
      </c>
      <c r="B3" s="32"/>
    </row>
    <row r="4" spans="1:9" x14ac:dyDescent="0.3">
      <c r="A4" s="29" t="s">
        <v>40</v>
      </c>
      <c r="B4" s="29">
        <v>0.69544880936383646</v>
      </c>
    </row>
    <row r="5" spans="1:9" x14ac:dyDescent="0.3">
      <c r="A5" s="29" t="s">
        <v>41</v>
      </c>
      <c r="B5" s="29">
        <v>0.48364904644557782</v>
      </c>
    </row>
    <row r="6" spans="1:9" x14ac:dyDescent="0.3">
      <c r="A6" s="29" t="s">
        <v>42</v>
      </c>
      <c r="B6" s="29">
        <v>0.46751307914700213</v>
      </c>
    </row>
    <row r="7" spans="1:9" x14ac:dyDescent="0.3">
      <c r="A7" s="29" t="s">
        <v>43</v>
      </c>
      <c r="B7" s="29">
        <v>2.3520462331630276</v>
      </c>
    </row>
    <row r="8" spans="1:9" ht="15" thickBot="1" x14ac:dyDescent="0.35">
      <c r="A8" s="30" t="s">
        <v>44</v>
      </c>
      <c r="B8" s="30">
        <v>34</v>
      </c>
    </row>
    <row r="10" spans="1:9" ht="15" thickBot="1" x14ac:dyDescent="0.35">
      <c r="A10" t="s">
        <v>45</v>
      </c>
    </row>
    <row r="11" spans="1:9" x14ac:dyDescent="0.3">
      <c r="A11" s="31"/>
      <c r="B11" s="31" t="s">
        <v>49</v>
      </c>
      <c r="C11" s="31" t="s">
        <v>50</v>
      </c>
      <c r="D11" s="31" t="s">
        <v>51</v>
      </c>
      <c r="E11" s="31" t="s">
        <v>52</v>
      </c>
      <c r="F11" s="31" t="s">
        <v>53</v>
      </c>
    </row>
    <row r="12" spans="1:9" x14ac:dyDescent="0.3">
      <c r="A12" s="29" t="s">
        <v>46</v>
      </c>
      <c r="B12" s="29">
        <v>1</v>
      </c>
      <c r="C12" s="29">
        <v>165.81623094138601</v>
      </c>
      <c r="D12" s="29">
        <v>165.81623094138601</v>
      </c>
      <c r="E12" s="29">
        <v>29.973353161683036</v>
      </c>
      <c r="F12" s="29">
        <v>4.9896912002273734E-6</v>
      </c>
    </row>
    <row r="13" spans="1:9" x14ac:dyDescent="0.3">
      <c r="A13" s="29" t="s">
        <v>47</v>
      </c>
      <c r="B13" s="29">
        <v>32</v>
      </c>
      <c r="C13" s="29">
        <v>177.02788745396438</v>
      </c>
      <c r="D13" s="29">
        <v>5.5321214829363869</v>
      </c>
      <c r="E13" s="29"/>
      <c r="F13" s="29"/>
    </row>
    <row r="14" spans="1:9" ht="15" thickBot="1" x14ac:dyDescent="0.35">
      <c r="A14" s="30" t="s">
        <v>0</v>
      </c>
      <c r="B14" s="30">
        <v>33</v>
      </c>
      <c r="C14" s="30">
        <v>342.84411839535039</v>
      </c>
      <c r="D14" s="30"/>
      <c r="E14" s="30"/>
      <c r="F14" s="30"/>
    </row>
    <row r="15" spans="1:9" ht="15" thickBot="1" x14ac:dyDescent="0.35"/>
    <row r="16" spans="1:9" x14ac:dyDescent="0.3">
      <c r="A16" s="31"/>
      <c r="B16" s="31" t="s">
        <v>54</v>
      </c>
      <c r="C16" s="31" t="s">
        <v>43</v>
      </c>
      <c r="D16" s="31" t="s">
        <v>55</v>
      </c>
      <c r="E16" s="31" t="s">
        <v>56</v>
      </c>
      <c r="F16" s="31" t="s">
        <v>57</v>
      </c>
      <c r="G16" s="31" t="s">
        <v>58</v>
      </c>
      <c r="H16" s="31" t="s">
        <v>59</v>
      </c>
      <c r="I16" s="31" t="s">
        <v>60</v>
      </c>
    </row>
    <row r="17" spans="1:9" x14ac:dyDescent="0.3">
      <c r="A17" s="29" t="s">
        <v>48</v>
      </c>
      <c r="B17" s="33">
        <v>465.78317107936857</v>
      </c>
      <c r="C17" s="29">
        <v>82.499322476329525</v>
      </c>
      <c r="D17" s="29">
        <v>5.6459029856034242</v>
      </c>
      <c r="E17" s="29">
        <v>3.0328054230732254E-6</v>
      </c>
      <c r="F17" s="29">
        <v>297.73755031446558</v>
      </c>
      <c r="G17" s="29">
        <v>633.82879184427156</v>
      </c>
      <c r="H17" s="29">
        <v>297.73755031446558</v>
      </c>
      <c r="I17" s="29">
        <v>633.82879184427156</v>
      </c>
    </row>
    <row r="18" spans="1:9" ht="15" thickBot="1" x14ac:dyDescent="0.35">
      <c r="A18" s="30" t="s">
        <v>61</v>
      </c>
      <c r="B18" s="34">
        <v>-0.2250990654953986</v>
      </c>
      <c r="C18" s="30">
        <v>4.1115542658572604E-2</v>
      </c>
      <c r="D18" s="30">
        <v>-5.4747925222498646</v>
      </c>
      <c r="E18" s="30">
        <v>4.9896912002273548E-6</v>
      </c>
      <c r="F18" s="30">
        <v>-0.30884868527110132</v>
      </c>
      <c r="G18" s="30">
        <v>-0.14134944571969588</v>
      </c>
      <c r="H18" s="30">
        <v>-0.30884868527110132</v>
      </c>
      <c r="I18" s="30">
        <v>-0.14134944571969588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A22A-011F-4896-AB95-D9494EE517AF}">
  <dimension ref="A1:P64"/>
  <sheetViews>
    <sheetView topLeftCell="J1" workbookViewId="0">
      <selection activeCell="V37" sqref="V37"/>
    </sheetView>
  </sheetViews>
  <sheetFormatPr baseColWidth="10" defaultRowHeight="14.4" x14ac:dyDescent="0.3"/>
  <sheetData>
    <row r="1" spans="1:16" ht="43.2" x14ac:dyDescent="0.3">
      <c r="A1" s="22" t="s">
        <v>4</v>
      </c>
      <c r="B1" s="9" t="s">
        <v>17</v>
      </c>
      <c r="C1" s="22" t="s">
        <v>23</v>
      </c>
      <c r="D1" s="22"/>
      <c r="E1" s="9" t="s">
        <v>24</v>
      </c>
      <c r="F1" s="9" t="s">
        <v>25</v>
      </c>
      <c r="G1" s="22" t="s">
        <v>28</v>
      </c>
      <c r="H1" s="22" t="s">
        <v>62</v>
      </c>
      <c r="I1" s="22" t="s">
        <v>29</v>
      </c>
      <c r="J1" s="22" t="s">
        <v>30</v>
      </c>
      <c r="K1" s="9" t="s">
        <v>31</v>
      </c>
      <c r="L1" s="22" t="s">
        <v>32</v>
      </c>
      <c r="M1" s="22" t="s">
        <v>33</v>
      </c>
      <c r="N1" s="22" t="s">
        <v>34</v>
      </c>
      <c r="O1" s="22" t="s">
        <v>35</v>
      </c>
      <c r="P1" s="22" t="s">
        <v>36</v>
      </c>
    </row>
    <row r="2" spans="1:16" x14ac:dyDescent="0.3">
      <c r="A2">
        <v>1990</v>
      </c>
      <c r="B2">
        <v>433</v>
      </c>
      <c r="C2" s="22">
        <v>2329329</v>
      </c>
      <c r="D2" t="s">
        <v>18</v>
      </c>
      <c r="E2" s="20">
        <f xml:space="preserve"> (B2 / C2) * 10000</f>
        <v>1.8589044312761314</v>
      </c>
      <c r="F2" s="19">
        <f>B2/C2 * 100000</f>
        <v>18.589044312761313</v>
      </c>
      <c r="G2" s="33">
        <v>465.78317107936857</v>
      </c>
      <c r="H2" s="33">
        <v>-0.2250990654953986</v>
      </c>
    </row>
    <row r="3" spans="1:16" x14ac:dyDescent="0.3">
      <c r="A3">
        <v>1991</v>
      </c>
      <c r="B3">
        <v>433</v>
      </c>
      <c r="C3" s="22">
        <v>2527391</v>
      </c>
      <c r="D3" t="s">
        <v>19</v>
      </c>
      <c r="E3" s="20">
        <f t="shared" ref="E3:E35" si="0" xml:space="preserve"> (B3 / C3) * 10000</f>
        <v>1.7132291758576335</v>
      </c>
      <c r="F3" s="19">
        <f t="shared" ref="F3:F35" si="1">B3/C3 * 100000</f>
        <v>17.132291758576336</v>
      </c>
      <c r="G3" s="20">
        <f>0.1*F3+(1-0.1)*(G2+H2)</f>
        <v>420.7154939883435</v>
      </c>
      <c r="H3" s="20">
        <f>0.2*(G3-G2)+(1-0.2)*H2</f>
        <v>-9.1936146706013329</v>
      </c>
      <c r="I3" s="20">
        <f>G2+H2</f>
        <v>465.55807201387319</v>
      </c>
      <c r="J3" s="20">
        <f>I3-F3</f>
        <v>448.42578025529684</v>
      </c>
      <c r="K3" s="20">
        <f>ABS(J3)</f>
        <v>448.42578025529684</v>
      </c>
      <c r="L3" s="20">
        <f>SUMSQ($J$3:J3)/(A3)</f>
        <v>100.99732817557597</v>
      </c>
      <c r="M3" s="20">
        <f>SUM($K$3:K3)/(A3)</f>
        <v>0.22522640896800444</v>
      </c>
      <c r="N3" s="19">
        <f>(F3/K3)*100</f>
        <v>3.8205412161679497</v>
      </c>
      <c r="O3" s="40">
        <f>AVERAGE($N$3:N3)</f>
        <v>3.8205412161679497</v>
      </c>
      <c r="P3" s="41">
        <f>SUM($J$3:J3)/(M3)</f>
        <v>1991</v>
      </c>
    </row>
    <row r="4" spans="1:16" x14ac:dyDescent="0.3">
      <c r="A4">
        <v>1992</v>
      </c>
      <c r="B4">
        <v>421</v>
      </c>
      <c r="C4" s="22">
        <v>2581476</v>
      </c>
      <c r="D4" t="s">
        <v>19</v>
      </c>
      <c r="E4" s="20">
        <f t="shared" si="0"/>
        <v>1.6308499478592868</v>
      </c>
      <c r="F4" s="19">
        <f t="shared" si="1"/>
        <v>16.308499478592868</v>
      </c>
      <c r="G4" s="20">
        <f t="shared" ref="G4:G35" si="2">0.1*F4+(1-0.1)*(G3+H3)</f>
        <v>372.00054133382724</v>
      </c>
      <c r="H4" s="20">
        <f t="shared" ref="H4:H35" si="3">0.2*(G4-G3)+(1-0.2)*H3</f>
        <v>-17.097882267384318</v>
      </c>
      <c r="I4" s="20">
        <f t="shared" ref="I4:I35" si="4">G3+H3</f>
        <v>411.52187931774216</v>
      </c>
      <c r="J4" s="20">
        <f t="shared" ref="J4:J35" si="5">I4-F4</f>
        <v>395.2133798391493</v>
      </c>
      <c r="K4" s="20">
        <f t="shared" ref="K4:K35" si="6">ABS(J4)</f>
        <v>395.2133798391493</v>
      </c>
      <c r="L4" s="20">
        <f>SUMSQ($J$3:J4)/(A4)</f>
        <v>179.35707630595152</v>
      </c>
      <c r="M4" s="20">
        <f>SUM($K$3:K4)/(A4)</f>
        <v>0.42351363458556535</v>
      </c>
      <c r="N4" s="19">
        <f t="shared" ref="N4:N35" si="7">(F4/K4)*100</f>
        <v>4.1265048985007491</v>
      </c>
      <c r="O4" s="40">
        <f>AVERAGE($N$3:N4)</f>
        <v>3.9735230573343494</v>
      </c>
      <c r="P4" s="41">
        <f>SUM($J$3:J4)/(M4)</f>
        <v>1992</v>
      </c>
    </row>
    <row r="5" spans="1:16" x14ac:dyDescent="0.3">
      <c r="A5">
        <v>1993</v>
      </c>
      <c r="B5">
        <v>369</v>
      </c>
      <c r="C5" s="22">
        <v>2636079</v>
      </c>
      <c r="D5" t="s">
        <v>19</v>
      </c>
      <c r="E5" s="20">
        <f t="shared" si="0"/>
        <v>1.3998063032253587</v>
      </c>
      <c r="F5" s="19">
        <f t="shared" si="1"/>
        <v>13.998063032253587</v>
      </c>
      <c r="G5" s="20">
        <f t="shared" si="2"/>
        <v>320.812199463024</v>
      </c>
      <c r="H5" s="20">
        <f t="shared" si="3"/>
        <v>-23.915974188068105</v>
      </c>
      <c r="I5" s="20">
        <f t="shared" si="4"/>
        <v>354.90265906644294</v>
      </c>
      <c r="J5" s="20">
        <f t="shared" si="5"/>
        <v>340.90459603418935</v>
      </c>
      <c r="K5" s="20">
        <f t="shared" si="6"/>
        <v>340.90459603418935</v>
      </c>
      <c r="L5" s="20">
        <f>SUMSQ($J$3:J5)/(A5)</f>
        <v>237.57914681319079</v>
      </c>
      <c r="M5" s="20">
        <f>SUM($K$3:K5)/(A5)</f>
        <v>0.59435211045089587</v>
      </c>
      <c r="N5" s="19">
        <f t="shared" si="7"/>
        <v>4.1061526289454076</v>
      </c>
      <c r="O5" s="40">
        <f>AVERAGE($N$3:N5)</f>
        <v>4.017732914538036</v>
      </c>
      <c r="P5" s="41">
        <f>SUM($J$3:J5)/(M5)</f>
        <v>1993.0000000000002</v>
      </c>
    </row>
    <row r="6" spans="1:16" x14ac:dyDescent="0.3">
      <c r="A6">
        <v>1994</v>
      </c>
      <c r="B6">
        <v>421</v>
      </c>
      <c r="C6" s="22">
        <v>2691244</v>
      </c>
      <c r="D6" t="s">
        <v>19</v>
      </c>
      <c r="E6" s="20">
        <f t="shared" si="0"/>
        <v>1.5643323310706871</v>
      </c>
      <c r="F6" s="19">
        <f t="shared" si="1"/>
        <v>15.643323310706871</v>
      </c>
      <c r="G6" s="20">
        <f t="shared" si="2"/>
        <v>268.77093507853095</v>
      </c>
      <c r="H6" s="20">
        <f t="shared" si="3"/>
        <v>-29.541032227353092</v>
      </c>
      <c r="I6" s="20">
        <f t="shared" si="4"/>
        <v>296.8962252749559</v>
      </c>
      <c r="J6" s="20">
        <f t="shared" si="5"/>
        <v>281.25290196424902</v>
      </c>
      <c r="K6" s="20">
        <f t="shared" si="6"/>
        <v>281.25290196424902</v>
      </c>
      <c r="L6" s="20">
        <f>SUMSQ($J$3:J6)/(A6)</f>
        <v>277.13060905817491</v>
      </c>
      <c r="M6" s="20">
        <f>SUM($K$3:K6)/(A6)</f>
        <v>0.73510363996634132</v>
      </c>
      <c r="N6" s="19">
        <f t="shared" si="7"/>
        <v>5.5620131210931811</v>
      </c>
      <c r="O6" s="40">
        <f>AVERAGE($N$3:N6)</f>
        <v>4.4038029661768219</v>
      </c>
      <c r="P6" s="41">
        <f>SUM($J$3:J6)/(M6)</f>
        <v>1994</v>
      </c>
    </row>
    <row r="7" spans="1:16" x14ac:dyDescent="0.3">
      <c r="A7">
        <v>1995</v>
      </c>
      <c r="B7">
        <v>443</v>
      </c>
      <c r="C7" s="22">
        <v>2746944</v>
      </c>
      <c r="D7" t="s">
        <v>19</v>
      </c>
      <c r="E7" s="20">
        <f t="shared" si="0"/>
        <v>1.6127012418163604</v>
      </c>
      <c r="F7" s="19">
        <f t="shared" si="1"/>
        <v>16.127012418163602</v>
      </c>
      <c r="G7" s="20">
        <f t="shared" si="2"/>
        <v>216.91961380787643</v>
      </c>
      <c r="H7" s="20">
        <f t="shared" si="3"/>
        <v>-34.003090036013376</v>
      </c>
      <c r="I7" s="20">
        <f t="shared" si="4"/>
        <v>239.22990285117785</v>
      </c>
      <c r="J7" s="20">
        <f t="shared" si="5"/>
        <v>223.10289043301424</v>
      </c>
      <c r="K7" s="20">
        <f t="shared" si="6"/>
        <v>223.10289043301424</v>
      </c>
      <c r="L7" s="20">
        <f>SUMSQ($J$3:J7)/(A7)</f>
        <v>301.94152089301565</v>
      </c>
      <c r="M7" s="20">
        <f>SUM($K$3:K7)/(A7)</f>
        <v>0.84656618973729258</v>
      </c>
      <c r="N7" s="19">
        <f t="shared" si="7"/>
        <v>7.2285089569494723</v>
      </c>
      <c r="O7" s="40">
        <f>AVERAGE($N$3:N7)</f>
        <v>4.9687441643313521</v>
      </c>
      <c r="P7" s="41">
        <f>SUM($J$3:J7)/(M7)</f>
        <v>1995.0000000000002</v>
      </c>
    </row>
    <row r="8" spans="1:16" x14ac:dyDescent="0.3">
      <c r="A8">
        <v>1996</v>
      </c>
      <c r="B8">
        <v>434</v>
      </c>
      <c r="C8" s="22">
        <v>2803853</v>
      </c>
      <c r="D8" t="s">
        <v>19</v>
      </c>
      <c r="E8" s="20">
        <f t="shared" si="0"/>
        <v>1.5478700202899367</v>
      </c>
      <c r="F8" s="19">
        <f t="shared" si="1"/>
        <v>15.478700202899368</v>
      </c>
      <c r="G8" s="20">
        <f t="shared" si="2"/>
        <v>166.17274141496671</v>
      </c>
      <c r="H8" s="20">
        <f t="shared" si="3"/>
        <v>-37.351846507392651</v>
      </c>
      <c r="I8" s="20">
        <f t="shared" si="4"/>
        <v>182.91652377186307</v>
      </c>
      <c r="J8" s="20">
        <f t="shared" si="5"/>
        <v>167.43782356896369</v>
      </c>
      <c r="K8" s="20">
        <f t="shared" si="6"/>
        <v>167.43782356896369</v>
      </c>
      <c r="L8" s="20">
        <f>SUMSQ($J$3:J8)/(A8)</f>
        <v>315.83605157468821</v>
      </c>
      <c r="M8" s="20">
        <f>SUM($K$3:K8)/(A8)</f>
        <v>0.93002874353450027</v>
      </c>
      <c r="N8" s="19">
        <f t="shared" si="7"/>
        <v>9.2444466088775066</v>
      </c>
      <c r="O8" s="40">
        <f>AVERAGE($N$3:N8)</f>
        <v>5.6813612384223786</v>
      </c>
      <c r="P8" s="41">
        <f>SUM($J$3:J8)/(M8)</f>
        <v>1996</v>
      </c>
    </row>
    <row r="9" spans="1:16" x14ac:dyDescent="0.3">
      <c r="A9">
        <v>1997</v>
      </c>
      <c r="B9">
        <v>447</v>
      </c>
      <c r="C9" s="22">
        <v>2861700</v>
      </c>
      <c r="D9" t="s">
        <v>19</v>
      </c>
      <c r="E9" s="20">
        <f t="shared" si="0"/>
        <v>1.5620085962889192</v>
      </c>
      <c r="F9" s="19">
        <f t="shared" si="1"/>
        <v>15.620085962889192</v>
      </c>
      <c r="G9" s="20">
        <f t="shared" si="2"/>
        <v>117.50081401310557</v>
      </c>
      <c r="H9" s="20">
        <f t="shared" si="3"/>
        <v>-39.615862686286349</v>
      </c>
      <c r="I9" s="20">
        <f t="shared" si="4"/>
        <v>128.82089490757406</v>
      </c>
      <c r="J9" s="20">
        <f t="shared" si="5"/>
        <v>113.20080894468487</v>
      </c>
      <c r="K9" s="20">
        <f t="shared" si="6"/>
        <v>113.20080894468487</v>
      </c>
      <c r="L9" s="20">
        <f>SUMSQ($J$3:J9)/(A9)</f>
        <v>322.09473314412054</v>
      </c>
      <c r="M9" s="20">
        <f>SUM($K$3:K9)/(A9)</f>
        <v>0.98624846321459558</v>
      </c>
      <c r="N9" s="19">
        <f t="shared" si="7"/>
        <v>13.798563904717223</v>
      </c>
      <c r="O9" s="40">
        <f>AVERAGE($N$3:N9)</f>
        <v>6.840961619321642</v>
      </c>
      <c r="P9" s="41">
        <f>SUM($J$3:J9)/(M9)</f>
        <v>1997</v>
      </c>
    </row>
    <row r="10" spans="1:16" x14ac:dyDescent="0.3">
      <c r="A10">
        <v>1998</v>
      </c>
      <c r="B10">
        <v>520</v>
      </c>
      <c r="C10" s="22">
        <v>2920591</v>
      </c>
      <c r="D10" t="s">
        <v>19</v>
      </c>
      <c r="E10" s="20">
        <f t="shared" si="0"/>
        <v>1.7804615572670053</v>
      </c>
      <c r="F10" s="19">
        <f t="shared" si="1"/>
        <v>17.804615572670052</v>
      </c>
      <c r="G10" s="20">
        <f t="shared" si="2"/>
        <v>71.876917751404307</v>
      </c>
      <c r="H10" s="20">
        <f t="shared" si="3"/>
        <v>-40.81746940136933</v>
      </c>
      <c r="I10" s="20">
        <f t="shared" si="4"/>
        <v>77.88495132681922</v>
      </c>
      <c r="J10" s="20">
        <f t="shared" si="5"/>
        <v>60.080335754149168</v>
      </c>
      <c r="K10" s="20">
        <f t="shared" si="6"/>
        <v>60.080335754149168</v>
      </c>
      <c r="L10" s="20">
        <f>SUMSQ($J$3:J10)/(A10)</f>
        <v>323.7401545711412</v>
      </c>
      <c r="M10" s="20">
        <f>SUM($K$3:K10)/(A10)</f>
        <v>1.0158250834803286</v>
      </c>
      <c r="N10" s="19">
        <f t="shared" si="7"/>
        <v>29.634680547604063</v>
      </c>
      <c r="O10" s="40">
        <f>AVERAGE($N$3:N10)</f>
        <v>9.690176485356945</v>
      </c>
      <c r="P10" s="41">
        <f>SUM($J$3:J10)/(M10)</f>
        <v>1998</v>
      </c>
    </row>
    <row r="11" spans="1:16" x14ac:dyDescent="0.3">
      <c r="A11">
        <v>1999</v>
      </c>
      <c r="B11">
        <v>466</v>
      </c>
      <c r="C11" s="22">
        <v>2980088</v>
      </c>
      <c r="D11" t="s">
        <v>19</v>
      </c>
      <c r="E11" s="20">
        <f t="shared" si="0"/>
        <v>1.5637122125252678</v>
      </c>
      <c r="F11" s="19">
        <f t="shared" si="1"/>
        <v>15.637122125252677</v>
      </c>
      <c r="G11" s="20">
        <f t="shared" si="2"/>
        <v>29.517215727556746</v>
      </c>
      <c r="H11" s="20">
        <f t="shared" si="3"/>
        <v>-41.12591592586498</v>
      </c>
      <c r="I11" s="20">
        <f t="shared" si="4"/>
        <v>31.059448350034977</v>
      </c>
      <c r="J11" s="20">
        <f t="shared" si="5"/>
        <v>15.422326224782299</v>
      </c>
      <c r="K11" s="20">
        <f t="shared" si="6"/>
        <v>15.422326224782299</v>
      </c>
      <c r="L11" s="20">
        <f>SUMSQ($J$3:J11)/(A11)</f>
        <v>323.69718708320346</v>
      </c>
      <c r="M11" s="20">
        <f>SUM($K$3:K11)/(A11)</f>
        <v>1.0230319374779786</v>
      </c>
      <c r="N11" s="19">
        <f t="shared" si="7"/>
        <v>101.3927594147582</v>
      </c>
      <c r="O11" s="40">
        <f>AVERAGE($N$3:N11)</f>
        <v>19.87935236640153</v>
      </c>
      <c r="P11" s="41">
        <f>SUM($J$3:J11)/(M11)</f>
        <v>1998.9999999999998</v>
      </c>
    </row>
    <row r="12" spans="1:16" x14ac:dyDescent="0.3">
      <c r="A12">
        <v>2000</v>
      </c>
      <c r="B12">
        <v>487</v>
      </c>
      <c r="C12" s="22">
        <v>2839177</v>
      </c>
      <c r="D12" t="s">
        <v>18</v>
      </c>
      <c r="E12" s="20">
        <f t="shared" si="0"/>
        <v>1.7152858028928806</v>
      </c>
      <c r="F12" s="19">
        <f t="shared" si="1"/>
        <v>17.152858028928804</v>
      </c>
      <c r="G12" s="20">
        <f t="shared" si="2"/>
        <v>-8.7325443755845313</v>
      </c>
      <c r="H12" s="20">
        <f t="shared" si="3"/>
        <v>-40.550684761320241</v>
      </c>
      <c r="I12" s="20">
        <f t="shared" si="4"/>
        <v>-11.608700198308235</v>
      </c>
      <c r="J12" s="20">
        <f t="shared" si="5"/>
        <v>-28.761558227237039</v>
      </c>
      <c r="K12" s="20">
        <f t="shared" si="6"/>
        <v>28.761558227237039</v>
      </c>
      <c r="L12" s="20">
        <f>SUMSQ($J$3:J12)/(A12)</f>
        <v>323.94895210549123</v>
      </c>
      <c r="M12" s="20">
        <f>SUM($K$3:K12)/(A12)</f>
        <v>1.0369012006228582</v>
      </c>
      <c r="N12" s="19">
        <f t="shared" si="7"/>
        <v>59.638138842857067</v>
      </c>
      <c r="O12" s="40">
        <f>AVERAGE($N$3:N12)</f>
        <v>23.855231014047085</v>
      </c>
      <c r="P12" s="41">
        <f>SUM($J$3:J12)/(M12)</f>
        <v>1944.524014033429</v>
      </c>
    </row>
    <row r="13" spans="1:16" x14ac:dyDescent="0.3">
      <c r="A13">
        <v>2001</v>
      </c>
      <c r="B13">
        <v>484</v>
      </c>
      <c r="C13" s="22">
        <v>3102268</v>
      </c>
      <c r="D13" t="s">
        <v>19</v>
      </c>
      <c r="E13" s="20">
        <f t="shared" si="0"/>
        <v>1.5601488975162687</v>
      </c>
      <c r="F13" s="19">
        <f t="shared" si="1"/>
        <v>15.601488975162686</v>
      </c>
      <c r="G13" s="20">
        <f t="shared" si="2"/>
        <v>-42.794757325698022</v>
      </c>
      <c r="H13" s="20">
        <f t="shared" si="3"/>
        <v>-39.25299039907889</v>
      </c>
      <c r="I13" s="20">
        <f t="shared" si="4"/>
        <v>-49.283229136904772</v>
      </c>
      <c r="J13" s="20">
        <f t="shared" si="5"/>
        <v>-64.884718112067461</v>
      </c>
      <c r="K13" s="20">
        <f t="shared" si="6"/>
        <v>64.884718112067461</v>
      </c>
      <c r="L13" s="20">
        <f>SUMSQ($J$3:J13)/(A13)</f>
        <v>325.89101991777363</v>
      </c>
      <c r="M13" s="20">
        <f>SUM($K$3:K13)/(A13)</f>
        <v>1.068809155101341</v>
      </c>
      <c r="N13" s="19">
        <f t="shared" si="7"/>
        <v>24.044936048294357</v>
      </c>
      <c r="O13" s="40">
        <f>AVERAGE($N$3:N13)</f>
        <v>23.872476926251384</v>
      </c>
      <c r="P13" s="41">
        <f>SUM($J$3:J13)/(M13)</f>
        <v>1825.7652054768839</v>
      </c>
    </row>
    <row r="14" spans="1:16" x14ac:dyDescent="0.3">
      <c r="A14">
        <v>2002</v>
      </c>
      <c r="B14">
        <v>470</v>
      </c>
      <c r="C14" s="22">
        <v>3164354</v>
      </c>
      <c r="D14" t="s">
        <v>19</v>
      </c>
      <c r="E14" s="20">
        <f t="shared" si="0"/>
        <v>1.485295260896853</v>
      </c>
      <c r="F14" s="19">
        <f t="shared" si="1"/>
        <v>14.852952608968529</v>
      </c>
      <c r="G14" s="20">
        <f t="shared" si="2"/>
        <v>-72.357677691402372</v>
      </c>
      <c r="H14" s="20">
        <f t="shared" si="3"/>
        <v>-37.314976392403985</v>
      </c>
      <c r="I14" s="20">
        <f t="shared" si="4"/>
        <v>-82.047747724776912</v>
      </c>
      <c r="J14" s="20">
        <f t="shared" si="5"/>
        <v>-96.900700333745448</v>
      </c>
      <c r="K14" s="20">
        <f t="shared" si="6"/>
        <v>96.900700333745448</v>
      </c>
      <c r="L14" s="20">
        <f>SUMSQ($J$3:J14)/(A14)</f>
        <v>330.41841987044722</v>
      </c>
      <c r="M14" s="20">
        <f>SUM($K$3:K14)/(A14)</f>
        <v>1.1166772326131513</v>
      </c>
      <c r="N14" s="19">
        <f t="shared" si="7"/>
        <v>15.32801368598161</v>
      </c>
      <c r="O14" s="40">
        <f>AVERAGE($N$3:N14)</f>
        <v>23.160438322895569</v>
      </c>
      <c r="P14" s="41">
        <f>SUM($J$3:J14)/(M14)</f>
        <v>1660.7250619820586</v>
      </c>
    </row>
    <row r="15" spans="1:16" x14ac:dyDescent="0.3">
      <c r="A15">
        <v>2003</v>
      </c>
      <c r="B15">
        <v>445</v>
      </c>
      <c r="C15" s="22">
        <v>3226535</v>
      </c>
      <c r="D15" t="s">
        <v>19</v>
      </c>
      <c r="E15" s="20">
        <f t="shared" si="0"/>
        <v>1.3791885102749544</v>
      </c>
      <c r="F15" s="19">
        <f t="shared" si="1"/>
        <v>13.791885102749545</v>
      </c>
      <c r="G15" s="20">
        <f t="shared" si="2"/>
        <v>-97.326200165150766</v>
      </c>
      <c r="H15" s="20">
        <f t="shared" si="3"/>
        <v>-34.845685608672866</v>
      </c>
      <c r="I15" s="20">
        <f t="shared" si="4"/>
        <v>-109.67265408380635</v>
      </c>
      <c r="J15" s="20">
        <f t="shared" si="5"/>
        <v>-123.4645391865559</v>
      </c>
      <c r="K15" s="20">
        <f t="shared" si="6"/>
        <v>123.4645391865559</v>
      </c>
      <c r="L15" s="20">
        <f>SUMSQ($J$3:J15)/(A15)</f>
        <v>337.86378882535394</v>
      </c>
      <c r="M15" s="20">
        <f>SUM($K$3:K15)/(A15)</f>
        <v>1.1777595401288494</v>
      </c>
      <c r="N15" s="19">
        <f t="shared" si="7"/>
        <v>11.170725775690052</v>
      </c>
      <c r="O15" s="40">
        <f>AVERAGE($N$3:N15)</f>
        <v>22.238152742341299</v>
      </c>
      <c r="P15" s="41">
        <f>SUM($J$3:J15)/(M15)</f>
        <v>1469.764640555996</v>
      </c>
    </row>
    <row r="16" spans="1:16" x14ac:dyDescent="0.3">
      <c r="A16">
        <v>2004</v>
      </c>
      <c r="B16">
        <v>523</v>
      </c>
      <c r="C16" s="22">
        <v>3288733</v>
      </c>
      <c r="D16" t="s">
        <v>19</v>
      </c>
      <c r="E16" s="20">
        <f t="shared" si="0"/>
        <v>1.5902780797346578</v>
      </c>
      <c r="F16" s="19">
        <f t="shared" si="1"/>
        <v>15.902780797346578</v>
      </c>
      <c r="G16" s="20">
        <f t="shared" si="2"/>
        <v>-117.36441911670663</v>
      </c>
      <c r="H16" s="20">
        <f t="shared" si="3"/>
        <v>-31.884192277249468</v>
      </c>
      <c r="I16" s="20">
        <f t="shared" si="4"/>
        <v>-132.17188577382365</v>
      </c>
      <c r="J16" s="20">
        <f t="shared" si="5"/>
        <v>-148.07466657117021</v>
      </c>
      <c r="K16" s="20">
        <f t="shared" si="6"/>
        <v>148.07466657117021</v>
      </c>
      <c r="L16" s="20">
        <f>SUMSQ($J$3:J16)/(A16)</f>
        <v>348.63636521823707</v>
      </c>
      <c r="M16" s="20">
        <f>SUM($K$3:K16)/(A16)</f>
        <v>1.2510613899447383</v>
      </c>
      <c r="N16" s="19">
        <f t="shared" si="7"/>
        <v>10.739703938285155</v>
      </c>
      <c r="O16" s="40">
        <f>AVERAGE($N$3:N16)</f>
        <v>21.416834970623004</v>
      </c>
      <c r="P16" s="41">
        <f>SUM($J$3:J16)/(M16)</f>
        <v>1265.2893561503208</v>
      </c>
    </row>
    <row r="17" spans="1:16" x14ac:dyDescent="0.3">
      <c r="A17">
        <v>2005</v>
      </c>
      <c r="B17">
        <v>520</v>
      </c>
      <c r="C17" s="22">
        <v>3351007</v>
      </c>
      <c r="D17" t="s">
        <v>19</v>
      </c>
      <c r="E17" s="20">
        <f t="shared" si="0"/>
        <v>1.5517723478345464</v>
      </c>
      <c r="F17" s="19">
        <f t="shared" si="1"/>
        <v>15.517723478345463</v>
      </c>
      <c r="G17" s="20">
        <f t="shared" si="2"/>
        <v>-132.77197790672594</v>
      </c>
      <c r="H17" s="20">
        <f t="shared" si="3"/>
        <v>-28.588865579803439</v>
      </c>
      <c r="I17" s="20">
        <f t="shared" si="4"/>
        <v>-149.24861139395608</v>
      </c>
      <c r="J17" s="20">
        <f t="shared" si="5"/>
        <v>-164.76633487230154</v>
      </c>
      <c r="K17" s="20">
        <f t="shared" si="6"/>
        <v>164.76633487230154</v>
      </c>
      <c r="L17" s="20">
        <f>SUMSQ($J$3:J17)/(A17)</f>
        <v>362.00260399231848</v>
      </c>
      <c r="M17" s="20">
        <f>SUM($K$3:K17)/(A17)</f>
        <v>1.3326151423050161</v>
      </c>
      <c r="N17" s="19">
        <f t="shared" si="7"/>
        <v>9.4180182440618871</v>
      </c>
      <c r="O17" s="40">
        <f>AVERAGE($N$3:N17)</f>
        <v>20.616913855518931</v>
      </c>
      <c r="P17" s="41">
        <f>SUM($J$3:J17)/(M17)</f>
        <v>1064.2144762533392</v>
      </c>
    </row>
    <row r="18" spans="1:16" x14ac:dyDescent="0.3">
      <c r="A18">
        <v>2006</v>
      </c>
      <c r="B18">
        <v>519</v>
      </c>
      <c r="C18" s="22">
        <v>3413399</v>
      </c>
      <c r="D18" t="s">
        <v>19</v>
      </c>
      <c r="E18" s="20">
        <f t="shared" si="0"/>
        <v>1.5204785611058069</v>
      </c>
      <c r="F18" s="19">
        <f t="shared" si="1"/>
        <v>15.204785611058069</v>
      </c>
      <c r="G18" s="20">
        <f t="shared" si="2"/>
        <v>-143.70428057677063</v>
      </c>
      <c r="H18" s="20">
        <f t="shared" si="3"/>
        <v>-25.05755299785169</v>
      </c>
      <c r="I18" s="20">
        <f t="shared" si="4"/>
        <v>-161.36084348652938</v>
      </c>
      <c r="J18" s="20">
        <f t="shared" si="5"/>
        <v>-176.56562909758745</v>
      </c>
      <c r="K18" s="20">
        <f t="shared" si="6"/>
        <v>176.56562909758745</v>
      </c>
      <c r="L18" s="20">
        <f>SUMSQ($J$3:J18)/(A18)</f>
        <v>377.36323149712132</v>
      </c>
      <c r="M18" s="20">
        <f>SUM($K$3:K18)/(A18)</f>
        <v>1.4199695859517174</v>
      </c>
      <c r="N18" s="19">
        <f t="shared" si="7"/>
        <v>8.6114073779639284</v>
      </c>
      <c r="O18" s="40">
        <f>AVERAGE($N$3:N18)</f>
        <v>19.866569700671743</v>
      </c>
      <c r="P18" s="41">
        <f>SUM($J$3:J18)/(M18)</f>
        <v>874.40090893611068</v>
      </c>
    </row>
    <row r="19" spans="1:16" x14ac:dyDescent="0.3">
      <c r="A19">
        <v>2007</v>
      </c>
      <c r="B19">
        <v>525</v>
      </c>
      <c r="C19" s="22">
        <v>3475741</v>
      </c>
      <c r="D19" t="s">
        <v>19</v>
      </c>
      <c r="E19" s="20">
        <f t="shared" si="0"/>
        <v>1.5104692783495663</v>
      </c>
      <c r="F19" s="19">
        <f t="shared" si="1"/>
        <v>15.104692783495663</v>
      </c>
      <c r="G19" s="20">
        <f t="shared" si="2"/>
        <v>-150.37518093881053</v>
      </c>
      <c r="H19" s="20">
        <f t="shared" si="3"/>
        <v>-21.380222470689336</v>
      </c>
      <c r="I19" s="20">
        <f t="shared" si="4"/>
        <v>-168.76183357462233</v>
      </c>
      <c r="J19" s="20">
        <f t="shared" si="5"/>
        <v>-183.86652635811799</v>
      </c>
      <c r="K19" s="20">
        <f t="shared" si="6"/>
        <v>183.86652635811799</v>
      </c>
      <c r="L19" s="20">
        <f>SUMSQ($J$3:J19)/(A19)</f>
        <v>394.01970199214048</v>
      </c>
      <c r="M19" s="20">
        <f>SUM($K$3:K19)/(A19)</f>
        <v>1.5108746964510527</v>
      </c>
      <c r="N19" s="19">
        <f t="shared" si="7"/>
        <v>8.2150313505548898</v>
      </c>
      <c r="O19" s="40">
        <f>AVERAGE($N$3:N19)</f>
        <v>19.181185091841343</v>
      </c>
      <c r="P19" s="41">
        <f>SUM($J$3:J19)/(M19)</f>
        <v>700.09523142077728</v>
      </c>
    </row>
    <row r="20" spans="1:16" x14ac:dyDescent="0.3">
      <c r="A20">
        <v>2008</v>
      </c>
      <c r="B20">
        <v>531</v>
      </c>
      <c r="C20" s="22">
        <v>3537986</v>
      </c>
      <c r="D20" t="s">
        <v>19</v>
      </c>
      <c r="E20" s="20">
        <f t="shared" si="0"/>
        <v>1.5008538756230241</v>
      </c>
      <c r="F20" s="19">
        <f t="shared" si="1"/>
        <v>15.008538756230239</v>
      </c>
      <c r="G20" s="20">
        <f t="shared" si="2"/>
        <v>-153.07900919292686</v>
      </c>
      <c r="H20" s="20">
        <f t="shared" si="3"/>
        <v>-17.644943627374737</v>
      </c>
      <c r="I20" s="20">
        <f t="shared" si="4"/>
        <v>-171.75540340949988</v>
      </c>
      <c r="J20" s="20">
        <f t="shared" si="5"/>
        <v>-186.76394216573013</v>
      </c>
      <c r="K20" s="20">
        <f t="shared" si="6"/>
        <v>186.76394216573013</v>
      </c>
      <c r="L20" s="20">
        <f>SUMSQ($J$3:J20)/(A20)</f>
        <v>411.19437848182775</v>
      </c>
      <c r="M20" s="20">
        <f>SUM($K$3:K20)/(A20)</f>
        <v>1.603132200170813</v>
      </c>
      <c r="N20" s="19">
        <f t="shared" si="7"/>
        <v>8.0361008566161019</v>
      </c>
      <c r="O20" s="40">
        <f>AVERAGE($N$3:N20)</f>
        <v>18.562013745439938</v>
      </c>
      <c r="P20" s="41">
        <f>SUM($J$3:J20)/(M20)</f>
        <v>543.30655201184425</v>
      </c>
    </row>
    <row r="21" spans="1:16" x14ac:dyDescent="0.3">
      <c r="A21">
        <v>2009</v>
      </c>
      <c r="B21">
        <v>517</v>
      </c>
      <c r="C21" s="22">
        <v>3600000</v>
      </c>
      <c r="D21" t="s">
        <v>19</v>
      </c>
      <c r="E21" s="20">
        <f t="shared" si="0"/>
        <v>1.4361111111111111</v>
      </c>
      <c r="F21" s="19">
        <f t="shared" si="1"/>
        <v>14.361111111111112</v>
      </c>
      <c r="G21" s="20">
        <f t="shared" si="2"/>
        <v>-152.21544642716034</v>
      </c>
      <c r="H21" s="20">
        <f t="shared" si="3"/>
        <v>-13.943242348746487</v>
      </c>
      <c r="I21" s="20">
        <f t="shared" si="4"/>
        <v>-170.72395282030161</v>
      </c>
      <c r="J21" s="20">
        <f t="shared" si="5"/>
        <v>-185.08506393141272</v>
      </c>
      <c r="K21" s="20">
        <f t="shared" si="6"/>
        <v>185.08506393141272</v>
      </c>
      <c r="L21" s="20">
        <f>SUMSQ($J$3:J21)/(A21)</f>
        <v>428.04121099154065</v>
      </c>
      <c r="M21" s="20">
        <f>SUM($K$3:K21)/(A21)</f>
        <v>1.694462181122153</v>
      </c>
      <c r="N21" s="19">
        <f t="shared" si="7"/>
        <v>7.7591950458157628</v>
      </c>
      <c r="O21" s="40">
        <f>AVERAGE($N$3:N21)</f>
        <v>17.993444340196561</v>
      </c>
      <c r="P21" s="41">
        <f>SUM($J$3:J21)/(M21)</f>
        <v>404.79343345881779</v>
      </c>
    </row>
    <row r="22" spans="1:16" x14ac:dyDescent="0.3">
      <c r="A22">
        <v>2010</v>
      </c>
      <c r="B22">
        <v>536</v>
      </c>
      <c r="C22" s="22">
        <v>3405813</v>
      </c>
      <c r="D22" t="s">
        <v>18</v>
      </c>
      <c r="E22" s="20">
        <f t="shared" si="0"/>
        <v>1.5737798875040996</v>
      </c>
      <c r="F22" s="19">
        <f t="shared" si="1"/>
        <v>15.737798875040996</v>
      </c>
      <c r="G22" s="20">
        <f t="shared" si="2"/>
        <v>-147.96904001081205</v>
      </c>
      <c r="H22" s="20">
        <f t="shared" si="3"/>
        <v>-10.305312595727532</v>
      </c>
      <c r="I22" s="20">
        <f t="shared" si="4"/>
        <v>-166.15868877590682</v>
      </c>
      <c r="J22" s="20">
        <f t="shared" si="5"/>
        <v>-181.89648765094782</v>
      </c>
      <c r="K22" s="20">
        <f t="shared" si="6"/>
        <v>181.89648765094782</v>
      </c>
      <c r="L22" s="20">
        <f>SUMSQ($J$3:J22)/(A22)</f>
        <v>444.28911696604808</v>
      </c>
      <c r="M22" s="20">
        <f>SUM($K$3:K22)/(A22)</f>
        <v>1.784114930112116</v>
      </c>
      <c r="N22" s="19">
        <f t="shared" si="7"/>
        <v>8.6520630927416313</v>
      </c>
      <c r="O22" s="40">
        <f>AVERAGE($N$3:N22)</f>
        <v>17.526375277823814</v>
      </c>
      <c r="P22" s="41">
        <f>SUM($J$3:J22)/(M22)</f>
        <v>282.49899600354388</v>
      </c>
    </row>
    <row r="23" spans="1:16" x14ac:dyDescent="0.3">
      <c r="A23">
        <v>2011</v>
      </c>
      <c r="B23">
        <v>527</v>
      </c>
      <c r="C23" s="22">
        <v>3723821</v>
      </c>
      <c r="D23" t="s">
        <v>19</v>
      </c>
      <c r="E23" s="20">
        <f t="shared" si="0"/>
        <v>1.415213029842197</v>
      </c>
      <c r="F23" s="19">
        <f t="shared" si="1"/>
        <v>14.152130298421969</v>
      </c>
      <c r="G23" s="20">
        <f t="shared" si="2"/>
        <v>-141.03170431604346</v>
      </c>
      <c r="H23" s="20">
        <f t="shared" si="3"/>
        <v>-6.8567829376283065</v>
      </c>
      <c r="I23" s="20">
        <f t="shared" si="4"/>
        <v>-158.27435260653959</v>
      </c>
      <c r="J23" s="20">
        <f t="shared" si="5"/>
        <v>-172.42648290496157</v>
      </c>
      <c r="K23" s="20">
        <f t="shared" si="6"/>
        <v>172.42648290496157</v>
      </c>
      <c r="L23" s="20">
        <f>SUMSQ($J$3:J23)/(A23)</f>
        <v>458.85232079002071</v>
      </c>
      <c r="M23" s="20">
        <f>SUM($K$3:K23)/(A23)</f>
        <v>1.8689694144357607</v>
      </c>
      <c r="N23" s="19">
        <f t="shared" si="7"/>
        <v>8.2076314844410376</v>
      </c>
      <c r="O23" s="40">
        <f>AVERAGE($N$3:N23)</f>
        <v>17.082625573377015</v>
      </c>
      <c r="P23" s="41">
        <f>SUM($J$3:J23)/(M23)</f>
        <v>177.41552699873844</v>
      </c>
    </row>
    <row r="24" spans="1:16" x14ac:dyDescent="0.3">
      <c r="A24">
        <v>2012</v>
      </c>
      <c r="B24">
        <v>530</v>
      </c>
      <c r="C24" s="22">
        <v>3787511</v>
      </c>
      <c r="D24" t="s">
        <v>19</v>
      </c>
      <c r="E24" s="20">
        <f t="shared" si="0"/>
        <v>1.3993358699156253</v>
      </c>
      <c r="F24" s="19">
        <f t="shared" si="1"/>
        <v>13.993358699156252</v>
      </c>
      <c r="G24" s="20">
        <f t="shared" si="2"/>
        <v>-131.70030265838898</v>
      </c>
      <c r="H24" s="20">
        <f t="shared" si="3"/>
        <v>-3.6191460185717492</v>
      </c>
      <c r="I24" s="20">
        <f t="shared" si="4"/>
        <v>-147.88848725367177</v>
      </c>
      <c r="J24" s="20">
        <f t="shared" si="5"/>
        <v>-161.88184595282803</v>
      </c>
      <c r="K24" s="20">
        <f t="shared" si="6"/>
        <v>161.88184595282803</v>
      </c>
      <c r="L24" s="20">
        <f>SUMSQ($J$3:J24)/(A24)</f>
        <v>471.64898069474492</v>
      </c>
      <c r="M24" s="20">
        <f>SUM($K$3:K24)/(A24)</f>
        <v>1.9484986771287984</v>
      </c>
      <c r="N24" s="19">
        <f t="shared" si="7"/>
        <v>8.6441803383153175</v>
      </c>
      <c r="O24" s="40">
        <f>AVERAGE($N$3:N24)</f>
        <v>16.699059880874213</v>
      </c>
      <c r="P24" s="41">
        <f>SUM($J$3:J24)/(M24)</f>
        <v>87.093899341969376</v>
      </c>
    </row>
    <row r="25" spans="1:16" x14ac:dyDescent="0.3">
      <c r="A25">
        <v>2013</v>
      </c>
      <c r="B25">
        <v>501</v>
      </c>
      <c r="C25" s="22">
        <v>3850735</v>
      </c>
      <c r="D25" t="s">
        <v>19</v>
      </c>
      <c r="E25" s="20">
        <f t="shared" si="0"/>
        <v>1.3010503189650808</v>
      </c>
      <c r="F25" s="19">
        <f t="shared" si="1"/>
        <v>13.010503189650807</v>
      </c>
      <c r="G25" s="20">
        <f t="shared" si="2"/>
        <v>-120.48645349029957</v>
      </c>
      <c r="H25" s="20">
        <f t="shared" si="3"/>
        <v>-0.65254698123951727</v>
      </c>
      <c r="I25" s="20">
        <f t="shared" si="4"/>
        <v>-135.31944867696072</v>
      </c>
      <c r="J25" s="20">
        <f t="shared" si="5"/>
        <v>-148.32995186661154</v>
      </c>
      <c r="K25" s="20">
        <f t="shared" si="6"/>
        <v>148.32995186661154</v>
      </c>
      <c r="L25" s="20">
        <f>SUMSQ($J$3:J25)/(A25)</f>
        <v>482.34452249308396</v>
      </c>
      <c r="M25" s="20">
        <f>SUM($K$3:K25)/(A25)</f>
        <v>2.0212167363386757</v>
      </c>
      <c r="N25" s="19">
        <f t="shared" si="7"/>
        <v>8.7713257005238852</v>
      </c>
      <c r="O25" s="40">
        <f>AVERAGE($N$3:N25)</f>
        <v>16.354375786076371</v>
      </c>
      <c r="P25" s="41">
        <f>SUM($J$3:J25)/(M25)</f>
        <v>10.574024746064316</v>
      </c>
    </row>
    <row r="26" spans="1:16" x14ac:dyDescent="0.3">
      <c r="A26">
        <v>2014</v>
      </c>
      <c r="B26">
        <v>530</v>
      </c>
      <c r="C26" s="22">
        <v>3913275</v>
      </c>
      <c r="D26" t="s">
        <v>19</v>
      </c>
      <c r="E26" s="20">
        <f t="shared" si="0"/>
        <v>1.3543643112226971</v>
      </c>
      <c r="F26" s="19">
        <f t="shared" si="1"/>
        <v>13.54364311222697</v>
      </c>
      <c r="G26" s="20">
        <f t="shared" si="2"/>
        <v>-107.67073611316248</v>
      </c>
      <c r="H26" s="20">
        <f t="shared" si="3"/>
        <v>2.0411058904358046</v>
      </c>
      <c r="I26" s="20">
        <f t="shared" si="4"/>
        <v>-121.13900047153908</v>
      </c>
      <c r="J26" s="20">
        <f t="shared" si="5"/>
        <v>-134.68264358376604</v>
      </c>
      <c r="K26" s="20">
        <f t="shared" si="6"/>
        <v>134.68264358376604</v>
      </c>
      <c r="L26" s="20">
        <f>SUMSQ($J$3:J26)/(A26)</f>
        <v>491.11168731940904</v>
      </c>
      <c r="M26" s="20">
        <f>SUM($K$3:K26)/(A26)</f>
        <v>2.0870863623800995</v>
      </c>
      <c r="N26" s="19">
        <f t="shared" si="7"/>
        <v>10.055967682133804</v>
      </c>
      <c r="O26" s="40">
        <f>AVERAGE($N$3:N26)</f>
        <v>16.091942115078766</v>
      </c>
      <c r="P26" s="41">
        <f>SUM($J$3:J26)/(M26)</f>
        <v>-54.291115997396133</v>
      </c>
    </row>
    <row r="27" spans="1:16" x14ac:dyDescent="0.3">
      <c r="A27">
        <v>2015</v>
      </c>
      <c r="B27">
        <v>535</v>
      </c>
      <c r="C27" s="22">
        <v>3975404</v>
      </c>
      <c r="D27" t="s">
        <v>19</v>
      </c>
      <c r="E27" s="20">
        <f t="shared" si="0"/>
        <v>1.3457751715297364</v>
      </c>
      <c r="F27" s="19">
        <f t="shared" si="1"/>
        <v>13.457751715297364</v>
      </c>
      <c r="G27" s="20">
        <f t="shared" si="2"/>
        <v>-93.720892028924268</v>
      </c>
      <c r="H27" s="20">
        <f t="shared" si="3"/>
        <v>4.4228535291962858</v>
      </c>
      <c r="I27" s="20">
        <f t="shared" si="4"/>
        <v>-105.62963022272668</v>
      </c>
      <c r="J27" s="20">
        <f t="shared" si="5"/>
        <v>-119.08738193802404</v>
      </c>
      <c r="K27" s="20">
        <f t="shared" si="6"/>
        <v>119.08738193802404</v>
      </c>
      <c r="L27" s="20">
        <f>SUMSQ($J$3:J27)/(A27)</f>
        <v>497.90607583034375</v>
      </c>
      <c r="M27" s="20">
        <f>SUM($K$3:K27)/(A27)</f>
        <v>2.145151025196796</v>
      </c>
      <c r="N27" s="19">
        <f t="shared" si="7"/>
        <v>11.300736901161455</v>
      </c>
      <c r="O27" s="40">
        <f>AVERAGE($N$3:N27)</f>
        <v>15.900293906522073</v>
      </c>
      <c r="P27" s="41">
        <f>SUM($J$3:J27)/(M27)</f>
        <v>-108.33625558520544</v>
      </c>
    </row>
    <row r="28" spans="1:16" x14ac:dyDescent="0.3">
      <c r="A28">
        <v>2016</v>
      </c>
      <c r="B28">
        <v>534</v>
      </c>
      <c r="C28" s="22">
        <v>4037043</v>
      </c>
      <c r="D28" t="s">
        <v>19</v>
      </c>
      <c r="E28" s="20">
        <f t="shared" si="0"/>
        <v>1.3227503397907827</v>
      </c>
      <c r="F28" s="19">
        <f t="shared" si="1"/>
        <v>13.227503397907826</v>
      </c>
      <c r="G28" s="20">
        <f t="shared" si="2"/>
        <v>-79.045484309964394</v>
      </c>
      <c r="H28" s="20">
        <f t="shared" si="3"/>
        <v>6.4733643671490047</v>
      </c>
      <c r="I28" s="20">
        <f t="shared" si="4"/>
        <v>-89.29803849972798</v>
      </c>
      <c r="J28" s="20">
        <f t="shared" si="5"/>
        <v>-102.5255418976358</v>
      </c>
      <c r="K28" s="20">
        <f t="shared" si="6"/>
        <v>102.5255418976358</v>
      </c>
      <c r="L28" s="20">
        <f>SUMSQ($J$3:J28)/(A28)</f>
        <v>502.87312973191797</v>
      </c>
      <c r="M28" s="20">
        <f>SUM($K$3:K28)/(A28)</f>
        <v>2.1949428857486009</v>
      </c>
      <c r="N28" s="19">
        <f t="shared" si="7"/>
        <v>12.901666407298304</v>
      </c>
      <c r="O28" s="40">
        <f>AVERAGE($N$3:N28)</f>
        <v>15.784962079628851</v>
      </c>
      <c r="P28" s="41">
        <f>SUM($J$3:J28)/(M28)</f>
        <v>-152.588558821654</v>
      </c>
    </row>
    <row r="29" spans="1:16" x14ac:dyDescent="0.3">
      <c r="A29">
        <v>2017</v>
      </c>
      <c r="B29">
        <v>532</v>
      </c>
      <c r="C29" s="22">
        <v>4098135</v>
      </c>
      <c r="D29" t="s">
        <v>19</v>
      </c>
      <c r="E29" s="20">
        <f t="shared" si="0"/>
        <v>1.2981514762202808</v>
      </c>
      <c r="F29" s="19">
        <f t="shared" si="1"/>
        <v>12.981514762202808</v>
      </c>
      <c r="G29" s="20">
        <f t="shared" si="2"/>
        <v>-64.016756472313574</v>
      </c>
      <c r="H29" s="20">
        <f t="shared" si="3"/>
        <v>8.1844370612493691</v>
      </c>
      <c r="I29" s="20">
        <f t="shared" si="4"/>
        <v>-72.572119942815391</v>
      </c>
      <c r="J29" s="20">
        <f t="shared" si="5"/>
        <v>-85.553634705018197</v>
      </c>
      <c r="K29" s="20">
        <f t="shared" si="6"/>
        <v>85.553634705018197</v>
      </c>
      <c r="L29" s="20">
        <f>SUMSQ($J$3:J29)/(A29)</f>
        <v>506.2526792021747</v>
      </c>
      <c r="M29" s="20">
        <f>SUM($K$3:K29)/(A29)</f>
        <v>2.2362709431701528</v>
      </c>
      <c r="N29" s="19">
        <f t="shared" si="7"/>
        <v>15.173539741428858</v>
      </c>
      <c r="O29" s="40">
        <f>AVERAGE($N$3:N29)</f>
        <v>15.762316807843664</v>
      </c>
      <c r="P29" s="41">
        <f>SUM($J$3:J29)/(M29)</f>
        <v>-188.02587746418993</v>
      </c>
    </row>
    <row r="30" spans="1:16" x14ac:dyDescent="0.3">
      <c r="A30">
        <v>2018</v>
      </c>
      <c r="B30">
        <v>542</v>
      </c>
      <c r="C30" s="22">
        <v>4158783</v>
      </c>
      <c r="D30" t="s">
        <v>19</v>
      </c>
      <c r="E30" s="20">
        <f t="shared" si="0"/>
        <v>1.3032658833124979</v>
      </c>
      <c r="F30" s="19">
        <f t="shared" si="1"/>
        <v>13.032658833124978</v>
      </c>
      <c r="G30" s="20">
        <f t="shared" si="2"/>
        <v>-48.945821586645287</v>
      </c>
      <c r="H30" s="20">
        <f t="shared" si="3"/>
        <v>9.561736626133154</v>
      </c>
      <c r="I30" s="20">
        <f t="shared" si="4"/>
        <v>-55.832319411064205</v>
      </c>
      <c r="J30" s="20">
        <f t="shared" si="5"/>
        <v>-68.864978244189189</v>
      </c>
      <c r="K30" s="20">
        <f t="shared" si="6"/>
        <v>68.864978244189189</v>
      </c>
      <c r="L30" s="20">
        <f>SUMSQ($J$3:J30)/(A30)</f>
        <v>508.35185291345834</v>
      </c>
      <c r="M30" s="20">
        <f>SUM($K$3:K30)/(A30)</f>
        <v>2.2692881420309154</v>
      </c>
      <c r="N30" s="19">
        <f t="shared" si="7"/>
        <v>18.924944384520547</v>
      </c>
      <c r="O30" s="40">
        <f>AVERAGE($N$3:N30)</f>
        <v>15.875267792724982</v>
      </c>
      <c r="P30" s="41">
        <f>SUM($J$3:J30)/(M30)</f>
        <v>-215.63669043081012</v>
      </c>
    </row>
    <row r="31" spans="1:16" x14ac:dyDescent="0.3">
      <c r="A31">
        <v>2019</v>
      </c>
      <c r="B31">
        <v>603</v>
      </c>
      <c r="C31" s="22">
        <v>4218808</v>
      </c>
      <c r="D31" t="s">
        <v>19</v>
      </c>
      <c r="E31" s="20">
        <f t="shared" si="0"/>
        <v>1.4293136829170703</v>
      </c>
      <c r="F31" s="19">
        <f t="shared" si="1"/>
        <v>14.293136829170702</v>
      </c>
      <c r="G31" s="20">
        <f t="shared" si="2"/>
        <v>-34.016362781543855</v>
      </c>
      <c r="H31" s="20">
        <f t="shared" si="3"/>
        <v>10.635281061926811</v>
      </c>
      <c r="I31" s="20">
        <f t="shared" si="4"/>
        <v>-39.384084960512133</v>
      </c>
      <c r="J31" s="20">
        <f t="shared" si="5"/>
        <v>-53.677221789682832</v>
      </c>
      <c r="K31" s="20">
        <f t="shared" si="6"/>
        <v>53.677221789682832</v>
      </c>
      <c r="L31" s="20">
        <f>SUMSQ($J$3:J31)/(A31)</f>
        <v>509.52713388727972</v>
      </c>
      <c r="M31" s="20">
        <f>SUM($K$3:K31)/(A31)</f>
        <v>2.2947502191223728</v>
      </c>
      <c r="N31" s="19">
        <f t="shared" si="7"/>
        <v>26.627937051537103</v>
      </c>
      <c r="O31" s="40">
        <f>AVERAGE($N$3:N31)</f>
        <v>16.24604949130471</v>
      </c>
      <c r="P31" s="41">
        <f>SUM($J$3:J31)/(M31)</f>
        <v>-236.63534350975647</v>
      </c>
    </row>
    <row r="32" spans="1:16" x14ac:dyDescent="0.3">
      <c r="A32">
        <v>2020</v>
      </c>
      <c r="B32">
        <v>516</v>
      </c>
      <c r="C32" s="22">
        <v>4278500</v>
      </c>
      <c r="D32" t="s">
        <v>19</v>
      </c>
      <c r="E32" s="20">
        <f t="shared" si="0"/>
        <v>1.2060301507537687</v>
      </c>
      <c r="F32" s="19">
        <f t="shared" si="1"/>
        <v>12.060301507537689</v>
      </c>
      <c r="G32" s="20">
        <f t="shared" si="2"/>
        <v>-19.836943396901571</v>
      </c>
      <c r="H32" s="20">
        <f t="shared" si="3"/>
        <v>11.344108726469905</v>
      </c>
      <c r="I32" s="20">
        <f t="shared" si="4"/>
        <v>-23.381081719617043</v>
      </c>
      <c r="J32" s="20">
        <f t="shared" si="5"/>
        <v>-35.441383227154731</v>
      </c>
      <c r="K32" s="20">
        <f t="shared" si="6"/>
        <v>35.441383227154731</v>
      </c>
      <c r="L32" s="20">
        <f>SUMSQ($J$3:J32)/(A32)</f>
        <v>509.89672027894642</v>
      </c>
      <c r="M32" s="20">
        <f>SUM($K$3:K32)/(A32)</f>
        <v>2.311159443383775</v>
      </c>
      <c r="N32" s="19">
        <f t="shared" si="7"/>
        <v>34.028867976849284</v>
      </c>
      <c r="O32" s="40">
        <f>AVERAGE($N$3:N32)</f>
        <v>16.838810107489529</v>
      </c>
      <c r="P32" s="41">
        <f>SUM($J$3:J32)/(M32)</f>
        <v>-250.29012656579886</v>
      </c>
    </row>
    <row r="33" spans="1:16" x14ac:dyDescent="0.3">
      <c r="A33">
        <v>2021</v>
      </c>
      <c r="B33">
        <v>423</v>
      </c>
      <c r="C33" s="22">
        <v>4337406</v>
      </c>
      <c r="D33" t="s">
        <v>19</v>
      </c>
      <c r="E33" s="20">
        <f t="shared" si="0"/>
        <v>0.97523727315358533</v>
      </c>
      <c r="F33" s="19">
        <f t="shared" si="1"/>
        <v>9.7523727315358535</v>
      </c>
      <c r="G33" s="20">
        <f t="shared" si="2"/>
        <v>-6.6683139302349144</v>
      </c>
      <c r="H33" s="20">
        <f t="shared" si="3"/>
        <v>11.709012874509256</v>
      </c>
      <c r="I33" s="20">
        <f t="shared" si="4"/>
        <v>-8.492834670431666</v>
      </c>
      <c r="J33" s="20">
        <f t="shared" si="5"/>
        <v>-18.245207401967519</v>
      </c>
      <c r="K33" s="20">
        <f t="shared" si="6"/>
        <v>18.245207401967519</v>
      </c>
      <c r="L33" s="20">
        <f>SUMSQ($J$3:J33)/(A33)</f>
        <v>509.80913535705719</v>
      </c>
      <c r="M33" s="20">
        <f>SUM($K$3:K33)/(A33)</f>
        <v>2.3190436828486849</v>
      </c>
      <c r="N33" s="19">
        <f t="shared" si="7"/>
        <v>53.45169565178076</v>
      </c>
      <c r="O33" s="40">
        <f>AVERAGE($N$3:N33)</f>
        <v>18.019870931498922</v>
      </c>
      <c r="P33" s="41">
        <f>SUM($J$3:J33)/(M33)</f>
        <v>-257.30675166379268</v>
      </c>
    </row>
    <row r="34" spans="1:16" x14ac:dyDescent="0.3">
      <c r="A34">
        <v>2022</v>
      </c>
      <c r="B34">
        <v>419</v>
      </c>
      <c r="C34" s="22">
        <v>4395414</v>
      </c>
      <c r="D34" t="s">
        <v>19</v>
      </c>
      <c r="E34" s="20">
        <f t="shared" si="0"/>
        <v>0.95326629072938296</v>
      </c>
      <c r="F34" s="19">
        <f t="shared" si="1"/>
        <v>9.5326629072938296</v>
      </c>
      <c r="G34" s="20">
        <f t="shared" si="2"/>
        <v>5.4898953405762905</v>
      </c>
      <c r="H34" s="20">
        <f t="shared" si="3"/>
        <v>11.798852153769648</v>
      </c>
      <c r="I34" s="20">
        <f t="shared" si="4"/>
        <v>5.0406989442743413</v>
      </c>
      <c r="J34" s="20">
        <f t="shared" si="5"/>
        <v>-4.4919639630194883</v>
      </c>
      <c r="K34" s="20">
        <f t="shared" si="6"/>
        <v>4.4919639630194883</v>
      </c>
      <c r="L34" s="20">
        <f>SUMSQ($J$3:J34)/(A34)</f>
        <v>509.56698333177923</v>
      </c>
      <c r="M34" s="20">
        <f>SUM($K$3:K34)/(A34)</f>
        <v>2.3201183219585619</v>
      </c>
      <c r="N34" s="19">
        <f t="shared" si="7"/>
        <v>212.21592572363369</v>
      </c>
      <c r="O34" s="40">
        <f>AVERAGE($N$3:N34)</f>
        <v>24.088497643753136</v>
      </c>
      <c r="P34" s="41">
        <f>SUM($J$3:J34)/(M34)</f>
        <v>-259.12366419991184</v>
      </c>
    </row>
    <row r="35" spans="1:16" x14ac:dyDescent="0.3">
      <c r="A35">
        <v>2023</v>
      </c>
      <c r="B35">
        <v>440</v>
      </c>
      <c r="C35" s="22">
        <v>4064780</v>
      </c>
      <c r="D35" t="s">
        <v>18</v>
      </c>
      <c r="E35" s="20">
        <f t="shared" si="0"/>
        <v>1.0824694079384369</v>
      </c>
      <c r="F35" s="19">
        <f t="shared" si="1"/>
        <v>10.82469407938437</v>
      </c>
      <c r="G35" s="20">
        <f t="shared" si="2"/>
        <v>16.642342152849782</v>
      </c>
      <c r="H35" s="20">
        <f t="shared" si="3"/>
        <v>11.669571085470416</v>
      </c>
      <c r="I35" s="20">
        <f t="shared" si="4"/>
        <v>17.288747494345937</v>
      </c>
      <c r="J35" s="20">
        <f t="shared" si="5"/>
        <v>6.4640534149615672</v>
      </c>
      <c r="K35" s="20">
        <f t="shared" si="6"/>
        <v>6.4640534149615672</v>
      </c>
      <c r="L35" s="20">
        <f>SUMSQ($J$3:J35)/(A35)</f>
        <v>509.33575100514537</v>
      </c>
      <c r="M35" s="20">
        <f>SUM($K$3:K35)/(A35)</f>
        <v>2.3221667327806097</v>
      </c>
      <c r="N35" s="19">
        <f t="shared" si="7"/>
        <v>167.45984886711722</v>
      </c>
      <c r="O35" s="40">
        <f>AVERAGE($N$3:N35)</f>
        <v>28.43308404446114</v>
      </c>
      <c r="P35" s="41">
        <f>SUM($J$3:J35)/(M35)</f>
        <v>-256.1114579555387</v>
      </c>
    </row>
    <row r="36" spans="1:16" x14ac:dyDescent="0.3">
      <c r="A36" s="43">
        <v>2030</v>
      </c>
      <c r="B36" s="43"/>
      <c r="C36" s="43">
        <v>4834846</v>
      </c>
      <c r="D36" s="43"/>
      <c r="E36" s="43"/>
      <c r="F36" s="35">
        <f>$H$2*A36+$G$2</f>
        <v>8.832068123709405</v>
      </c>
      <c r="G36" s="50"/>
      <c r="H36" s="50"/>
      <c r="I36" s="44">
        <f>$G$35 + (7 * $H$35)</f>
        <v>98.329339751142697</v>
      </c>
    </row>
    <row r="37" spans="1:16" x14ac:dyDescent="0.3">
      <c r="A37" s="43">
        <v>2050</v>
      </c>
      <c r="B37" s="43"/>
      <c r="C37" s="43">
        <v>5625442</v>
      </c>
      <c r="D37" s="43"/>
      <c r="E37" s="43"/>
      <c r="F37" s="35">
        <f>$H$2*A37+$G$2</f>
        <v>4.3300868138014721</v>
      </c>
      <c r="G37" s="50"/>
      <c r="H37" s="50"/>
      <c r="I37" s="44">
        <f>$G$35 + (17 * $H$35)</f>
        <v>215.02505060584684</v>
      </c>
    </row>
    <row r="38" spans="1:16" x14ac:dyDescent="0.3">
      <c r="A38">
        <v>2024</v>
      </c>
      <c r="F38" s="21"/>
      <c r="G38" s="21"/>
      <c r="H38" s="21"/>
      <c r="I38" s="21"/>
    </row>
    <row r="39" spans="1:16" x14ac:dyDescent="0.3">
      <c r="A39">
        <v>2025</v>
      </c>
    </row>
    <row r="40" spans="1:16" x14ac:dyDescent="0.3">
      <c r="A40">
        <v>2026</v>
      </c>
    </row>
    <row r="41" spans="1:16" x14ac:dyDescent="0.3">
      <c r="A41">
        <v>2027</v>
      </c>
    </row>
    <row r="42" spans="1:16" x14ac:dyDescent="0.3">
      <c r="A42">
        <v>2028</v>
      </c>
    </row>
    <row r="43" spans="1:16" x14ac:dyDescent="0.3">
      <c r="A43">
        <v>2029</v>
      </c>
    </row>
    <row r="44" spans="1:16" x14ac:dyDescent="0.3">
      <c r="A44">
        <v>2030</v>
      </c>
    </row>
    <row r="45" spans="1:16" x14ac:dyDescent="0.3">
      <c r="A45">
        <v>2031</v>
      </c>
    </row>
    <row r="46" spans="1:16" x14ac:dyDescent="0.3">
      <c r="A46">
        <v>2032</v>
      </c>
    </row>
    <row r="47" spans="1:16" x14ac:dyDescent="0.3">
      <c r="A47">
        <v>2033</v>
      </c>
    </row>
    <row r="48" spans="1:16" x14ac:dyDescent="0.3">
      <c r="A48">
        <v>2034</v>
      </c>
    </row>
    <row r="49" spans="1:1" x14ac:dyDescent="0.3">
      <c r="A49">
        <v>2035</v>
      </c>
    </row>
    <row r="50" spans="1:1" x14ac:dyDescent="0.3">
      <c r="A50">
        <v>2036</v>
      </c>
    </row>
    <row r="51" spans="1:1" x14ac:dyDescent="0.3">
      <c r="A51">
        <v>2037</v>
      </c>
    </row>
    <row r="52" spans="1:1" x14ac:dyDescent="0.3">
      <c r="A52">
        <v>2038</v>
      </c>
    </row>
    <row r="53" spans="1:1" x14ac:dyDescent="0.3">
      <c r="A53">
        <v>2039</v>
      </c>
    </row>
    <row r="54" spans="1:1" x14ac:dyDescent="0.3">
      <c r="A54">
        <v>2040</v>
      </c>
    </row>
    <row r="55" spans="1:1" x14ac:dyDescent="0.3">
      <c r="A55">
        <v>2041</v>
      </c>
    </row>
    <row r="56" spans="1:1" x14ac:dyDescent="0.3">
      <c r="A56">
        <v>2042</v>
      </c>
    </row>
    <row r="57" spans="1:1" x14ac:dyDescent="0.3">
      <c r="A57">
        <v>2043</v>
      </c>
    </row>
    <row r="58" spans="1:1" x14ac:dyDescent="0.3">
      <c r="A58">
        <v>2044</v>
      </c>
    </row>
    <row r="59" spans="1:1" x14ac:dyDescent="0.3">
      <c r="A59">
        <v>2045</v>
      </c>
    </row>
    <row r="60" spans="1:1" x14ac:dyDescent="0.3">
      <c r="A60">
        <v>2046</v>
      </c>
    </row>
    <row r="61" spans="1:1" x14ac:dyDescent="0.3">
      <c r="A61">
        <v>2047</v>
      </c>
    </row>
    <row r="62" spans="1:1" x14ac:dyDescent="0.3">
      <c r="A62">
        <v>2048</v>
      </c>
    </row>
    <row r="63" spans="1:1" x14ac:dyDescent="0.3">
      <c r="A63">
        <v>2049</v>
      </c>
    </row>
    <row r="64" spans="1:1" x14ac:dyDescent="0.3">
      <c r="A64">
        <v>2050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533F-324F-448A-A399-E3A3EC0DB518}">
  <dimension ref="A1:H35"/>
  <sheetViews>
    <sheetView workbookViewId="0">
      <selection activeCell="F2" sqref="F2"/>
    </sheetView>
  </sheetViews>
  <sheetFormatPr baseColWidth="10" defaultRowHeight="14.4" x14ac:dyDescent="0.3"/>
  <cols>
    <col min="7" max="7" width="23.33203125" customWidth="1"/>
  </cols>
  <sheetData>
    <row r="1" spans="1:8" ht="52.8" customHeight="1" x14ac:dyDescent="0.3">
      <c r="A1" s="10" t="s">
        <v>4</v>
      </c>
      <c r="B1" s="10" t="s">
        <v>0</v>
      </c>
      <c r="C1" s="10" t="s">
        <v>23</v>
      </c>
      <c r="D1" s="10"/>
      <c r="E1" s="9" t="s">
        <v>24</v>
      </c>
      <c r="F1" s="3" t="s">
        <v>25</v>
      </c>
      <c r="G1" s="9" t="s">
        <v>26</v>
      </c>
      <c r="H1" s="22" t="s">
        <v>27</v>
      </c>
    </row>
    <row r="2" spans="1:8" x14ac:dyDescent="0.3">
      <c r="A2" s="11">
        <v>1990</v>
      </c>
      <c r="B2" s="11">
        <v>669</v>
      </c>
      <c r="C2" s="11">
        <v>2329329</v>
      </c>
      <c r="D2" s="11" t="s">
        <v>18</v>
      </c>
      <c r="E2" s="20">
        <f t="shared" ref="E2:E35" si="0" xml:space="preserve"> (B2 / C2) * 100000</f>
        <v>28.720717425490346</v>
      </c>
      <c r="F2" s="21">
        <f xml:space="preserve"> (B2 / C2) * 10000</f>
        <v>2.8720717425490347</v>
      </c>
      <c r="G2" s="18">
        <f xml:space="preserve"> (C2 / 10000) * 2</f>
        <v>465.86579999999998</v>
      </c>
      <c r="H2" s="18">
        <f>G2-B2</f>
        <v>-203.13420000000002</v>
      </c>
    </row>
    <row r="3" spans="1:8" x14ac:dyDescent="0.3">
      <c r="A3" s="11">
        <v>1991</v>
      </c>
      <c r="B3" s="11">
        <v>670</v>
      </c>
      <c r="C3" s="11">
        <v>2527391</v>
      </c>
      <c r="D3" s="11" t="s">
        <v>19</v>
      </c>
      <c r="E3" s="20">
        <f t="shared" si="0"/>
        <v>26.509550758074237</v>
      </c>
      <c r="F3" s="21">
        <f t="shared" ref="F3:F35" si="1" xml:space="preserve"> (B3 / C3) * 10000</f>
        <v>2.6509550758074236</v>
      </c>
      <c r="G3" s="18">
        <f t="shared" ref="G3:G35" si="2" xml:space="preserve"> (C3 / 10000) * 2</f>
        <v>505.47820000000002</v>
      </c>
      <c r="H3" s="18">
        <f t="shared" ref="H3:H35" si="3">G3-B3</f>
        <v>-164.52179999999998</v>
      </c>
    </row>
    <row r="4" spans="1:8" x14ac:dyDescent="0.3">
      <c r="A4" s="11">
        <v>1992</v>
      </c>
      <c r="B4" s="11">
        <v>660</v>
      </c>
      <c r="C4" s="11">
        <v>2581476</v>
      </c>
      <c r="D4" s="11" t="s">
        <v>19</v>
      </c>
      <c r="E4" s="20">
        <f t="shared" si="0"/>
        <v>25.566768778791669</v>
      </c>
      <c r="F4" s="21">
        <f t="shared" si="1"/>
        <v>2.5566768778791666</v>
      </c>
      <c r="G4" s="18">
        <f t="shared" si="2"/>
        <v>516.29520000000002</v>
      </c>
      <c r="H4" s="18">
        <f t="shared" si="3"/>
        <v>-143.70479999999998</v>
      </c>
    </row>
    <row r="5" spans="1:8" x14ac:dyDescent="0.3">
      <c r="A5" s="11">
        <v>1993</v>
      </c>
      <c r="B5" s="11">
        <v>611</v>
      </c>
      <c r="C5" s="11">
        <v>2636079</v>
      </c>
      <c r="D5" s="11" t="s">
        <v>19</v>
      </c>
      <c r="E5" s="20">
        <f t="shared" si="0"/>
        <v>23.17836453308114</v>
      </c>
      <c r="F5" s="21">
        <f t="shared" si="1"/>
        <v>2.3178364533081139</v>
      </c>
      <c r="G5" s="18">
        <f t="shared" si="2"/>
        <v>527.21579999999994</v>
      </c>
      <c r="H5" s="18">
        <f t="shared" si="3"/>
        <v>-83.784200000000055</v>
      </c>
    </row>
    <row r="6" spans="1:8" x14ac:dyDescent="0.3">
      <c r="A6" s="11">
        <v>1994</v>
      </c>
      <c r="B6" s="12">
        <v>649</v>
      </c>
      <c r="C6" s="12">
        <v>2691244</v>
      </c>
      <c r="D6" s="12" t="s">
        <v>19</v>
      </c>
      <c r="E6" s="20">
        <f t="shared" si="0"/>
        <v>24.115241873274961</v>
      </c>
      <c r="F6" s="21">
        <f t="shared" si="1"/>
        <v>2.4115241873274962</v>
      </c>
      <c r="G6" s="18">
        <f t="shared" si="2"/>
        <v>538.24879999999996</v>
      </c>
      <c r="H6" s="18">
        <f t="shared" si="3"/>
        <v>-110.75120000000004</v>
      </c>
    </row>
    <row r="7" spans="1:8" x14ac:dyDescent="0.3">
      <c r="A7" s="11">
        <v>1995</v>
      </c>
      <c r="B7" s="13">
        <v>676</v>
      </c>
      <c r="C7" s="13">
        <v>2746944</v>
      </c>
      <c r="D7" s="13" t="s">
        <v>19</v>
      </c>
      <c r="E7" s="20">
        <f t="shared" si="0"/>
        <v>24.609165676475385</v>
      </c>
      <c r="F7" s="21">
        <f t="shared" si="1"/>
        <v>2.4609165676475384</v>
      </c>
      <c r="G7" s="18">
        <f t="shared" si="2"/>
        <v>549.38879999999995</v>
      </c>
      <c r="H7" s="18">
        <f t="shared" si="3"/>
        <v>-126.61120000000005</v>
      </c>
    </row>
    <row r="8" spans="1:8" x14ac:dyDescent="0.3">
      <c r="A8" s="11">
        <v>1996</v>
      </c>
      <c r="B8" s="13">
        <v>683</v>
      </c>
      <c r="C8" s="13">
        <v>2803853</v>
      </c>
      <c r="D8" s="13" t="s">
        <v>19</v>
      </c>
      <c r="E8" s="20">
        <f t="shared" si="0"/>
        <v>24.359336955254072</v>
      </c>
      <c r="F8" s="21">
        <f t="shared" si="1"/>
        <v>2.4359336955254074</v>
      </c>
      <c r="G8" s="18">
        <f t="shared" si="2"/>
        <v>560.77059999999994</v>
      </c>
      <c r="H8" s="18">
        <f t="shared" si="3"/>
        <v>-122.22940000000006</v>
      </c>
    </row>
    <row r="9" spans="1:8" x14ac:dyDescent="0.3">
      <c r="A9" s="11">
        <v>1997</v>
      </c>
      <c r="B9" s="13">
        <v>713</v>
      </c>
      <c r="C9" s="13">
        <v>2861700</v>
      </c>
      <c r="D9" s="13" t="s">
        <v>19</v>
      </c>
      <c r="E9" s="20">
        <f t="shared" si="0"/>
        <v>24.915260160044728</v>
      </c>
      <c r="F9" s="21">
        <f t="shared" si="1"/>
        <v>2.4915260160044728</v>
      </c>
      <c r="G9" s="18">
        <f t="shared" si="2"/>
        <v>572.34</v>
      </c>
      <c r="H9" s="18">
        <f t="shared" si="3"/>
        <v>-140.65999999999997</v>
      </c>
    </row>
    <row r="10" spans="1:8" x14ac:dyDescent="0.3">
      <c r="A10" s="11">
        <v>1998</v>
      </c>
      <c r="B10" s="11">
        <v>795</v>
      </c>
      <c r="C10" s="11">
        <v>2920591</v>
      </c>
      <c r="D10" s="11" t="s">
        <v>19</v>
      </c>
      <c r="E10" s="20">
        <f t="shared" si="0"/>
        <v>27.220518038985944</v>
      </c>
      <c r="F10" s="21">
        <f t="shared" si="1"/>
        <v>2.7220518038985944</v>
      </c>
      <c r="G10" s="18">
        <f t="shared" si="2"/>
        <v>584.1182</v>
      </c>
      <c r="H10" s="18">
        <f t="shared" si="3"/>
        <v>-210.8818</v>
      </c>
    </row>
    <row r="11" spans="1:8" x14ac:dyDescent="0.3">
      <c r="A11" s="11">
        <v>1999</v>
      </c>
      <c r="B11" s="11">
        <v>745</v>
      </c>
      <c r="C11" s="11">
        <v>2980088</v>
      </c>
      <c r="D11" s="11" t="s">
        <v>19</v>
      </c>
      <c r="E11" s="20">
        <f t="shared" si="0"/>
        <v>24.999261766766619</v>
      </c>
      <c r="F11" s="21">
        <f t="shared" si="1"/>
        <v>2.4999261766766621</v>
      </c>
      <c r="G11" s="18">
        <f t="shared" si="2"/>
        <v>596.01760000000002</v>
      </c>
      <c r="H11" s="18">
        <f t="shared" si="3"/>
        <v>-148.98239999999998</v>
      </c>
    </row>
    <row r="12" spans="1:8" x14ac:dyDescent="0.3">
      <c r="A12" s="11">
        <v>2000</v>
      </c>
      <c r="B12" s="11">
        <v>769</v>
      </c>
      <c r="C12" s="11">
        <v>2839177</v>
      </c>
      <c r="D12" s="11" t="s">
        <v>18</v>
      </c>
      <c r="E12" s="20">
        <f t="shared" si="0"/>
        <v>27.085313807487168</v>
      </c>
      <c r="F12" s="21">
        <f t="shared" si="1"/>
        <v>2.7085313807487168</v>
      </c>
      <c r="G12" s="18">
        <f t="shared" si="2"/>
        <v>567.83540000000005</v>
      </c>
      <c r="H12" s="18">
        <f t="shared" si="3"/>
        <v>-201.16459999999995</v>
      </c>
    </row>
    <row r="13" spans="1:8" x14ac:dyDescent="0.3">
      <c r="A13" s="11">
        <v>2001</v>
      </c>
      <c r="B13" s="11">
        <v>770</v>
      </c>
      <c r="C13" s="11">
        <v>3102268</v>
      </c>
      <c r="D13" s="11" t="s">
        <v>19</v>
      </c>
      <c r="E13" s="20">
        <f t="shared" si="0"/>
        <v>24.820550642304276</v>
      </c>
      <c r="F13" s="21">
        <f t="shared" si="1"/>
        <v>2.4820550642304275</v>
      </c>
      <c r="G13" s="18">
        <f t="shared" si="2"/>
        <v>620.45360000000005</v>
      </c>
      <c r="H13" s="18">
        <f t="shared" si="3"/>
        <v>-149.54639999999995</v>
      </c>
    </row>
    <row r="14" spans="1:8" x14ac:dyDescent="0.3">
      <c r="A14" s="11">
        <v>2002</v>
      </c>
      <c r="B14" s="11">
        <v>771</v>
      </c>
      <c r="C14" s="11">
        <v>3164354</v>
      </c>
      <c r="D14" s="11" t="s">
        <v>19</v>
      </c>
      <c r="E14" s="20">
        <f t="shared" si="0"/>
        <v>24.365162684073908</v>
      </c>
      <c r="F14" s="21">
        <f t="shared" si="1"/>
        <v>2.4365162684073907</v>
      </c>
      <c r="G14" s="18">
        <f t="shared" si="2"/>
        <v>632.87080000000003</v>
      </c>
      <c r="H14" s="18">
        <f t="shared" si="3"/>
        <v>-138.12919999999997</v>
      </c>
    </row>
    <row r="15" spans="1:8" x14ac:dyDescent="0.3">
      <c r="A15" s="11">
        <v>2003</v>
      </c>
      <c r="B15" s="11">
        <v>757</v>
      </c>
      <c r="C15" s="11">
        <v>3226535</v>
      </c>
      <c r="D15" s="11" t="s">
        <v>19</v>
      </c>
      <c r="E15" s="20">
        <f t="shared" si="0"/>
        <v>23.461701174789674</v>
      </c>
      <c r="F15" s="21">
        <f t="shared" si="1"/>
        <v>2.3461701174789673</v>
      </c>
      <c r="G15" s="18">
        <f t="shared" si="2"/>
        <v>645.30700000000002</v>
      </c>
      <c r="H15" s="18">
        <f t="shared" si="3"/>
        <v>-111.69299999999998</v>
      </c>
    </row>
    <row r="16" spans="1:8" x14ac:dyDescent="0.3">
      <c r="A16" s="11">
        <v>2004</v>
      </c>
      <c r="B16" s="11">
        <v>839</v>
      </c>
      <c r="C16" s="11">
        <v>3288733</v>
      </c>
      <c r="D16" s="11" t="s">
        <v>19</v>
      </c>
      <c r="E16" s="20">
        <f t="shared" si="0"/>
        <v>25.511344338381985</v>
      </c>
      <c r="F16" s="21">
        <f t="shared" si="1"/>
        <v>2.5511344338381985</v>
      </c>
      <c r="G16" s="18">
        <f t="shared" si="2"/>
        <v>657.74659999999994</v>
      </c>
      <c r="H16" s="18">
        <f t="shared" si="3"/>
        <v>-181.25340000000006</v>
      </c>
    </row>
    <row r="17" spans="1:8" x14ac:dyDescent="0.3">
      <c r="A17" s="11">
        <v>2005</v>
      </c>
      <c r="B17" s="11">
        <v>837</v>
      </c>
      <c r="C17" s="11">
        <v>3351007</v>
      </c>
      <c r="D17" s="11" t="s">
        <v>19</v>
      </c>
      <c r="E17" s="20">
        <f t="shared" si="0"/>
        <v>24.97756644495222</v>
      </c>
      <c r="F17" s="21">
        <f t="shared" si="1"/>
        <v>2.4977566444952219</v>
      </c>
      <c r="G17" s="18">
        <f t="shared" si="2"/>
        <v>670.20140000000004</v>
      </c>
      <c r="H17" s="18">
        <f t="shared" si="3"/>
        <v>-166.79859999999996</v>
      </c>
    </row>
    <row r="18" spans="1:8" x14ac:dyDescent="0.3">
      <c r="A18" s="11">
        <v>2006</v>
      </c>
      <c r="B18" s="11">
        <v>842</v>
      </c>
      <c r="C18" s="11">
        <v>3413399</v>
      </c>
      <c r="D18" s="11" t="s">
        <v>19</v>
      </c>
      <c r="E18" s="20">
        <f t="shared" si="0"/>
        <v>24.667494189809045</v>
      </c>
      <c r="F18" s="21">
        <f t="shared" si="1"/>
        <v>2.4667494189809047</v>
      </c>
      <c r="G18" s="18">
        <f t="shared" si="2"/>
        <v>682.6798</v>
      </c>
      <c r="H18" s="18">
        <f t="shared" si="3"/>
        <v>-159.3202</v>
      </c>
    </row>
    <row r="19" spans="1:8" x14ac:dyDescent="0.3">
      <c r="A19" s="11">
        <v>2007</v>
      </c>
      <c r="B19" s="11">
        <v>847</v>
      </c>
      <c r="C19" s="11">
        <v>3475741</v>
      </c>
      <c r="D19" s="11" t="s">
        <v>19</v>
      </c>
      <c r="E19" s="20">
        <f t="shared" si="0"/>
        <v>24.368904357373001</v>
      </c>
      <c r="F19" s="21">
        <f t="shared" si="1"/>
        <v>2.4368904357373</v>
      </c>
      <c r="G19" s="18">
        <f t="shared" si="2"/>
        <v>695.14819999999997</v>
      </c>
      <c r="H19" s="18">
        <f t="shared" si="3"/>
        <v>-151.85180000000003</v>
      </c>
    </row>
    <row r="20" spans="1:8" x14ac:dyDescent="0.3">
      <c r="A20" s="11">
        <v>2008</v>
      </c>
      <c r="B20" s="11">
        <v>858</v>
      </c>
      <c r="C20" s="11">
        <v>3537986</v>
      </c>
      <c r="D20" s="11" t="s">
        <v>19</v>
      </c>
      <c r="E20" s="20">
        <f t="shared" si="0"/>
        <v>24.251085221931348</v>
      </c>
      <c r="F20" s="21">
        <f t="shared" si="1"/>
        <v>2.4251085221931348</v>
      </c>
      <c r="G20" s="18">
        <f t="shared" si="2"/>
        <v>707.59720000000004</v>
      </c>
      <c r="H20" s="18">
        <f t="shared" si="3"/>
        <v>-150.40279999999996</v>
      </c>
    </row>
    <row r="21" spans="1:8" x14ac:dyDescent="0.3">
      <c r="A21" s="11">
        <v>2009</v>
      </c>
      <c r="B21" s="11">
        <v>850</v>
      </c>
      <c r="C21" s="11">
        <v>3600000</v>
      </c>
      <c r="D21" s="11" t="s">
        <v>19</v>
      </c>
      <c r="E21" s="20">
        <f t="shared" si="0"/>
        <v>23.611111111111111</v>
      </c>
      <c r="F21" s="21">
        <f t="shared" si="1"/>
        <v>2.3611111111111112</v>
      </c>
      <c r="G21" s="18">
        <f t="shared" si="2"/>
        <v>720</v>
      </c>
      <c r="H21" s="18">
        <f t="shared" si="3"/>
        <v>-130</v>
      </c>
    </row>
    <row r="22" spans="1:8" x14ac:dyDescent="0.3">
      <c r="A22" s="11">
        <v>2010</v>
      </c>
      <c r="B22" s="11">
        <v>866</v>
      </c>
      <c r="C22" s="11">
        <v>3405813</v>
      </c>
      <c r="D22" s="11" t="s">
        <v>18</v>
      </c>
      <c r="E22" s="20">
        <f t="shared" si="0"/>
        <v>25.427115346614745</v>
      </c>
      <c r="F22" s="21">
        <f t="shared" si="1"/>
        <v>2.5427115346614744</v>
      </c>
      <c r="G22" s="18">
        <f t="shared" si="2"/>
        <v>681.1626</v>
      </c>
      <c r="H22" s="18">
        <f t="shared" si="3"/>
        <v>-184.8374</v>
      </c>
    </row>
    <row r="23" spans="1:8" x14ac:dyDescent="0.3">
      <c r="A23" s="11">
        <v>2011</v>
      </c>
      <c r="B23" s="11">
        <v>860</v>
      </c>
      <c r="C23" s="11">
        <v>3723821</v>
      </c>
      <c r="D23" s="11" t="s">
        <v>19</v>
      </c>
      <c r="E23" s="20">
        <f t="shared" si="0"/>
        <v>23.094557982244581</v>
      </c>
      <c r="F23" s="21">
        <f t="shared" si="1"/>
        <v>2.3094557982244583</v>
      </c>
      <c r="G23" s="18">
        <f t="shared" si="2"/>
        <v>744.76419999999996</v>
      </c>
      <c r="H23" s="18">
        <f t="shared" si="3"/>
        <v>-115.23580000000004</v>
      </c>
    </row>
    <row r="24" spans="1:8" x14ac:dyDescent="0.3">
      <c r="A24" s="11">
        <v>2012</v>
      </c>
      <c r="B24" s="11">
        <v>861</v>
      </c>
      <c r="C24" s="11">
        <v>3787511</v>
      </c>
      <c r="D24" s="11" t="s">
        <v>19</v>
      </c>
      <c r="E24" s="20">
        <f t="shared" si="0"/>
        <v>22.732607245233083</v>
      </c>
      <c r="F24" s="21">
        <f t="shared" si="1"/>
        <v>2.2732607245233085</v>
      </c>
      <c r="G24" s="18">
        <f t="shared" si="2"/>
        <v>757.50220000000002</v>
      </c>
      <c r="H24" s="18">
        <f t="shared" si="3"/>
        <v>-103.49779999999998</v>
      </c>
    </row>
    <row r="25" spans="1:8" x14ac:dyDescent="0.3">
      <c r="A25" s="11">
        <v>2013</v>
      </c>
      <c r="B25" s="11">
        <v>841</v>
      </c>
      <c r="C25" s="11">
        <v>3850735</v>
      </c>
      <c r="D25" s="11" t="s">
        <v>19</v>
      </c>
      <c r="E25" s="20">
        <f t="shared" si="0"/>
        <v>21.839986392208239</v>
      </c>
      <c r="F25" s="21">
        <f t="shared" si="1"/>
        <v>2.1839986392208242</v>
      </c>
      <c r="G25" s="18">
        <f t="shared" si="2"/>
        <v>770.14700000000005</v>
      </c>
      <c r="H25" s="18">
        <f t="shared" si="3"/>
        <v>-70.852999999999952</v>
      </c>
    </row>
    <row r="26" spans="1:8" x14ac:dyDescent="0.3">
      <c r="A26" s="11">
        <v>2014</v>
      </c>
      <c r="B26" s="11">
        <v>856</v>
      </c>
      <c r="C26" s="11">
        <v>3913275</v>
      </c>
      <c r="D26" s="11" t="s">
        <v>19</v>
      </c>
      <c r="E26" s="20">
        <f t="shared" si="0"/>
        <v>21.874261328426957</v>
      </c>
      <c r="F26" s="21">
        <f t="shared" si="1"/>
        <v>2.1874261328426958</v>
      </c>
      <c r="G26" s="18">
        <f t="shared" si="2"/>
        <v>782.65499999999997</v>
      </c>
      <c r="H26" s="18">
        <f t="shared" si="3"/>
        <v>-73.345000000000027</v>
      </c>
    </row>
    <row r="27" spans="1:8" x14ac:dyDescent="0.3">
      <c r="A27" s="11">
        <v>2015</v>
      </c>
      <c r="B27" s="11">
        <v>871</v>
      </c>
      <c r="C27" s="11">
        <v>3975404</v>
      </c>
      <c r="D27" s="11" t="s">
        <v>19</v>
      </c>
      <c r="E27" s="20">
        <f t="shared" si="0"/>
        <v>21.909722886026177</v>
      </c>
      <c r="F27" s="21">
        <f t="shared" si="1"/>
        <v>2.1909722886026177</v>
      </c>
      <c r="G27" s="18">
        <f t="shared" si="2"/>
        <v>795.08079999999995</v>
      </c>
      <c r="H27" s="18">
        <f t="shared" si="3"/>
        <v>-75.919200000000046</v>
      </c>
    </row>
    <row r="28" spans="1:8" x14ac:dyDescent="0.3">
      <c r="A28" s="11">
        <v>2016</v>
      </c>
      <c r="B28" s="11">
        <v>870</v>
      </c>
      <c r="C28" s="11">
        <v>4037043</v>
      </c>
      <c r="D28" s="11" t="s">
        <v>19</v>
      </c>
      <c r="E28" s="20">
        <f t="shared" si="0"/>
        <v>21.55042688423185</v>
      </c>
      <c r="F28" s="21">
        <f t="shared" si="1"/>
        <v>2.155042688423185</v>
      </c>
      <c r="G28" s="18">
        <f t="shared" si="2"/>
        <v>807.40859999999998</v>
      </c>
      <c r="H28" s="18">
        <f t="shared" si="3"/>
        <v>-62.591400000000021</v>
      </c>
    </row>
    <row r="29" spans="1:8" x14ac:dyDescent="0.3">
      <c r="A29" s="11">
        <v>2017</v>
      </c>
      <c r="B29" s="11">
        <v>872</v>
      </c>
      <c r="C29" s="11">
        <v>4098135</v>
      </c>
      <c r="D29" s="11" t="s">
        <v>19</v>
      </c>
      <c r="E29" s="20">
        <f t="shared" si="0"/>
        <v>21.277971565114374</v>
      </c>
      <c r="F29" s="21">
        <f t="shared" si="1"/>
        <v>2.1277971565114373</v>
      </c>
      <c r="G29" s="18">
        <f t="shared" si="2"/>
        <v>819.62699999999995</v>
      </c>
      <c r="H29" s="18">
        <f t="shared" si="3"/>
        <v>-52.373000000000047</v>
      </c>
    </row>
    <row r="30" spans="1:8" x14ac:dyDescent="0.3">
      <c r="A30" s="11">
        <v>2018</v>
      </c>
      <c r="B30" s="11">
        <v>863</v>
      </c>
      <c r="C30" s="11">
        <v>4158783</v>
      </c>
      <c r="D30" s="11" t="s">
        <v>19</v>
      </c>
      <c r="E30" s="20">
        <f t="shared" si="0"/>
        <v>20.751263049791248</v>
      </c>
      <c r="F30" s="21">
        <f t="shared" si="1"/>
        <v>2.0751263049791246</v>
      </c>
      <c r="G30" s="18">
        <f t="shared" si="2"/>
        <v>831.75660000000005</v>
      </c>
      <c r="H30" s="18">
        <f t="shared" si="3"/>
        <v>-31.243399999999951</v>
      </c>
    </row>
    <row r="31" spans="1:8" x14ac:dyDescent="0.3">
      <c r="A31" s="11">
        <v>2019</v>
      </c>
      <c r="B31" s="11">
        <v>939</v>
      </c>
      <c r="C31" s="11">
        <v>4218808</v>
      </c>
      <c r="D31" s="11" t="s">
        <v>19</v>
      </c>
      <c r="E31" s="20">
        <f t="shared" si="0"/>
        <v>22.257471778758358</v>
      </c>
      <c r="F31" s="21">
        <f t="shared" si="1"/>
        <v>2.225747177875836</v>
      </c>
      <c r="G31" s="18">
        <f t="shared" si="2"/>
        <v>843.76160000000004</v>
      </c>
      <c r="H31" s="18">
        <f t="shared" si="3"/>
        <v>-95.238399999999956</v>
      </c>
    </row>
    <row r="32" spans="1:8" x14ac:dyDescent="0.3">
      <c r="A32" s="11">
        <v>2020</v>
      </c>
      <c r="B32" s="11">
        <v>854</v>
      </c>
      <c r="C32" s="11">
        <v>4278500</v>
      </c>
      <c r="D32" s="11" t="s">
        <v>19</v>
      </c>
      <c r="E32" s="20">
        <f t="shared" si="0"/>
        <v>19.960266448521676</v>
      </c>
      <c r="F32" s="21">
        <f t="shared" si="1"/>
        <v>1.9960266448521677</v>
      </c>
      <c r="G32" s="18">
        <f t="shared" si="2"/>
        <v>855.7</v>
      </c>
      <c r="H32" s="18">
        <f t="shared" si="3"/>
        <v>1.7000000000000455</v>
      </c>
    </row>
    <row r="33" spans="1:8" x14ac:dyDescent="0.3">
      <c r="A33" s="11">
        <v>2021</v>
      </c>
      <c r="B33" s="11">
        <v>755</v>
      </c>
      <c r="C33" s="11">
        <v>4337406</v>
      </c>
      <c r="D33" s="11" t="s">
        <v>19</v>
      </c>
      <c r="E33" s="20">
        <f t="shared" si="0"/>
        <v>17.406717286783852</v>
      </c>
      <c r="F33" s="21">
        <f t="shared" si="1"/>
        <v>1.7406717286783853</v>
      </c>
      <c r="G33" s="18">
        <f t="shared" si="2"/>
        <v>867.48119999999994</v>
      </c>
      <c r="H33" s="18">
        <f t="shared" si="3"/>
        <v>112.48119999999994</v>
      </c>
    </row>
    <row r="34" spans="1:8" x14ac:dyDescent="0.3">
      <c r="A34" s="11">
        <v>2022</v>
      </c>
      <c r="B34" s="11">
        <v>753</v>
      </c>
      <c r="C34" s="11">
        <v>4395414</v>
      </c>
      <c r="D34" s="11" t="s">
        <v>19</v>
      </c>
      <c r="E34" s="20">
        <f t="shared" si="0"/>
        <v>17.131492050578171</v>
      </c>
      <c r="F34" s="21">
        <f t="shared" si="1"/>
        <v>1.713149205057817</v>
      </c>
      <c r="G34" s="18">
        <f t="shared" si="2"/>
        <v>879.08280000000002</v>
      </c>
      <c r="H34" s="18">
        <f t="shared" si="3"/>
        <v>126.08280000000002</v>
      </c>
    </row>
    <row r="35" spans="1:8" x14ac:dyDescent="0.3">
      <c r="A35" s="11">
        <v>2023</v>
      </c>
      <c r="B35" s="11">
        <v>778</v>
      </c>
      <c r="C35" s="11">
        <v>4064780</v>
      </c>
      <c r="D35" s="11" t="s">
        <v>18</v>
      </c>
      <c r="E35" s="20">
        <f t="shared" si="0"/>
        <v>19.140027258547818</v>
      </c>
      <c r="F35" s="21">
        <f t="shared" si="1"/>
        <v>1.9140027258547818</v>
      </c>
      <c r="G35" s="18">
        <f t="shared" si="2"/>
        <v>812.95600000000002</v>
      </c>
      <c r="H35" s="18">
        <f t="shared" si="3"/>
        <v>34.956000000000017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CE9BF-3E73-4E7A-AE4E-8B4C3314306D}">
  <dimension ref="A1:AA47"/>
  <sheetViews>
    <sheetView workbookViewId="0">
      <selection activeCell="F1" activeCellId="1" sqref="A1:A35 F1:F35"/>
    </sheetView>
  </sheetViews>
  <sheetFormatPr baseColWidth="10" defaultRowHeight="14.4" x14ac:dyDescent="0.3"/>
  <cols>
    <col min="3" max="3" width="11.5546875" style="22"/>
    <col min="5" max="5" width="11.6640625" customWidth="1"/>
    <col min="27" max="27" width="16.88671875" customWidth="1"/>
  </cols>
  <sheetData>
    <row r="1" spans="1:27" ht="28.8" x14ac:dyDescent="0.3">
      <c r="A1" s="10" t="s">
        <v>4</v>
      </c>
      <c r="B1" s="10" t="s">
        <v>1</v>
      </c>
      <c r="C1" s="22" t="s">
        <v>23</v>
      </c>
      <c r="E1" s="9" t="s">
        <v>24</v>
      </c>
      <c r="F1" s="9" t="s">
        <v>25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Z1" s="23" t="s">
        <v>4</v>
      </c>
      <c r="AA1" s="23" t="s">
        <v>22</v>
      </c>
    </row>
    <row r="2" spans="1:27" x14ac:dyDescent="0.3">
      <c r="A2" s="11">
        <v>1990</v>
      </c>
      <c r="B2" s="11">
        <v>55</v>
      </c>
      <c r="C2" s="22">
        <v>2329329</v>
      </c>
      <c r="D2" t="s">
        <v>18</v>
      </c>
      <c r="E2" s="20">
        <f xml:space="preserve"> (B2 / C2) * 10000</f>
        <v>0.23611950050851555</v>
      </c>
      <c r="F2" s="19">
        <f>B2/C2 * 100000</f>
        <v>2.3611950050851553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Z2" s="25">
        <v>1986</v>
      </c>
      <c r="AA2" s="24">
        <v>2274440</v>
      </c>
    </row>
    <row r="3" spans="1:27" x14ac:dyDescent="0.3">
      <c r="A3" s="11">
        <v>1991</v>
      </c>
      <c r="B3" s="11">
        <v>56</v>
      </c>
      <c r="C3" s="22">
        <v>2527391</v>
      </c>
      <c r="D3" t="s">
        <v>19</v>
      </c>
      <c r="E3" s="20">
        <f t="shared" ref="E3:E35" si="0" xml:space="preserve"> (B3 / C3) * 10000</f>
        <v>0.2215723645450981</v>
      </c>
      <c r="F3" s="19">
        <f t="shared" ref="F3:F35" si="1">B3/C3 * 100000</f>
        <v>2.2157236454509808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Z3" s="25">
        <v>1987</v>
      </c>
      <c r="AA3" s="24">
        <v>2323965</v>
      </c>
    </row>
    <row r="4" spans="1:27" x14ac:dyDescent="0.3">
      <c r="A4" s="11">
        <v>1992</v>
      </c>
      <c r="B4" s="11">
        <v>57</v>
      </c>
      <c r="C4" s="22">
        <v>2581476</v>
      </c>
      <c r="D4" t="s">
        <v>19</v>
      </c>
      <c r="E4" s="20">
        <f t="shared" si="0"/>
        <v>0.22080391218047349</v>
      </c>
      <c r="F4" s="19">
        <f t="shared" si="1"/>
        <v>2.208039121804735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Z4" s="25">
        <v>1988</v>
      </c>
      <c r="AA4" s="24">
        <v>2373821</v>
      </c>
    </row>
    <row r="5" spans="1:27" x14ac:dyDescent="0.3">
      <c r="A5" s="11">
        <v>1993</v>
      </c>
      <c r="B5" s="11">
        <v>59</v>
      </c>
      <c r="C5" s="22">
        <v>2636079</v>
      </c>
      <c r="D5" t="s">
        <v>19</v>
      </c>
      <c r="E5" s="20">
        <f t="shared" si="0"/>
        <v>0.22381726799538251</v>
      </c>
      <c r="F5" s="19">
        <f t="shared" si="1"/>
        <v>2.2381726799538253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W5">
        <v>1999</v>
      </c>
      <c r="X5" s="14">
        <v>2892048</v>
      </c>
      <c r="Z5" s="25">
        <v>1989</v>
      </c>
      <c r="AA5" s="24">
        <v>2423924</v>
      </c>
    </row>
    <row r="6" spans="1:27" x14ac:dyDescent="0.3">
      <c r="A6" s="11">
        <v>1994</v>
      </c>
      <c r="B6" s="12">
        <v>61</v>
      </c>
      <c r="C6" s="22">
        <v>2691244</v>
      </c>
      <c r="D6" t="s">
        <v>19</v>
      </c>
      <c r="E6" s="20">
        <f t="shared" si="0"/>
        <v>0.22666097908625157</v>
      </c>
      <c r="F6" s="19">
        <f t="shared" si="1"/>
        <v>2.2666097908625158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W6">
        <v>2000</v>
      </c>
      <c r="X6" s="14">
        <v>2948023</v>
      </c>
      <c r="Z6" s="25">
        <v>1990</v>
      </c>
      <c r="AA6" s="24">
        <v>2474119</v>
      </c>
    </row>
    <row r="7" spans="1:27" x14ac:dyDescent="0.3">
      <c r="A7" s="11">
        <v>1995</v>
      </c>
      <c r="B7" s="13">
        <v>59</v>
      </c>
      <c r="C7" s="22">
        <v>2746944</v>
      </c>
      <c r="D7" t="s">
        <v>19</v>
      </c>
      <c r="E7" s="20">
        <f t="shared" si="0"/>
        <v>0.21478413830059878</v>
      </c>
      <c r="F7" s="19">
        <f t="shared" si="1"/>
        <v>2.1478413830059879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W7">
        <v>2001</v>
      </c>
      <c r="X7" s="14">
        <v>3003954</v>
      </c>
      <c r="Z7" s="25">
        <v>1991</v>
      </c>
      <c r="AA7" s="24">
        <v>2527391</v>
      </c>
    </row>
    <row r="8" spans="1:27" x14ac:dyDescent="0.3">
      <c r="A8" s="11">
        <v>1996</v>
      </c>
      <c r="B8" s="13">
        <v>58</v>
      </c>
      <c r="C8" s="22">
        <v>2803853</v>
      </c>
      <c r="D8" t="s">
        <v>19</v>
      </c>
      <c r="E8" s="20">
        <f t="shared" si="0"/>
        <v>0.20685820547653533</v>
      </c>
      <c r="F8" s="19">
        <f t="shared" si="1"/>
        <v>2.0685820547653533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W8">
        <v>2002</v>
      </c>
      <c r="X8" s="14">
        <v>3060090</v>
      </c>
      <c r="Z8" s="25">
        <v>1992</v>
      </c>
      <c r="AA8" s="24">
        <v>2581476</v>
      </c>
    </row>
    <row r="9" spans="1:27" x14ac:dyDescent="0.3">
      <c r="A9" s="11">
        <v>1997</v>
      </c>
      <c r="B9" s="13">
        <v>57</v>
      </c>
      <c r="C9" s="22">
        <v>2861700</v>
      </c>
      <c r="D9" t="s">
        <v>19</v>
      </c>
      <c r="E9" s="20">
        <f t="shared" si="0"/>
        <v>0.19918230422476152</v>
      </c>
      <c r="F9" s="19">
        <f t="shared" si="1"/>
        <v>1.9918230422476151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W9">
        <v>2003</v>
      </c>
      <c r="X9" s="14">
        <v>3116277</v>
      </c>
      <c r="Z9" s="25">
        <v>1993</v>
      </c>
      <c r="AA9" s="24">
        <v>2636079</v>
      </c>
    </row>
    <row r="10" spans="1:27" x14ac:dyDescent="0.3">
      <c r="A10" s="11">
        <v>1998</v>
      </c>
      <c r="B10" s="11">
        <v>60</v>
      </c>
      <c r="C10" s="22">
        <v>2920591</v>
      </c>
      <c r="D10" t="s">
        <v>19</v>
      </c>
      <c r="E10" s="20">
        <f t="shared" si="0"/>
        <v>0.20543787199234675</v>
      </c>
      <c r="F10" s="19">
        <f t="shared" si="1"/>
        <v>2.0543787199234673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W10">
        <v>2004</v>
      </c>
      <c r="X10" s="14">
        <v>3172360</v>
      </c>
      <c r="Z10" s="25">
        <v>1994</v>
      </c>
      <c r="AA10" s="24">
        <v>2691244</v>
      </c>
    </row>
    <row r="11" spans="1:27" x14ac:dyDescent="0.3">
      <c r="A11" s="11">
        <v>1999</v>
      </c>
      <c r="B11" s="11">
        <v>60</v>
      </c>
      <c r="C11" s="22">
        <v>2980088</v>
      </c>
      <c r="D11" t="s">
        <v>19</v>
      </c>
      <c r="E11" s="20">
        <f t="shared" si="0"/>
        <v>0.20133633637664392</v>
      </c>
      <c r="F11" s="19">
        <f t="shared" si="1"/>
        <v>2.0133633637664392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W11">
        <v>2005</v>
      </c>
      <c r="X11" s="14">
        <v>3228186</v>
      </c>
      <c r="Z11" s="25">
        <v>1995</v>
      </c>
      <c r="AA11" s="24">
        <v>2746944</v>
      </c>
    </row>
    <row r="12" spans="1:27" x14ac:dyDescent="0.3">
      <c r="A12" s="11">
        <v>2000</v>
      </c>
      <c r="B12" s="11">
        <v>59</v>
      </c>
      <c r="C12" s="22">
        <v>2839177</v>
      </c>
      <c r="D12" t="s">
        <v>18</v>
      </c>
      <c r="E12" s="20">
        <f t="shared" si="0"/>
        <v>0.2078066989131005</v>
      </c>
      <c r="F12" s="19">
        <f t="shared" si="1"/>
        <v>2.0780669891310048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W12">
        <v>2006</v>
      </c>
      <c r="X12" s="14">
        <v>3283959</v>
      </c>
      <c r="Z12" s="25">
        <v>1996</v>
      </c>
      <c r="AA12" s="24">
        <v>2803853</v>
      </c>
    </row>
    <row r="13" spans="1:27" x14ac:dyDescent="0.3">
      <c r="A13" s="11">
        <v>2001</v>
      </c>
      <c r="B13" s="11">
        <v>58</v>
      </c>
      <c r="C13" s="22">
        <v>3102268</v>
      </c>
      <c r="D13" t="s">
        <v>19</v>
      </c>
      <c r="E13" s="20">
        <f t="shared" si="0"/>
        <v>0.18695999185112311</v>
      </c>
      <c r="F13" s="19">
        <f t="shared" si="1"/>
        <v>1.8695999185112311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W13">
        <v>2007</v>
      </c>
      <c r="X13" s="14">
        <v>3339781</v>
      </c>
      <c r="Z13" s="25">
        <v>1997</v>
      </c>
      <c r="AA13" s="24">
        <v>2861700</v>
      </c>
    </row>
    <row r="14" spans="1:27" x14ac:dyDescent="0.3">
      <c r="A14" s="11">
        <v>2002</v>
      </c>
      <c r="B14" s="11">
        <v>61</v>
      </c>
      <c r="C14" s="22">
        <v>3164354</v>
      </c>
      <c r="D14" t="s">
        <v>19</v>
      </c>
      <c r="E14" s="20">
        <f t="shared" si="0"/>
        <v>0.19277236364831493</v>
      </c>
      <c r="F14" s="19">
        <f t="shared" si="1"/>
        <v>1.9277236364831494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W14">
        <v>2008</v>
      </c>
      <c r="X14" s="14">
        <v>3395346</v>
      </c>
      <c r="Z14" s="25">
        <v>1998</v>
      </c>
      <c r="AA14" s="24">
        <v>2920591</v>
      </c>
    </row>
    <row r="15" spans="1:27" x14ac:dyDescent="0.3">
      <c r="A15" s="11">
        <v>2003</v>
      </c>
      <c r="B15" s="11">
        <v>61</v>
      </c>
      <c r="C15" s="22">
        <v>3226535</v>
      </c>
      <c r="D15" t="s">
        <v>19</v>
      </c>
      <c r="E15" s="20">
        <f t="shared" si="0"/>
        <v>0.1890573014084769</v>
      </c>
      <c r="F15" s="19">
        <f t="shared" si="1"/>
        <v>1.8905730140847692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W15">
        <v>2009</v>
      </c>
      <c r="X15" s="14">
        <v>3450349</v>
      </c>
      <c r="Z15" s="25">
        <v>1999</v>
      </c>
      <c r="AA15" s="24">
        <v>2980088</v>
      </c>
    </row>
    <row r="16" spans="1:27" x14ac:dyDescent="0.3">
      <c r="A16" s="11">
        <v>2004</v>
      </c>
      <c r="B16" s="11">
        <v>61</v>
      </c>
      <c r="C16" s="22">
        <v>3288733</v>
      </c>
      <c r="D16" t="s">
        <v>19</v>
      </c>
      <c r="E16" s="20">
        <f t="shared" si="0"/>
        <v>0.18548176455796198</v>
      </c>
      <c r="F16" s="19">
        <f t="shared" si="1"/>
        <v>1.8548176455796199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Z16" s="25">
        <v>2000</v>
      </c>
      <c r="AA16" s="24">
        <v>3040701</v>
      </c>
    </row>
    <row r="17" spans="1:27" x14ac:dyDescent="0.3">
      <c r="A17" s="11">
        <v>2005</v>
      </c>
      <c r="B17" s="11">
        <v>61</v>
      </c>
      <c r="C17" s="22">
        <v>3351007</v>
      </c>
      <c r="D17" t="s">
        <v>19</v>
      </c>
      <c r="E17" s="20">
        <f t="shared" si="0"/>
        <v>0.18203483311136023</v>
      </c>
      <c r="F17" s="19">
        <f t="shared" si="1"/>
        <v>1.8203483311136024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Z17" s="25">
        <v>2001</v>
      </c>
      <c r="AA17" s="24">
        <v>3102268</v>
      </c>
    </row>
    <row r="18" spans="1:27" x14ac:dyDescent="0.3">
      <c r="A18" s="11">
        <v>2006</v>
      </c>
      <c r="B18" s="11">
        <v>61</v>
      </c>
      <c r="C18" s="22">
        <v>3413399</v>
      </c>
      <c r="D18" t="s">
        <v>19</v>
      </c>
      <c r="E18" s="20">
        <f t="shared" si="0"/>
        <v>0.17870749947486361</v>
      </c>
      <c r="F18" s="19">
        <f t="shared" si="1"/>
        <v>1.7870749947486362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X18" s="16"/>
      <c r="Y18" s="16"/>
      <c r="Z18" s="25">
        <v>2002</v>
      </c>
      <c r="AA18" s="24">
        <v>3164354</v>
      </c>
    </row>
    <row r="19" spans="1:27" x14ac:dyDescent="0.3">
      <c r="A19" s="11">
        <v>2007</v>
      </c>
      <c r="B19" s="11">
        <v>60</v>
      </c>
      <c r="C19" s="22">
        <v>3475741</v>
      </c>
      <c r="D19" t="s">
        <v>19</v>
      </c>
      <c r="E19" s="20">
        <f t="shared" si="0"/>
        <v>0.17262506038280759</v>
      </c>
      <c r="F19" s="19">
        <f t="shared" si="1"/>
        <v>1.7262506038280758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X19" s="16"/>
      <c r="Y19" s="16"/>
      <c r="Z19" s="25">
        <v>2003</v>
      </c>
      <c r="AA19" s="24">
        <v>3226535</v>
      </c>
    </row>
    <row r="20" spans="1:27" x14ac:dyDescent="0.3">
      <c r="A20" s="11">
        <v>2008</v>
      </c>
      <c r="B20" s="11">
        <v>61</v>
      </c>
      <c r="C20" s="22">
        <v>3537986</v>
      </c>
      <c r="D20" t="s">
        <v>19</v>
      </c>
      <c r="E20" s="20">
        <f t="shared" si="0"/>
        <v>0.17241447535405738</v>
      </c>
      <c r="F20" s="19">
        <f t="shared" si="1"/>
        <v>1.7241447535405736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X20" s="16"/>
      <c r="Y20" s="16"/>
      <c r="Z20" s="25">
        <v>2004</v>
      </c>
      <c r="AA20" s="24">
        <v>3288733</v>
      </c>
    </row>
    <row r="21" spans="1:27" x14ac:dyDescent="0.3">
      <c r="A21" s="11">
        <v>2009</v>
      </c>
      <c r="B21" s="11">
        <v>61</v>
      </c>
      <c r="C21" s="22">
        <v>3600000</v>
      </c>
      <c r="D21" t="s">
        <v>19</v>
      </c>
      <c r="E21" s="20">
        <f t="shared" si="0"/>
        <v>0.16944444444444445</v>
      </c>
      <c r="F21" s="19">
        <f t="shared" si="1"/>
        <v>1.6944444444444446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X21" s="16"/>
      <c r="Y21" s="16"/>
      <c r="Z21" s="25">
        <v>2005</v>
      </c>
      <c r="AA21" s="24">
        <v>3351007</v>
      </c>
    </row>
    <row r="22" spans="1:27" x14ac:dyDescent="0.3">
      <c r="A22" s="11">
        <v>2010</v>
      </c>
      <c r="B22" s="11">
        <v>62</v>
      </c>
      <c r="C22" s="22">
        <v>3405813</v>
      </c>
      <c r="D22" t="s">
        <v>18</v>
      </c>
      <c r="E22" s="20">
        <f t="shared" si="0"/>
        <v>0.18204170340532497</v>
      </c>
      <c r="F22" s="19">
        <f t="shared" si="1"/>
        <v>1.8204170340532495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X22" s="16"/>
      <c r="Y22" s="16"/>
      <c r="Z22" s="25">
        <v>2006</v>
      </c>
      <c r="AA22" s="24">
        <v>3413399</v>
      </c>
    </row>
    <row r="23" spans="1:27" x14ac:dyDescent="0.3">
      <c r="A23" s="11">
        <v>2011</v>
      </c>
      <c r="B23" s="11">
        <v>62</v>
      </c>
      <c r="C23" s="22">
        <v>3723821</v>
      </c>
      <c r="D23" t="s">
        <v>19</v>
      </c>
      <c r="E23" s="20">
        <f t="shared" si="0"/>
        <v>0.16649565056967022</v>
      </c>
      <c r="F23" s="19">
        <f t="shared" si="1"/>
        <v>1.6649565056967024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X23" s="16"/>
      <c r="Y23" s="16"/>
      <c r="Z23" s="25">
        <v>2007</v>
      </c>
      <c r="AA23" s="24">
        <v>3475741</v>
      </c>
    </row>
    <row r="24" spans="1:27" x14ac:dyDescent="0.3">
      <c r="A24" s="11">
        <v>2012</v>
      </c>
      <c r="B24" s="11">
        <v>61</v>
      </c>
      <c r="C24" s="22">
        <v>3787511</v>
      </c>
      <c r="D24" t="s">
        <v>19</v>
      </c>
      <c r="E24" s="20">
        <f t="shared" si="0"/>
        <v>0.16105563785821347</v>
      </c>
      <c r="F24" s="19">
        <f t="shared" si="1"/>
        <v>1.6105563785821349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X24" s="16"/>
      <c r="Y24" s="16"/>
      <c r="Z24" s="25">
        <v>2008</v>
      </c>
      <c r="AA24" s="24">
        <v>3537986</v>
      </c>
    </row>
    <row r="25" spans="1:27" x14ac:dyDescent="0.3">
      <c r="A25" s="11">
        <v>2013</v>
      </c>
      <c r="B25" s="11">
        <v>61</v>
      </c>
      <c r="C25" s="22">
        <v>3850735</v>
      </c>
      <c r="D25" t="s">
        <v>19</v>
      </c>
      <c r="E25" s="20">
        <f t="shared" si="0"/>
        <v>0.15841131628117747</v>
      </c>
      <c r="F25" s="19">
        <f t="shared" si="1"/>
        <v>1.5841131628117748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X25" s="16"/>
      <c r="Y25" s="16"/>
      <c r="Z25" s="25">
        <v>2009</v>
      </c>
      <c r="AA25" s="24">
        <v>3600000</v>
      </c>
    </row>
    <row r="26" spans="1:27" x14ac:dyDescent="0.3">
      <c r="A26" s="11">
        <v>2014</v>
      </c>
      <c r="B26" s="11">
        <v>59</v>
      </c>
      <c r="C26" s="22">
        <v>3913275</v>
      </c>
      <c r="D26" t="s">
        <v>19</v>
      </c>
      <c r="E26" s="20">
        <f t="shared" si="0"/>
        <v>0.15076885728705497</v>
      </c>
      <c r="F26" s="19">
        <f t="shared" si="1"/>
        <v>1.5076885728705496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X26" s="16"/>
      <c r="Y26" s="16"/>
      <c r="Z26" s="25">
        <v>2010</v>
      </c>
      <c r="AA26" s="24">
        <v>3661835</v>
      </c>
    </row>
    <row r="27" spans="1:27" x14ac:dyDescent="0.3">
      <c r="A27" s="11">
        <v>2015</v>
      </c>
      <c r="B27" s="11">
        <v>60</v>
      </c>
      <c r="C27" s="22">
        <v>3975404</v>
      </c>
      <c r="D27" t="s">
        <v>19</v>
      </c>
      <c r="E27" s="20">
        <f t="shared" si="0"/>
        <v>0.15092805662015735</v>
      </c>
      <c r="F27" s="19">
        <f t="shared" si="1"/>
        <v>1.5092805662015734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X27" s="16"/>
      <c r="Y27" s="16"/>
      <c r="Z27" s="25">
        <v>2011</v>
      </c>
      <c r="AA27" s="24">
        <v>3723821</v>
      </c>
    </row>
    <row r="28" spans="1:27" x14ac:dyDescent="0.3">
      <c r="A28" s="11">
        <v>2016</v>
      </c>
      <c r="B28" s="11">
        <v>60</v>
      </c>
      <c r="C28" s="22">
        <v>4037043</v>
      </c>
      <c r="D28" t="s">
        <v>19</v>
      </c>
      <c r="E28" s="20">
        <f t="shared" si="0"/>
        <v>0.14862363368435758</v>
      </c>
      <c r="F28" s="19">
        <f t="shared" si="1"/>
        <v>1.4862363368435758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X28" s="16"/>
      <c r="Y28" s="16"/>
      <c r="Z28" s="25">
        <v>2012</v>
      </c>
      <c r="AA28" s="24">
        <v>3787511</v>
      </c>
    </row>
    <row r="29" spans="1:27" x14ac:dyDescent="0.3">
      <c r="A29" s="11">
        <v>2017</v>
      </c>
      <c r="B29" s="11">
        <v>61</v>
      </c>
      <c r="C29" s="22">
        <v>4098135</v>
      </c>
      <c r="D29" t="s">
        <v>19</v>
      </c>
      <c r="E29" s="20">
        <f t="shared" si="0"/>
        <v>0.14884819558164872</v>
      </c>
      <c r="F29" s="19">
        <f t="shared" si="1"/>
        <v>1.4884819558164872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X29" s="16"/>
      <c r="Y29" s="16"/>
      <c r="Z29" s="25">
        <v>2013</v>
      </c>
      <c r="AA29" s="24">
        <v>3850735</v>
      </c>
    </row>
    <row r="30" spans="1:27" x14ac:dyDescent="0.3">
      <c r="A30" s="11">
        <v>2018</v>
      </c>
      <c r="B30" s="11">
        <v>61</v>
      </c>
      <c r="C30" s="22">
        <v>4158783</v>
      </c>
      <c r="D30" t="s">
        <v>19</v>
      </c>
      <c r="E30" s="20">
        <f t="shared" si="0"/>
        <v>0.1466775256126612</v>
      </c>
      <c r="F30" s="19">
        <f t="shared" si="1"/>
        <v>1.4667752561266121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X30" s="16"/>
      <c r="Y30" s="16"/>
      <c r="Z30" s="25">
        <v>2014</v>
      </c>
      <c r="AA30" s="24">
        <v>3913275</v>
      </c>
    </row>
    <row r="31" spans="1:27" x14ac:dyDescent="0.3">
      <c r="A31" s="15">
        <v>2019</v>
      </c>
      <c r="B31" s="15">
        <v>62</v>
      </c>
      <c r="C31" s="22">
        <v>4218808</v>
      </c>
      <c r="D31" t="s">
        <v>19</v>
      </c>
      <c r="E31" s="20">
        <f t="shared" si="0"/>
        <v>0.14696094252215317</v>
      </c>
      <c r="F31" s="19">
        <f t="shared" si="1"/>
        <v>1.4696094252215317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X31" s="16"/>
      <c r="Y31" s="16"/>
      <c r="Z31" s="25">
        <v>2015</v>
      </c>
      <c r="AA31" s="24">
        <v>3975404</v>
      </c>
    </row>
    <row r="32" spans="1:27" x14ac:dyDescent="0.3">
      <c r="A32" s="11">
        <v>2020</v>
      </c>
      <c r="B32" s="11">
        <v>62</v>
      </c>
      <c r="C32" s="22">
        <v>4278500</v>
      </c>
      <c r="D32" t="s">
        <v>19</v>
      </c>
      <c r="E32" s="20">
        <f t="shared" si="0"/>
        <v>0.14491059950917379</v>
      </c>
      <c r="F32" s="19">
        <f t="shared" si="1"/>
        <v>1.4491059950917378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Z32" s="25">
        <v>2016</v>
      </c>
      <c r="AA32" s="24">
        <v>4037043</v>
      </c>
    </row>
    <row r="33" spans="1:27" x14ac:dyDescent="0.3">
      <c r="A33" s="11">
        <v>2021</v>
      </c>
      <c r="B33" s="11">
        <v>62</v>
      </c>
      <c r="C33" s="22">
        <v>4337406</v>
      </c>
      <c r="D33" t="s">
        <v>19</v>
      </c>
      <c r="E33" s="20">
        <f t="shared" si="0"/>
        <v>0.14294257904378793</v>
      </c>
      <c r="F33" s="19">
        <f t="shared" si="1"/>
        <v>1.4294257904378793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Z33" s="25">
        <v>2017</v>
      </c>
      <c r="AA33" s="24">
        <v>4098135</v>
      </c>
    </row>
    <row r="34" spans="1:27" x14ac:dyDescent="0.3">
      <c r="A34" s="11">
        <v>2022</v>
      </c>
      <c r="B34" s="11">
        <v>62</v>
      </c>
      <c r="C34" s="22">
        <v>4395414</v>
      </c>
      <c r="D34" t="s">
        <v>19</v>
      </c>
      <c r="E34" s="20">
        <f t="shared" si="0"/>
        <v>0.14105610984539796</v>
      </c>
      <c r="F34" s="19">
        <f t="shared" si="1"/>
        <v>1.4105610984539794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Z34" s="25">
        <v>2018</v>
      </c>
      <c r="AA34" s="24">
        <v>4158783</v>
      </c>
    </row>
    <row r="35" spans="1:27" x14ac:dyDescent="0.3">
      <c r="A35" s="11">
        <v>2023</v>
      </c>
      <c r="B35" s="11">
        <v>62</v>
      </c>
      <c r="C35" s="22">
        <v>4064780</v>
      </c>
      <c r="D35" t="s">
        <v>18</v>
      </c>
      <c r="E35" s="20">
        <f t="shared" si="0"/>
        <v>0.15252978020950703</v>
      </c>
      <c r="F35" s="19">
        <f t="shared" si="1"/>
        <v>1.5252978020950703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Z35" s="25">
        <v>2019</v>
      </c>
      <c r="AA35" s="24">
        <v>4218808</v>
      </c>
    </row>
    <row r="36" spans="1:27" x14ac:dyDescent="0.3">
      <c r="Z36" s="25">
        <v>2020</v>
      </c>
      <c r="AA36" s="24">
        <v>4278500</v>
      </c>
    </row>
    <row r="37" spans="1:27" x14ac:dyDescent="0.3">
      <c r="Z37" s="25">
        <v>2021</v>
      </c>
      <c r="AA37" s="24">
        <v>4337406</v>
      </c>
    </row>
    <row r="38" spans="1:27" x14ac:dyDescent="0.3">
      <c r="A38" t="s">
        <v>19</v>
      </c>
      <c r="B38" t="s">
        <v>20</v>
      </c>
      <c r="Z38" s="25">
        <v>2022</v>
      </c>
      <c r="AA38" s="24">
        <v>4395414</v>
      </c>
    </row>
    <row r="39" spans="1:27" x14ac:dyDescent="0.3">
      <c r="A39" t="s">
        <v>18</v>
      </c>
      <c r="B39" t="s">
        <v>21</v>
      </c>
      <c r="Z39" s="25">
        <v>2023</v>
      </c>
      <c r="AA39" s="24">
        <v>4452823</v>
      </c>
    </row>
    <row r="40" spans="1:27" x14ac:dyDescent="0.3">
      <c r="Z40" s="25">
        <v>2024</v>
      </c>
      <c r="AA40" s="24">
        <v>4509530</v>
      </c>
    </row>
    <row r="41" spans="1:27" x14ac:dyDescent="0.3">
      <c r="Z41" s="25">
        <v>2025</v>
      </c>
      <c r="AA41" s="24">
        <v>4565559</v>
      </c>
    </row>
    <row r="42" spans="1:27" x14ac:dyDescent="0.3">
      <c r="Z42" s="25">
        <v>2026</v>
      </c>
      <c r="AA42" s="24">
        <v>4620975</v>
      </c>
    </row>
    <row r="43" spans="1:27" x14ac:dyDescent="0.3">
      <c r="Z43" s="25">
        <v>2027</v>
      </c>
      <c r="AA43" s="24">
        <v>4675513</v>
      </c>
    </row>
    <row r="44" spans="1:27" x14ac:dyDescent="0.3">
      <c r="Z44" s="25">
        <v>2028</v>
      </c>
      <c r="AA44" s="24">
        <v>4729445</v>
      </c>
    </row>
    <row r="45" spans="1:27" x14ac:dyDescent="0.3">
      <c r="Z45" s="25">
        <v>2029</v>
      </c>
      <c r="AA45" s="24">
        <v>4782609</v>
      </c>
    </row>
    <row r="46" spans="1:27" x14ac:dyDescent="0.3">
      <c r="Z46" s="25">
        <v>2030</v>
      </c>
      <c r="AA46" s="24">
        <v>4834846</v>
      </c>
    </row>
    <row r="47" spans="1:27" x14ac:dyDescent="0.3">
      <c r="Z47" s="25"/>
      <c r="AA47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C55BC-93F3-425C-88D7-7CCEEE4C2806}">
  <dimension ref="A1:AG47"/>
  <sheetViews>
    <sheetView topLeftCell="M1" workbookViewId="0">
      <selection activeCell="L5" sqref="L5"/>
    </sheetView>
  </sheetViews>
  <sheetFormatPr baseColWidth="10" defaultRowHeight="14.4" x14ac:dyDescent="0.3"/>
  <cols>
    <col min="3" max="3" width="11.5546875" style="22"/>
    <col min="5" max="5" width="11.6640625" customWidth="1"/>
    <col min="33" max="33" width="16.88671875" customWidth="1"/>
  </cols>
  <sheetData>
    <row r="1" spans="1:33" ht="28.8" x14ac:dyDescent="0.3">
      <c r="A1" s="10" t="s">
        <v>4</v>
      </c>
      <c r="B1" s="10" t="s">
        <v>1</v>
      </c>
      <c r="C1" s="22" t="s">
        <v>23</v>
      </c>
      <c r="E1" s="9" t="s">
        <v>24</v>
      </c>
      <c r="F1" s="9" t="s">
        <v>25</v>
      </c>
      <c r="G1" s="9" t="s">
        <v>28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  <c r="N1" s="9" t="s">
        <v>35</v>
      </c>
      <c r="O1" s="9" t="s">
        <v>36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F1" s="23" t="s">
        <v>4</v>
      </c>
      <c r="AG1" s="23" t="s">
        <v>22</v>
      </c>
    </row>
    <row r="2" spans="1:33" x14ac:dyDescent="0.3">
      <c r="A2" s="11">
        <v>1990</v>
      </c>
      <c r="B2" s="11">
        <v>55</v>
      </c>
      <c r="C2" s="22">
        <v>2329329</v>
      </c>
      <c r="D2" t="s">
        <v>18</v>
      </c>
      <c r="E2" s="20">
        <f xml:space="preserve"> (B2 / C2) * 10000</f>
        <v>0.23611950050851555</v>
      </c>
      <c r="F2" s="19">
        <f>B2/C2 * 100000</f>
        <v>2.3611950050851553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F2" s="25">
        <v>1986</v>
      </c>
      <c r="AG2" s="24">
        <v>2274440</v>
      </c>
    </row>
    <row r="3" spans="1:33" x14ac:dyDescent="0.3">
      <c r="A3" s="11">
        <v>1991</v>
      </c>
      <c r="B3" s="11">
        <v>56</v>
      </c>
      <c r="C3" s="22">
        <v>2527391</v>
      </c>
      <c r="D3" t="s">
        <v>19</v>
      </c>
      <c r="E3" s="20">
        <f t="shared" ref="E3:E35" si="0" xml:space="preserve"> (B3 / C3) * 10000</f>
        <v>0.2215723645450981</v>
      </c>
      <c r="F3" s="19">
        <f t="shared" ref="F3:F35" si="1">B3/C3 * 100000</f>
        <v>2.2157236454509808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F3" s="25">
        <v>1987</v>
      </c>
      <c r="AG3" s="24">
        <v>2323965</v>
      </c>
    </row>
    <row r="4" spans="1:33" x14ac:dyDescent="0.3">
      <c r="A4" s="11">
        <v>1992</v>
      </c>
      <c r="B4" s="11">
        <v>57</v>
      </c>
      <c r="C4" s="22">
        <v>2581476</v>
      </c>
      <c r="D4" t="s">
        <v>19</v>
      </c>
      <c r="E4" s="20">
        <f t="shared" si="0"/>
        <v>0.22080391218047349</v>
      </c>
      <c r="F4" s="19">
        <f t="shared" si="1"/>
        <v>2.208039121804735</v>
      </c>
      <c r="G4" s="19">
        <f>AVERAGE(F2:F4)</f>
        <v>2.2616525907802902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F4" s="25">
        <v>1988</v>
      </c>
      <c r="AG4" s="24">
        <v>2373821</v>
      </c>
    </row>
    <row r="5" spans="1:33" x14ac:dyDescent="0.3">
      <c r="A5" s="11">
        <v>1993</v>
      </c>
      <c r="B5" s="11">
        <v>59</v>
      </c>
      <c r="C5" s="22">
        <v>2636079</v>
      </c>
      <c r="D5" t="s">
        <v>19</v>
      </c>
      <c r="E5" s="20">
        <f t="shared" si="0"/>
        <v>0.22381726799538251</v>
      </c>
      <c r="F5" s="19">
        <f t="shared" si="1"/>
        <v>2.2381726799538253</v>
      </c>
      <c r="G5" s="19">
        <f t="shared" ref="G5:G35" si="2">AVERAGE(F3:F5)</f>
        <v>2.2206451490698469</v>
      </c>
      <c r="H5" s="19">
        <f>G4</f>
        <v>2.2616525907802902</v>
      </c>
      <c r="I5" s="20">
        <f>F5-H5</f>
        <v>-2.3479910826464945E-2</v>
      </c>
      <c r="J5" s="20">
        <f>ABS(I5)</f>
        <v>2.3479910826464945E-2</v>
      </c>
      <c r="K5" s="20">
        <f>SUMSQ($F$5:F5)/(A5-3)</f>
        <v>2.517294947382758E-3</v>
      </c>
      <c r="L5" s="27">
        <f>SUM($F$5:F5)/(A5-3)</f>
        <v>1.1247098894240329E-3</v>
      </c>
      <c r="M5" s="19">
        <f>(F5/J5)*100</f>
        <v>9532.2878204082044</v>
      </c>
      <c r="N5" s="19">
        <f>AVERAGE($M$5:M5)</f>
        <v>9532.2878204082044</v>
      </c>
      <c r="O5" s="19">
        <f>SUM($I$5:I5)/L5</f>
        <v>-20.87641537364722</v>
      </c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C5">
        <v>1999</v>
      </c>
      <c r="AD5" s="14">
        <v>2892048</v>
      </c>
      <c r="AF5" s="25">
        <v>1989</v>
      </c>
      <c r="AG5" s="24">
        <v>2423924</v>
      </c>
    </row>
    <row r="6" spans="1:33" x14ac:dyDescent="0.3">
      <c r="A6" s="11">
        <v>1994</v>
      </c>
      <c r="B6" s="12">
        <v>61</v>
      </c>
      <c r="C6" s="22">
        <v>2691244</v>
      </c>
      <c r="D6" t="s">
        <v>19</v>
      </c>
      <c r="E6" s="20">
        <f t="shared" si="0"/>
        <v>0.22666097908625157</v>
      </c>
      <c r="F6" s="19">
        <f t="shared" si="1"/>
        <v>2.2666097908625158</v>
      </c>
      <c r="G6" s="19">
        <f t="shared" si="2"/>
        <v>2.2376071975403584</v>
      </c>
      <c r="H6" s="19">
        <f t="shared" ref="H6:H35" si="3">G5</f>
        <v>2.2206451490698469</v>
      </c>
      <c r="I6" s="20">
        <f t="shared" ref="I6:I35" si="4">F6-H6</f>
        <v>4.5964641792668903E-2</v>
      </c>
      <c r="J6" s="20">
        <f t="shared" ref="J6:J35" si="5">ABS(I6)</f>
        <v>4.5964641792668903E-2</v>
      </c>
      <c r="K6" s="20">
        <f>SUMSQ($F$5:F6)/(A6-3)</f>
        <v>5.0964022548093948E-3</v>
      </c>
      <c r="L6" s="27">
        <f>SUM($F$5:F6)/(A6-3)</f>
        <v>2.2625728130669718E-3</v>
      </c>
      <c r="M6" s="19">
        <f t="shared" ref="M6:M35" si="6">(F6/J6)*100</f>
        <v>4931.202990956469</v>
      </c>
      <c r="N6" s="19">
        <f>AVERAGE($M$5:M6)</f>
        <v>7231.7454056823372</v>
      </c>
      <c r="O6" s="19">
        <f>SUM($I$5:I6)/L6</f>
        <v>9.9376828168130267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C6">
        <v>2000</v>
      </c>
      <c r="AD6" s="14">
        <v>2948023</v>
      </c>
      <c r="AF6" s="25">
        <v>1990</v>
      </c>
      <c r="AG6" s="24">
        <v>2474119</v>
      </c>
    </row>
    <row r="7" spans="1:33" x14ac:dyDescent="0.3">
      <c r="A7" s="11">
        <v>1995</v>
      </c>
      <c r="B7" s="13">
        <v>59</v>
      </c>
      <c r="C7" s="22">
        <v>2746944</v>
      </c>
      <c r="D7" t="s">
        <v>19</v>
      </c>
      <c r="E7" s="20">
        <f t="shared" si="0"/>
        <v>0.21478413830059878</v>
      </c>
      <c r="F7" s="19">
        <f t="shared" si="1"/>
        <v>2.1478413830059879</v>
      </c>
      <c r="G7" s="19">
        <f t="shared" si="2"/>
        <v>2.2175412846074427</v>
      </c>
      <c r="H7" s="19">
        <f t="shared" si="3"/>
        <v>2.2376071975403584</v>
      </c>
      <c r="I7" s="20">
        <f t="shared" si="4"/>
        <v>-8.9765814534370492E-2</v>
      </c>
      <c r="J7" s="20">
        <f t="shared" si="5"/>
        <v>8.9765814534370492E-2</v>
      </c>
      <c r="K7" s="20">
        <f>SUMSQ($F$5:F7)/(A7-3)</f>
        <v>7.4097186224290059E-3</v>
      </c>
      <c r="L7" s="27">
        <f>SUM($F$5:F7)/(A7-3)</f>
        <v>3.3396706093485585E-3</v>
      </c>
      <c r="M7" s="19">
        <f t="shared" si="6"/>
        <v>2392.7164189922205</v>
      </c>
      <c r="N7" s="19">
        <f>AVERAGE($M$5:M7)</f>
        <v>5618.7357434522974</v>
      </c>
      <c r="O7" s="19">
        <f>SUM($I$5:I7)/L7</f>
        <v>-20.146023796427784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C7">
        <v>2001</v>
      </c>
      <c r="AD7" s="14">
        <v>3003954</v>
      </c>
      <c r="AF7" s="25">
        <v>1991</v>
      </c>
      <c r="AG7" s="24">
        <v>2527391</v>
      </c>
    </row>
    <row r="8" spans="1:33" x14ac:dyDescent="0.3">
      <c r="A8" s="11">
        <v>1996</v>
      </c>
      <c r="B8" s="13">
        <v>58</v>
      </c>
      <c r="C8" s="22">
        <v>2803853</v>
      </c>
      <c r="D8" t="s">
        <v>19</v>
      </c>
      <c r="E8" s="20">
        <f t="shared" si="0"/>
        <v>0.20685820547653533</v>
      </c>
      <c r="F8" s="19">
        <f t="shared" si="1"/>
        <v>2.0685820547653533</v>
      </c>
      <c r="G8" s="19">
        <f t="shared" si="2"/>
        <v>2.1610110762112855</v>
      </c>
      <c r="H8" s="19">
        <f t="shared" si="3"/>
        <v>2.2175412846074427</v>
      </c>
      <c r="I8" s="20">
        <f t="shared" si="4"/>
        <v>-0.14895922984208942</v>
      </c>
      <c r="J8" s="20">
        <f t="shared" si="5"/>
        <v>0.14895922984208942</v>
      </c>
      <c r="K8" s="20">
        <f>SUMSQ($F$5:F8)/(A8-3)</f>
        <v>9.5530312158433692E-3</v>
      </c>
      <c r="L8" s="27">
        <f>SUM($F$5:F8)/(A8-3)</f>
        <v>4.3759186696375723E-3</v>
      </c>
      <c r="M8" s="19">
        <f t="shared" si="6"/>
        <v>1388.6900845004648</v>
      </c>
      <c r="N8" s="19">
        <f>AVERAGE($M$5:M8)</f>
        <v>4561.2243287143392</v>
      </c>
      <c r="O8" s="19">
        <f>SUM($I$5:I8)/L8</f>
        <v>-49.415980902626252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C8">
        <v>2002</v>
      </c>
      <c r="AD8" s="14">
        <v>3060090</v>
      </c>
      <c r="AF8" s="25">
        <v>1992</v>
      </c>
      <c r="AG8" s="24">
        <v>2581476</v>
      </c>
    </row>
    <row r="9" spans="1:33" x14ac:dyDescent="0.3">
      <c r="A9" s="11">
        <v>1997</v>
      </c>
      <c r="B9" s="13">
        <v>57</v>
      </c>
      <c r="C9" s="22">
        <v>2861700</v>
      </c>
      <c r="D9" t="s">
        <v>19</v>
      </c>
      <c r="E9" s="20">
        <f t="shared" si="0"/>
        <v>0.19918230422476152</v>
      </c>
      <c r="F9" s="19">
        <f t="shared" si="1"/>
        <v>1.9918230422476151</v>
      </c>
      <c r="G9" s="19">
        <f t="shared" si="2"/>
        <v>2.0694154933396525</v>
      </c>
      <c r="H9" s="19">
        <f t="shared" si="3"/>
        <v>2.1610110762112855</v>
      </c>
      <c r="I9" s="20">
        <f t="shared" si="4"/>
        <v>-0.16918803396367044</v>
      </c>
      <c r="J9" s="20">
        <f t="shared" si="5"/>
        <v>0.16918803396367044</v>
      </c>
      <c r="K9" s="20">
        <f>SUMSQ($F$5:F9)/(A9-3)</f>
        <v>1.1537888788768495E-2</v>
      </c>
      <c r="L9" s="27">
        <f>SUM($F$5:F9)/(A9-3)</f>
        <v>5.372632372535254E-3</v>
      </c>
      <c r="M9" s="19">
        <f t="shared" si="6"/>
        <v>1177.2836385552641</v>
      </c>
      <c r="N9" s="19">
        <f>AVERAGE($M$5:M9)</f>
        <v>3884.4361906825243</v>
      </c>
      <c r="O9" s="19">
        <f>SUM($I$5:I9)/L9</f>
        <v>-71.739199827672053</v>
      </c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C9">
        <v>2003</v>
      </c>
      <c r="AD9" s="14">
        <v>3116277</v>
      </c>
      <c r="AF9" s="25">
        <v>1993</v>
      </c>
      <c r="AG9" s="24">
        <v>2636079</v>
      </c>
    </row>
    <row r="10" spans="1:33" x14ac:dyDescent="0.3">
      <c r="A10" s="11">
        <v>1998</v>
      </c>
      <c r="B10" s="11">
        <v>60</v>
      </c>
      <c r="C10" s="22">
        <v>2920591</v>
      </c>
      <c r="D10" t="s">
        <v>19</v>
      </c>
      <c r="E10" s="20">
        <f t="shared" si="0"/>
        <v>0.20543787199234675</v>
      </c>
      <c r="F10" s="19">
        <f t="shared" si="1"/>
        <v>2.0543787199234673</v>
      </c>
      <c r="G10" s="19">
        <f t="shared" si="2"/>
        <v>2.0382612723121452</v>
      </c>
      <c r="H10" s="19">
        <f t="shared" si="3"/>
        <v>2.0694154933396525</v>
      </c>
      <c r="I10" s="20">
        <f t="shared" si="4"/>
        <v>-1.5036773416185145E-2</v>
      </c>
      <c r="J10" s="20">
        <f t="shared" si="5"/>
        <v>1.5036773416185145E-2</v>
      </c>
      <c r="K10" s="20">
        <f>SUMSQ($F$5:F10)/(A10-3)</f>
        <v>1.364763016023998E-2</v>
      </c>
      <c r="L10" s="27">
        <f>SUM($F$5:F10)/(A10-3)</f>
        <v>6.3997030931121626E-3</v>
      </c>
      <c r="M10" s="19">
        <f t="shared" si="6"/>
        <v>13662.364012961678</v>
      </c>
      <c r="N10" s="19">
        <f>AVERAGE($M$5:M10)</f>
        <v>5514.09082772905</v>
      </c>
      <c r="O10" s="19">
        <f>SUM($I$5:I10)/L10</f>
        <v>-62.575578110978611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C10">
        <v>2004</v>
      </c>
      <c r="AD10" s="14">
        <v>3172360</v>
      </c>
      <c r="AF10" s="25">
        <v>1994</v>
      </c>
      <c r="AG10" s="24">
        <v>2691244</v>
      </c>
    </row>
    <row r="11" spans="1:33" x14ac:dyDescent="0.3">
      <c r="A11" s="11">
        <v>1999</v>
      </c>
      <c r="B11" s="11">
        <v>60</v>
      </c>
      <c r="C11" s="22">
        <v>2980088</v>
      </c>
      <c r="D11" t="s">
        <v>19</v>
      </c>
      <c r="E11" s="20">
        <f t="shared" si="0"/>
        <v>0.20133633637664392</v>
      </c>
      <c r="F11" s="19">
        <f t="shared" si="1"/>
        <v>2.0133633637664392</v>
      </c>
      <c r="G11" s="19">
        <f t="shared" si="2"/>
        <v>2.0198550419791741</v>
      </c>
      <c r="H11" s="19">
        <f t="shared" si="3"/>
        <v>2.0382612723121452</v>
      </c>
      <c r="I11" s="20">
        <f t="shared" si="4"/>
        <v>-2.4897908545705949E-2</v>
      </c>
      <c r="J11" s="20">
        <f t="shared" si="5"/>
        <v>2.4897908545705949E-2</v>
      </c>
      <c r="K11" s="20">
        <f>SUMSQ($F$5:F11)/(A11-3)</f>
        <v>1.5671670443003844E-2</v>
      </c>
      <c r="L11" s="27">
        <f>SUM($F$5:F11)/(A11-3)</f>
        <v>7.4051959090807636E-3</v>
      </c>
      <c r="M11" s="19">
        <f t="shared" si="6"/>
        <v>8086.4758582851991</v>
      </c>
      <c r="N11" s="19">
        <f>AVERAGE($M$5:M11)</f>
        <v>5881.5744035227854</v>
      </c>
      <c r="O11" s="19">
        <f>SUM($I$5:I11)/L11</f>
        <v>-57.441158148727425</v>
      </c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C11">
        <v>2005</v>
      </c>
      <c r="AD11" s="14">
        <v>3228186</v>
      </c>
      <c r="AF11" s="25">
        <v>1995</v>
      </c>
      <c r="AG11" s="24">
        <v>2746944</v>
      </c>
    </row>
    <row r="12" spans="1:33" x14ac:dyDescent="0.3">
      <c r="A12" s="11">
        <v>2000</v>
      </c>
      <c r="B12" s="11">
        <v>59</v>
      </c>
      <c r="C12" s="22">
        <v>2839177</v>
      </c>
      <c r="D12" t="s">
        <v>18</v>
      </c>
      <c r="E12" s="20">
        <f t="shared" si="0"/>
        <v>0.2078066989131005</v>
      </c>
      <c r="F12" s="19">
        <f t="shared" si="1"/>
        <v>2.0780669891310048</v>
      </c>
      <c r="G12" s="19">
        <f t="shared" si="2"/>
        <v>2.0486030242736373</v>
      </c>
      <c r="H12" s="19">
        <f t="shared" si="3"/>
        <v>2.0198550419791741</v>
      </c>
      <c r="I12" s="20">
        <f t="shared" si="4"/>
        <v>5.8211947151830756E-2</v>
      </c>
      <c r="J12" s="20">
        <f t="shared" si="5"/>
        <v>5.8211947151830756E-2</v>
      </c>
      <c r="K12" s="20">
        <f>SUMSQ($F$5:F12)/(A12-3)</f>
        <v>1.782624767929478E-2</v>
      </c>
      <c r="L12" s="27">
        <f>SUM($F$5:F12)/(A12-3)</f>
        <v>8.4420821350306499E-3</v>
      </c>
      <c r="M12" s="19">
        <f t="shared" si="6"/>
        <v>3569.8290313342491</v>
      </c>
      <c r="N12" s="19">
        <f>AVERAGE($M$5:M12)</f>
        <v>5592.6062319992188</v>
      </c>
      <c r="O12" s="19">
        <f>SUM($I$5:I12)/L12</f>
        <v>-43.490583994733157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C12">
        <v>2006</v>
      </c>
      <c r="AD12" s="14">
        <v>3283959</v>
      </c>
      <c r="AF12" s="25">
        <v>1996</v>
      </c>
      <c r="AG12" s="24">
        <v>2803853</v>
      </c>
    </row>
    <row r="13" spans="1:33" x14ac:dyDescent="0.3">
      <c r="A13" s="11">
        <v>2001</v>
      </c>
      <c r="B13" s="11">
        <v>58</v>
      </c>
      <c r="C13" s="22">
        <v>3102268</v>
      </c>
      <c r="D13" t="s">
        <v>19</v>
      </c>
      <c r="E13" s="20">
        <f t="shared" si="0"/>
        <v>0.18695999185112311</v>
      </c>
      <c r="F13" s="19">
        <f t="shared" si="1"/>
        <v>1.8695999185112311</v>
      </c>
      <c r="G13" s="19">
        <f t="shared" si="2"/>
        <v>1.987010090469558</v>
      </c>
      <c r="H13" s="19">
        <f t="shared" si="3"/>
        <v>2.0486030242736373</v>
      </c>
      <c r="I13" s="20">
        <f t="shared" si="4"/>
        <v>-0.17900310576240619</v>
      </c>
      <c r="J13" s="20">
        <f t="shared" si="5"/>
        <v>0.17900310576240619</v>
      </c>
      <c r="K13" s="20">
        <f>SUMSQ($F$5:F13)/(A13-3)</f>
        <v>1.9566777012436878E-2</v>
      </c>
      <c r="L13" s="27">
        <f>SUM($F$5:F13)/(A13-3)</f>
        <v>9.3735925636473667E-3</v>
      </c>
      <c r="M13" s="19">
        <f t="shared" si="6"/>
        <v>1044.4511063359885</v>
      </c>
      <c r="N13" s="19">
        <f>AVERAGE($M$5:M13)</f>
        <v>5087.2556624810823</v>
      </c>
      <c r="O13" s="19">
        <f>SUM($I$5:I13)/L13</f>
        <v>-58.265193866488943</v>
      </c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C13">
        <v>2007</v>
      </c>
      <c r="AD13" s="14">
        <v>3339781</v>
      </c>
      <c r="AF13" s="25">
        <v>1997</v>
      </c>
      <c r="AG13" s="24">
        <v>2861700</v>
      </c>
    </row>
    <row r="14" spans="1:33" x14ac:dyDescent="0.3">
      <c r="A14" s="11">
        <v>2002</v>
      </c>
      <c r="B14" s="11">
        <v>61</v>
      </c>
      <c r="C14" s="22">
        <v>3164354</v>
      </c>
      <c r="D14" t="s">
        <v>19</v>
      </c>
      <c r="E14" s="20">
        <f t="shared" si="0"/>
        <v>0.19277236364831493</v>
      </c>
      <c r="F14" s="19">
        <f t="shared" si="1"/>
        <v>1.9277236364831494</v>
      </c>
      <c r="G14" s="19">
        <f t="shared" si="2"/>
        <v>1.9584635147084617</v>
      </c>
      <c r="H14" s="19">
        <f t="shared" si="3"/>
        <v>1.987010090469558</v>
      </c>
      <c r="I14" s="20">
        <f t="shared" si="4"/>
        <v>-5.9286453986408638E-2</v>
      </c>
      <c r="J14" s="20">
        <f t="shared" si="5"/>
        <v>5.9286453986408638E-2</v>
      </c>
      <c r="K14" s="20">
        <f>SUMSQ($F$5:F14)/(A14-3)</f>
        <v>2.1415977433469083E-2</v>
      </c>
      <c r="L14" s="27">
        <f>SUM($F$5:F14)/(A14-3)</f>
        <v>1.033324741303181E-2</v>
      </c>
      <c r="M14" s="19">
        <f t="shared" si="6"/>
        <v>3251.5414683514018</v>
      </c>
      <c r="N14" s="19">
        <f>AVERAGE($M$5:M14)</f>
        <v>4903.6842430681145</v>
      </c>
      <c r="O14" s="19">
        <f>SUM($I$5:I14)/L14</f>
        <v>-58.591517045188333</v>
      </c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C14">
        <v>2008</v>
      </c>
      <c r="AD14" s="14">
        <v>3395346</v>
      </c>
      <c r="AF14" s="25">
        <v>1998</v>
      </c>
      <c r="AG14" s="24">
        <v>2920591</v>
      </c>
    </row>
    <row r="15" spans="1:33" x14ac:dyDescent="0.3">
      <c r="A15" s="11">
        <v>2003</v>
      </c>
      <c r="B15" s="11">
        <v>61</v>
      </c>
      <c r="C15" s="22">
        <v>3226535</v>
      </c>
      <c r="D15" t="s">
        <v>19</v>
      </c>
      <c r="E15" s="20">
        <f t="shared" si="0"/>
        <v>0.1890573014084769</v>
      </c>
      <c r="F15" s="19">
        <f t="shared" si="1"/>
        <v>1.8905730140847692</v>
      </c>
      <c r="G15" s="19">
        <f t="shared" si="2"/>
        <v>1.8959655230263834</v>
      </c>
      <c r="H15" s="19">
        <f t="shared" si="3"/>
        <v>1.9584635147084617</v>
      </c>
      <c r="I15" s="20">
        <f t="shared" si="4"/>
        <v>-6.7890500623692507E-2</v>
      </c>
      <c r="J15" s="20">
        <f t="shared" si="5"/>
        <v>6.7890500623692507E-2</v>
      </c>
      <c r="K15" s="20">
        <f>SUMSQ($F$5:F15)/(A15-3)</f>
        <v>2.3192402605545132E-2</v>
      </c>
      <c r="L15" s="27">
        <f>SUM($F$5:F15)/(A15-3)</f>
        <v>1.127336729636768E-2</v>
      </c>
      <c r="M15" s="19">
        <f t="shared" si="6"/>
        <v>2784.7386552117941</v>
      </c>
      <c r="N15" s="19">
        <f>AVERAGE($M$5:M15)</f>
        <v>4711.0528259902676</v>
      </c>
      <c r="O15" s="19">
        <f>SUM($I$5:I15)/L15</f>
        <v>-59.727597341163879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C15">
        <v>2009</v>
      </c>
      <c r="AD15" s="14">
        <v>3450349</v>
      </c>
      <c r="AF15" s="25">
        <v>1999</v>
      </c>
      <c r="AG15" s="24">
        <v>2980088</v>
      </c>
    </row>
    <row r="16" spans="1:33" x14ac:dyDescent="0.3">
      <c r="A16" s="11">
        <v>2004</v>
      </c>
      <c r="B16" s="11">
        <v>61</v>
      </c>
      <c r="C16" s="22">
        <v>3288733</v>
      </c>
      <c r="D16" t="s">
        <v>19</v>
      </c>
      <c r="E16" s="20">
        <f t="shared" si="0"/>
        <v>0.18548176455796198</v>
      </c>
      <c r="F16" s="19">
        <f t="shared" si="1"/>
        <v>1.8548176455796199</v>
      </c>
      <c r="G16" s="19">
        <f t="shared" si="2"/>
        <v>1.8910380987158462</v>
      </c>
      <c r="H16" s="19">
        <f t="shared" si="3"/>
        <v>1.8959655230263834</v>
      </c>
      <c r="I16" s="20">
        <f t="shared" si="4"/>
        <v>-4.1147877446763514E-2</v>
      </c>
      <c r="J16" s="20">
        <f t="shared" si="5"/>
        <v>4.1147877446763514E-2</v>
      </c>
      <c r="K16" s="20">
        <f>SUMSQ($F$5:F16)/(A16-3)</f>
        <v>2.4900126791326232E-2</v>
      </c>
      <c r="L16" s="27">
        <f>SUM($F$5:F16)/(A16-3)</f>
        <v>1.2194678779767605E-2</v>
      </c>
      <c r="M16" s="19">
        <f t="shared" si="6"/>
        <v>4507.6872992522012</v>
      </c>
      <c r="N16" s="19">
        <f>AVERAGE($M$5:M16)</f>
        <v>4694.105698762095</v>
      </c>
      <c r="O16" s="19">
        <f>SUM($I$5:I16)/L16</f>
        <v>-58.589408782842369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F16" s="25">
        <v>2000</v>
      </c>
      <c r="AG16" s="24">
        <v>3040701</v>
      </c>
    </row>
    <row r="17" spans="1:33" x14ac:dyDescent="0.3">
      <c r="A17" s="11">
        <v>2005</v>
      </c>
      <c r="B17" s="11">
        <v>61</v>
      </c>
      <c r="C17" s="22">
        <v>3351007</v>
      </c>
      <c r="D17" t="s">
        <v>19</v>
      </c>
      <c r="E17" s="20">
        <f t="shared" si="0"/>
        <v>0.18203483311136023</v>
      </c>
      <c r="F17" s="19">
        <f t="shared" si="1"/>
        <v>1.8203483311136024</v>
      </c>
      <c r="G17" s="19">
        <f t="shared" si="2"/>
        <v>1.8552463302593305</v>
      </c>
      <c r="H17" s="19">
        <f t="shared" si="3"/>
        <v>1.8910380987158462</v>
      </c>
      <c r="I17" s="20">
        <f t="shared" si="4"/>
        <v>-7.0689767602243769E-2</v>
      </c>
      <c r="J17" s="20">
        <f t="shared" si="5"/>
        <v>7.0689767602243769E-2</v>
      </c>
      <c r="K17" s="20">
        <f>SUMSQ($F$5:F17)/(A17-3)</f>
        <v>2.6542868010005927E-2</v>
      </c>
      <c r="L17" s="27">
        <f>SUM($F$5:F17)/(A17-3)</f>
        <v>1.3097852432282009E-2</v>
      </c>
      <c r="M17" s="19">
        <f t="shared" si="6"/>
        <v>2575.1228117714486</v>
      </c>
      <c r="N17" s="19">
        <f>AVERAGE($M$5:M17)</f>
        <v>4531.1070151474305</v>
      </c>
      <c r="O17" s="19">
        <f>SUM($I$5:I17)/L17</f>
        <v>-59.94637606927926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F17" s="25">
        <v>2001</v>
      </c>
      <c r="AG17" s="24">
        <v>3102268</v>
      </c>
    </row>
    <row r="18" spans="1:33" x14ac:dyDescent="0.3">
      <c r="A18" s="11">
        <v>2006</v>
      </c>
      <c r="B18" s="11">
        <v>61</v>
      </c>
      <c r="C18" s="22">
        <v>3413399</v>
      </c>
      <c r="D18" t="s">
        <v>19</v>
      </c>
      <c r="E18" s="20">
        <f t="shared" si="0"/>
        <v>0.17870749947486361</v>
      </c>
      <c r="F18" s="19">
        <f t="shared" si="1"/>
        <v>1.7870749947486362</v>
      </c>
      <c r="G18" s="19">
        <f t="shared" si="2"/>
        <v>1.8207469904806193</v>
      </c>
      <c r="H18" s="19">
        <f t="shared" si="3"/>
        <v>1.8552463302593305</v>
      </c>
      <c r="I18" s="20">
        <f t="shared" si="4"/>
        <v>-6.817133551069432E-2</v>
      </c>
      <c r="J18" s="20">
        <f t="shared" si="5"/>
        <v>6.817133551069432E-2</v>
      </c>
      <c r="K18" s="20">
        <f>SUMSQ($F$5:F18)/(A18-3)</f>
        <v>2.8124043331446684E-2</v>
      </c>
      <c r="L18" s="27">
        <f>SUM($F$5:F18)/(A18-3)</f>
        <v>1.3983512513318631E-2</v>
      </c>
      <c r="M18" s="19">
        <f t="shared" si="6"/>
        <v>2621.4463621125487</v>
      </c>
      <c r="N18" s="19">
        <f>AVERAGE($M$5:M18)</f>
        <v>4394.7026827877953</v>
      </c>
      <c r="O18" s="19">
        <f>SUM($I$5:I18)/L18</f>
        <v>-61.024733399668342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D18" s="16"/>
      <c r="AE18" s="16"/>
      <c r="AF18" s="25">
        <v>2002</v>
      </c>
      <c r="AG18" s="24">
        <v>3164354</v>
      </c>
    </row>
    <row r="19" spans="1:33" x14ac:dyDescent="0.3">
      <c r="A19" s="11">
        <v>2007</v>
      </c>
      <c r="B19" s="11">
        <v>60</v>
      </c>
      <c r="C19" s="22">
        <v>3475741</v>
      </c>
      <c r="D19" t="s">
        <v>19</v>
      </c>
      <c r="E19" s="20">
        <f t="shared" si="0"/>
        <v>0.17262506038280759</v>
      </c>
      <c r="F19" s="19">
        <f t="shared" si="1"/>
        <v>1.7262506038280758</v>
      </c>
      <c r="G19" s="19">
        <f t="shared" si="2"/>
        <v>1.7778913098967715</v>
      </c>
      <c r="H19" s="19">
        <f t="shared" si="3"/>
        <v>1.8207469904806193</v>
      </c>
      <c r="I19" s="20">
        <f t="shared" si="4"/>
        <v>-9.4496386652543451E-2</v>
      </c>
      <c r="J19" s="20">
        <f t="shared" si="5"/>
        <v>9.4496386652543451E-2</v>
      </c>
      <c r="K19" s="20">
        <f>SUMSQ($F$5:F19)/(A19-3)</f>
        <v>2.9597005958135979E-2</v>
      </c>
      <c r="L19" s="27">
        <f>SUM($F$5:F19)/(A19-3)</f>
        <v>1.4837937209583478E-2</v>
      </c>
      <c r="M19" s="19">
        <f t="shared" si="6"/>
        <v>1826.7900657147638</v>
      </c>
      <c r="N19" s="19">
        <f>AVERAGE($M$5:M19)</f>
        <v>4223.5085083162603</v>
      </c>
      <c r="O19" s="19">
        <f>SUM($I$5:I19)/L19</f>
        <v>-63.879264103945232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D19" s="16"/>
      <c r="AE19" s="16"/>
      <c r="AF19" s="25">
        <v>2003</v>
      </c>
      <c r="AG19" s="24">
        <v>3226535</v>
      </c>
    </row>
    <row r="20" spans="1:33" x14ac:dyDescent="0.3">
      <c r="A20" s="11">
        <v>2008</v>
      </c>
      <c r="B20" s="11">
        <v>61</v>
      </c>
      <c r="C20" s="22">
        <v>3537986</v>
      </c>
      <c r="D20" t="s">
        <v>19</v>
      </c>
      <c r="E20" s="20">
        <f t="shared" si="0"/>
        <v>0.17241447535405738</v>
      </c>
      <c r="F20" s="19">
        <f t="shared" si="1"/>
        <v>1.7241447535405736</v>
      </c>
      <c r="G20" s="19">
        <f t="shared" si="2"/>
        <v>1.7458234507057619</v>
      </c>
      <c r="H20" s="19">
        <f t="shared" si="3"/>
        <v>1.7778913098967715</v>
      </c>
      <c r="I20" s="20">
        <f t="shared" si="4"/>
        <v>-5.374655635619785E-2</v>
      </c>
      <c r="J20" s="20">
        <f t="shared" si="5"/>
        <v>5.374655635619785E-2</v>
      </c>
      <c r="K20" s="20">
        <f>SUMSQ($F$5:F20)/(A20-3)</f>
        <v>3.1064875347264834E-2</v>
      </c>
      <c r="L20" s="27">
        <f>SUM($F$5:F20)/(A20-3)</f>
        <v>1.5690459312491703E-2</v>
      </c>
      <c r="M20" s="19">
        <f t="shared" si="6"/>
        <v>3207.9166935162198</v>
      </c>
      <c r="N20" s="19">
        <f>AVERAGE($M$5:M20)</f>
        <v>4160.0340198912572</v>
      </c>
      <c r="O20" s="19">
        <f>SUM($I$5:I20)/L20</f>
        <v>-63.83389078530945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D20" s="16"/>
      <c r="AE20" s="16"/>
      <c r="AF20" s="25">
        <v>2004</v>
      </c>
      <c r="AG20" s="24">
        <v>3288733</v>
      </c>
    </row>
    <row r="21" spans="1:33" x14ac:dyDescent="0.3">
      <c r="A21" s="11">
        <v>2009</v>
      </c>
      <c r="B21" s="11">
        <v>61</v>
      </c>
      <c r="C21" s="22">
        <v>3600000</v>
      </c>
      <c r="D21" t="s">
        <v>19</v>
      </c>
      <c r="E21" s="20">
        <f t="shared" si="0"/>
        <v>0.16944444444444445</v>
      </c>
      <c r="F21" s="19">
        <f t="shared" si="1"/>
        <v>1.6944444444444446</v>
      </c>
      <c r="G21" s="19">
        <f t="shared" si="2"/>
        <v>1.7149466006043648</v>
      </c>
      <c r="H21" s="19">
        <f t="shared" si="3"/>
        <v>1.7458234507057619</v>
      </c>
      <c r="I21" s="20">
        <f t="shared" si="4"/>
        <v>-5.1379006261317306E-2</v>
      </c>
      <c r="J21" s="20">
        <f t="shared" si="5"/>
        <v>5.1379006261317306E-2</v>
      </c>
      <c r="K21" s="20">
        <f>SUMSQ($F$5:F21)/(A21-3)</f>
        <v>3.2480666523716173E-2</v>
      </c>
      <c r="L21" s="27">
        <f>SUM($F$5:F21)/(A21-3)</f>
        <v>1.6527325705877522E-2</v>
      </c>
      <c r="M21" s="19">
        <f t="shared" si="6"/>
        <v>3297.9315244564655</v>
      </c>
      <c r="N21" s="19">
        <f>AVERAGE($M$5:M21)</f>
        <v>4109.322108395093</v>
      </c>
      <c r="O21" s="19">
        <f>SUM($I$5:I21)/L21</f>
        <v>-63.7103722117484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D21" s="16"/>
      <c r="AE21" s="16"/>
      <c r="AF21" s="25">
        <v>2005</v>
      </c>
      <c r="AG21" s="24">
        <v>3351007</v>
      </c>
    </row>
    <row r="22" spans="1:33" x14ac:dyDescent="0.3">
      <c r="A22" s="11">
        <v>2010</v>
      </c>
      <c r="B22" s="11">
        <v>62</v>
      </c>
      <c r="C22" s="22">
        <v>3405813</v>
      </c>
      <c r="D22" t="s">
        <v>18</v>
      </c>
      <c r="E22" s="20">
        <f t="shared" si="0"/>
        <v>0.18204170340532497</v>
      </c>
      <c r="F22" s="19">
        <f t="shared" si="1"/>
        <v>1.8204170340532495</v>
      </c>
      <c r="G22" s="19">
        <f t="shared" si="2"/>
        <v>1.7463354106794224</v>
      </c>
      <c r="H22" s="19">
        <f t="shared" si="3"/>
        <v>1.7149466006043648</v>
      </c>
      <c r="I22" s="20">
        <f t="shared" si="4"/>
        <v>0.10547043344888474</v>
      </c>
      <c r="J22" s="20">
        <f t="shared" si="5"/>
        <v>0.10547043344888474</v>
      </c>
      <c r="K22" s="20">
        <f>SUMSQ($F$5:F22)/(A22-3)</f>
        <v>3.4115662792449361E-2</v>
      </c>
      <c r="L22" s="27">
        <f>SUM($F$5:F22)/(A22-3)</f>
        <v>1.7426124763350054E-2</v>
      </c>
      <c r="M22" s="19">
        <f t="shared" si="6"/>
        <v>1725.9974900316472</v>
      </c>
      <c r="N22" s="19">
        <f>AVERAGE($M$5:M22)</f>
        <v>3976.915185152679</v>
      </c>
      <c r="O22" s="19">
        <f>SUM($I$5:I22)/L22</f>
        <v>-54.371907225758932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D22" s="16"/>
      <c r="AE22" s="16"/>
      <c r="AF22" s="25">
        <v>2006</v>
      </c>
      <c r="AG22" s="24">
        <v>3413399</v>
      </c>
    </row>
    <row r="23" spans="1:33" x14ac:dyDescent="0.3">
      <c r="A23" s="11">
        <v>2011</v>
      </c>
      <c r="B23" s="11">
        <v>62</v>
      </c>
      <c r="C23" s="22">
        <v>3723821</v>
      </c>
      <c r="D23" t="s">
        <v>19</v>
      </c>
      <c r="E23" s="20">
        <f t="shared" si="0"/>
        <v>0.16649565056967022</v>
      </c>
      <c r="F23" s="19">
        <f t="shared" si="1"/>
        <v>1.6649565056967024</v>
      </c>
      <c r="G23" s="19">
        <f t="shared" si="2"/>
        <v>1.7266059947314656</v>
      </c>
      <c r="H23" s="19">
        <f t="shared" si="3"/>
        <v>1.7463354106794224</v>
      </c>
      <c r="I23" s="20">
        <f t="shared" si="4"/>
        <v>-8.1378904982720046E-2</v>
      </c>
      <c r="J23" s="20">
        <f t="shared" si="5"/>
        <v>8.1378904982720046E-2</v>
      </c>
      <c r="K23" s="20">
        <f>SUMSQ($F$5:F23)/(A23-3)</f>
        <v>3.5479190931428109E-2</v>
      </c>
      <c r="L23" s="27">
        <f>SUM($F$5:F23)/(A23-3)</f>
        <v>1.8246608020786984E-2</v>
      </c>
      <c r="M23" s="19">
        <f t="shared" si="6"/>
        <v>2045.9313209611732</v>
      </c>
      <c r="N23" s="19">
        <f>AVERAGE($M$5:M23)</f>
        <v>3875.2844554583894</v>
      </c>
      <c r="O23" s="19">
        <f>SUM($I$5:I23)/L23</f>
        <v>-56.38694834393192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D23" s="16"/>
      <c r="AE23" s="16"/>
      <c r="AF23" s="25">
        <v>2007</v>
      </c>
      <c r="AG23" s="24">
        <v>3475741</v>
      </c>
    </row>
    <row r="24" spans="1:33" x14ac:dyDescent="0.3">
      <c r="A24" s="11">
        <v>2012</v>
      </c>
      <c r="B24" s="11">
        <v>61</v>
      </c>
      <c r="C24" s="22">
        <v>3787511</v>
      </c>
      <c r="D24" t="s">
        <v>19</v>
      </c>
      <c r="E24" s="20">
        <f t="shared" si="0"/>
        <v>0.16105563785821347</v>
      </c>
      <c r="F24" s="19">
        <f t="shared" si="1"/>
        <v>1.6105563785821349</v>
      </c>
      <c r="G24" s="19">
        <f t="shared" si="2"/>
        <v>1.6986433061106956</v>
      </c>
      <c r="H24" s="19">
        <f t="shared" si="3"/>
        <v>1.7266059947314656</v>
      </c>
      <c r="I24" s="20">
        <f t="shared" si="4"/>
        <v>-0.11604961614933074</v>
      </c>
      <c r="J24" s="20">
        <f t="shared" si="5"/>
        <v>0.11604961614933074</v>
      </c>
      <c r="K24" s="20">
        <f>SUMSQ($F$5:F24)/(A24-3)</f>
        <v>3.6752666619661145E-2</v>
      </c>
      <c r="L24" s="27">
        <f>SUM($F$5:F24)/(A24-3)</f>
        <v>1.9039196258995715E-2</v>
      </c>
      <c r="M24" s="19">
        <f t="shared" si="6"/>
        <v>1387.817066546517</v>
      </c>
      <c r="N24" s="19">
        <f>AVERAGE($M$5:M24)</f>
        <v>3750.9110860127957</v>
      </c>
      <c r="O24" s="19">
        <f>SUM($I$5:I24)/L24</f>
        <v>-60.134899840032055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D24" s="16"/>
      <c r="AE24" s="16"/>
      <c r="AF24" s="25">
        <v>2008</v>
      </c>
      <c r="AG24" s="24">
        <v>3537986</v>
      </c>
    </row>
    <row r="25" spans="1:33" x14ac:dyDescent="0.3">
      <c r="A25" s="11">
        <v>2013</v>
      </c>
      <c r="B25" s="11">
        <v>61</v>
      </c>
      <c r="C25" s="22">
        <v>3850735</v>
      </c>
      <c r="D25" t="s">
        <v>19</v>
      </c>
      <c r="E25" s="20">
        <f t="shared" si="0"/>
        <v>0.15841131628117747</v>
      </c>
      <c r="F25" s="19">
        <f t="shared" si="1"/>
        <v>1.5841131628117748</v>
      </c>
      <c r="G25" s="19">
        <f t="shared" si="2"/>
        <v>1.619875349030204</v>
      </c>
      <c r="H25" s="19">
        <f t="shared" si="3"/>
        <v>1.6986433061106956</v>
      </c>
      <c r="I25" s="20">
        <f t="shared" si="4"/>
        <v>-0.11453014329892075</v>
      </c>
      <c r="J25" s="20">
        <f t="shared" si="5"/>
        <v>0.11453014329892075</v>
      </c>
      <c r="K25" s="20">
        <f>SUMSQ($F$5:F25)/(A25-3)</f>
        <v>3.7982846642533714E-2</v>
      </c>
      <c r="L25" s="27">
        <f>SUM($F$5:F25)/(A25-3)</f>
        <v>1.9817840023449836E-2</v>
      </c>
      <c r="M25" s="19">
        <f t="shared" si="6"/>
        <v>1383.1408196855912</v>
      </c>
      <c r="N25" s="19">
        <f>AVERAGE($M$5:M25)</f>
        <v>3638.1601209495952</v>
      </c>
      <c r="O25" s="19">
        <f>SUM($I$5:I25)/L25</f>
        <v>-63.551340705045178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D25" s="16"/>
      <c r="AE25" s="16"/>
      <c r="AF25" s="25">
        <v>2009</v>
      </c>
      <c r="AG25" s="24">
        <v>3600000</v>
      </c>
    </row>
    <row r="26" spans="1:33" x14ac:dyDescent="0.3">
      <c r="A26" s="11">
        <v>2014</v>
      </c>
      <c r="B26" s="11">
        <v>59</v>
      </c>
      <c r="C26" s="22">
        <v>3913275</v>
      </c>
      <c r="D26" t="s">
        <v>19</v>
      </c>
      <c r="E26" s="20">
        <f t="shared" si="0"/>
        <v>0.15076885728705497</v>
      </c>
      <c r="F26" s="19">
        <f t="shared" si="1"/>
        <v>1.5076885728705496</v>
      </c>
      <c r="G26" s="19">
        <f t="shared" si="2"/>
        <v>1.5674527047548199</v>
      </c>
      <c r="H26" s="19">
        <f t="shared" si="3"/>
        <v>1.619875349030204</v>
      </c>
      <c r="I26" s="20">
        <f t="shared" si="4"/>
        <v>-0.11218677615965444</v>
      </c>
      <c r="J26" s="20">
        <f t="shared" si="5"/>
        <v>0.11218677615965444</v>
      </c>
      <c r="K26" s="20">
        <f>SUMSQ($F$5:F26)/(A26-3)</f>
        <v>3.9094304616736554E-2</v>
      </c>
      <c r="L26" s="27">
        <f>SUM($F$5:F26)/(A26-3)</f>
        <v>2.0557706126307668E-2</v>
      </c>
      <c r="M26" s="19">
        <f t="shared" si="6"/>
        <v>1343.909348749748</v>
      </c>
      <c r="N26" s="19">
        <f>AVERAGE($M$5:M26)</f>
        <v>3533.8759949405112</v>
      </c>
      <c r="O26" s="19">
        <f>SUM($I$5:I26)/L26</f>
        <v>-66.721309814459957</v>
      </c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D26" s="16"/>
      <c r="AE26" s="16"/>
      <c r="AF26" s="25">
        <v>2010</v>
      </c>
      <c r="AG26" s="24">
        <v>3661835</v>
      </c>
    </row>
    <row r="27" spans="1:33" x14ac:dyDescent="0.3">
      <c r="A27" s="11">
        <v>2015</v>
      </c>
      <c r="B27" s="11">
        <v>60</v>
      </c>
      <c r="C27" s="22">
        <v>3975404</v>
      </c>
      <c r="D27" t="s">
        <v>19</v>
      </c>
      <c r="E27" s="20">
        <f t="shared" si="0"/>
        <v>0.15092805662015735</v>
      </c>
      <c r="F27" s="19">
        <f t="shared" si="1"/>
        <v>1.5092805662015734</v>
      </c>
      <c r="G27" s="19">
        <f t="shared" si="2"/>
        <v>1.5336941006279659</v>
      </c>
      <c r="H27" s="19">
        <f t="shared" si="3"/>
        <v>1.5674527047548199</v>
      </c>
      <c r="I27" s="20">
        <f t="shared" si="4"/>
        <v>-5.8172138553246544E-2</v>
      </c>
      <c r="J27" s="20">
        <f t="shared" si="5"/>
        <v>5.8172138553246544E-2</v>
      </c>
      <c r="K27" s="20">
        <f>SUMSQ($F$5:F27)/(A27-3)</f>
        <v>4.0207044936267866E-2</v>
      </c>
      <c r="L27" s="27">
        <f>SUM($F$5:F27)/(A27-3)</f>
        <v>2.1297628024953427E-2</v>
      </c>
      <c r="M27" s="19">
        <f t="shared" si="6"/>
        <v>2594.5076178007239</v>
      </c>
      <c r="N27" s="19">
        <f>AVERAGE($M$5:M27)</f>
        <v>3493.0338915866078</v>
      </c>
      <c r="O27" s="19">
        <f>SUM($I$5:I27)/L27</f>
        <v>-67.134669476150208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D27" s="16"/>
      <c r="AE27" s="16"/>
      <c r="AF27" s="25">
        <v>2011</v>
      </c>
      <c r="AG27" s="24">
        <v>3723821</v>
      </c>
    </row>
    <row r="28" spans="1:33" x14ac:dyDescent="0.3">
      <c r="A28" s="11">
        <v>2016</v>
      </c>
      <c r="B28" s="11">
        <v>60</v>
      </c>
      <c r="C28" s="22">
        <v>4037043</v>
      </c>
      <c r="D28" t="s">
        <v>19</v>
      </c>
      <c r="E28" s="20">
        <f t="shared" si="0"/>
        <v>0.14862363368435758</v>
      </c>
      <c r="F28" s="19">
        <f t="shared" si="1"/>
        <v>1.4862363368435758</v>
      </c>
      <c r="G28" s="19">
        <f t="shared" si="2"/>
        <v>1.5010684919718997</v>
      </c>
      <c r="H28" s="19">
        <f t="shared" si="3"/>
        <v>1.5336941006279659</v>
      </c>
      <c r="I28" s="20">
        <f t="shared" si="4"/>
        <v>-4.7457763784390039E-2</v>
      </c>
      <c r="J28" s="20">
        <f t="shared" si="5"/>
        <v>4.7457763784390039E-2</v>
      </c>
      <c r="K28" s="20">
        <f>SUMSQ($F$5:F28)/(A28-3)</f>
        <v>4.1284387908954376E-2</v>
      </c>
      <c r="L28" s="27">
        <f>SUM($F$5:F28)/(A28-3)</f>
        <v>2.2025367075533965E-2</v>
      </c>
      <c r="M28" s="19">
        <f t="shared" si="6"/>
        <v>3131.7032627071094</v>
      </c>
      <c r="N28" s="19">
        <f>AVERAGE($M$5:M28)</f>
        <v>3477.9784487166289</v>
      </c>
      <c r="O28" s="19">
        <f>SUM($I$5:I28)/L28</f>
        <v>-67.071162845980325</v>
      </c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D28" s="16"/>
      <c r="AE28" s="16"/>
      <c r="AF28" s="25">
        <v>2012</v>
      </c>
      <c r="AG28" s="24">
        <v>3787511</v>
      </c>
    </row>
    <row r="29" spans="1:33" x14ac:dyDescent="0.3">
      <c r="A29" s="11">
        <v>2017</v>
      </c>
      <c r="B29" s="11">
        <v>61</v>
      </c>
      <c r="C29" s="22">
        <v>4098135</v>
      </c>
      <c r="D29" t="s">
        <v>19</v>
      </c>
      <c r="E29" s="20">
        <f t="shared" si="0"/>
        <v>0.14884819558164872</v>
      </c>
      <c r="F29" s="19">
        <f t="shared" si="1"/>
        <v>1.4884819558164872</v>
      </c>
      <c r="G29" s="19">
        <f t="shared" si="2"/>
        <v>1.4946662862872122</v>
      </c>
      <c r="H29" s="19">
        <f t="shared" si="3"/>
        <v>1.5010684919718997</v>
      </c>
      <c r="I29" s="20">
        <f t="shared" si="4"/>
        <v>-1.2586536155412498E-2</v>
      </c>
      <c r="J29" s="20">
        <f t="shared" si="5"/>
        <v>1.2586536155412498E-2</v>
      </c>
      <c r="K29" s="20">
        <f>SUMSQ($F$5:F29)/(A29-3)</f>
        <v>4.2363977851795645E-2</v>
      </c>
      <c r="L29" s="27">
        <f>SUM($F$5:F29)/(A29-3)</f>
        <v>2.2753498450281209E-2</v>
      </c>
      <c r="M29" s="19">
        <f t="shared" si="6"/>
        <v>11825.985620169264</v>
      </c>
      <c r="N29" s="19">
        <f>AVERAGE($M$5:M29)</f>
        <v>3811.898735574734</v>
      </c>
      <c r="O29" s="19">
        <f>SUM($I$5:I29)/L29</f>
        <v>-65.477997648428939</v>
      </c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D29" s="16"/>
      <c r="AE29" s="16"/>
      <c r="AF29" s="25">
        <v>2013</v>
      </c>
      <c r="AG29" s="24">
        <v>3850735</v>
      </c>
    </row>
    <row r="30" spans="1:33" x14ac:dyDescent="0.3">
      <c r="A30" s="11">
        <v>2018</v>
      </c>
      <c r="B30" s="11">
        <v>61</v>
      </c>
      <c r="C30" s="22">
        <v>4158783</v>
      </c>
      <c r="D30" t="s">
        <v>19</v>
      </c>
      <c r="E30" s="20">
        <f t="shared" si="0"/>
        <v>0.1466775256126612</v>
      </c>
      <c r="F30" s="19">
        <f t="shared" si="1"/>
        <v>1.4667752561266121</v>
      </c>
      <c r="G30" s="19">
        <f t="shared" si="2"/>
        <v>1.4804978495955583</v>
      </c>
      <c r="H30" s="19">
        <f t="shared" si="3"/>
        <v>1.4946662862872122</v>
      </c>
      <c r="I30" s="20">
        <f t="shared" si="4"/>
        <v>-2.7891030160600128E-2</v>
      </c>
      <c r="J30" s="20">
        <f t="shared" si="5"/>
        <v>2.7891030160600128E-2</v>
      </c>
      <c r="K30" s="20">
        <f>SUMSQ($F$5:F30)/(A30-3)</f>
        <v>4.3410660568487199E-2</v>
      </c>
      <c r="L30" s="27">
        <f>SUM($F$5:F30)/(A30-3)</f>
        <v>2.3470134558309166E-2</v>
      </c>
      <c r="M30" s="19">
        <f t="shared" si="6"/>
        <v>5258.9497328737307</v>
      </c>
      <c r="N30" s="19">
        <f>AVERAGE($M$5:M30)</f>
        <v>3867.5545431631572</v>
      </c>
      <c r="O30" s="19">
        <f>SUM($I$5:I30)/L30</f>
        <v>-64.667057805355242</v>
      </c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D30" s="16"/>
      <c r="AE30" s="16"/>
      <c r="AF30" s="25">
        <v>2014</v>
      </c>
      <c r="AG30" s="24">
        <v>3913275</v>
      </c>
    </row>
    <row r="31" spans="1:33" x14ac:dyDescent="0.3">
      <c r="A31" s="15">
        <v>2019</v>
      </c>
      <c r="B31" s="15">
        <v>62</v>
      </c>
      <c r="C31" s="22">
        <v>4218808</v>
      </c>
      <c r="D31" t="s">
        <v>19</v>
      </c>
      <c r="E31" s="20">
        <f t="shared" si="0"/>
        <v>0.14696094252215317</v>
      </c>
      <c r="F31" s="19">
        <f t="shared" si="1"/>
        <v>1.4696094252215317</v>
      </c>
      <c r="G31" s="19">
        <f t="shared" si="2"/>
        <v>1.4749555457215437</v>
      </c>
      <c r="H31" s="19">
        <f t="shared" si="3"/>
        <v>1.4804978495955583</v>
      </c>
      <c r="I31" s="20">
        <f t="shared" si="4"/>
        <v>-1.0888424374026595E-2</v>
      </c>
      <c r="J31" s="20">
        <f t="shared" si="5"/>
        <v>1.0888424374026595E-2</v>
      </c>
      <c r="K31" s="20">
        <f>SUMSQ($F$5:F31)/(A31-3)</f>
        <v>4.4460432990179398E-2</v>
      </c>
      <c r="L31" s="27">
        <f>SUM($F$5:F31)/(A31-3)</f>
        <v>2.4187465555661956E-2</v>
      </c>
      <c r="M31" s="19">
        <f t="shared" si="6"/>
        <v>13496.988863945819</v>
      </c>
      <c r="N31" s="19">
        <f>AVERAGE($M$5:M31)</f>
        <v>4224.2002587477</v>
      </c>
      <c r="O31" s="19">
        <f>SUM($I$5:I31)/L31</f>
        <v>-63.199386022395359</v>
      </c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D31" s="16"/>
      <c r="AE31" s="16"/>
      <c r="AF31" s="25">
        <v>2015</v>
      </c>
      <c r="AG31" s="24">
        <v>3975404</v>
      </c>
    </row>
    <row r="32" spans="1:33" x14ac:dyDescent="0.3">
      <c r="A32" s="11">
        <v>2020</v>
      </c>
      <c r="B32" s="11">
        <v>62</v>
      </c>
      <c r="C32" s="22">
        <v>4278500</v>
      </c>
      <c r="D32" t="s">
        <v>19</v>
      </c>
      <c r="E32" s="20">
        <f t="shared" si="0"/>
        <v>0.14491059950917379</v>
      </c>
      <c r="F32" s="19">
        <f t="shared" si="1"/>
        <v>1.4491059950917378</v>
      </c>
      <c r="G32" s="19">
        <f t="shared" si="2"/>
        <v>1.4618302254799602</v>
      </c>
      <c r="H32" s="19">
        <f t="shared" si="3"/>
        <v>1.4749555457215437</v>
      </c>
      <c r="I32" s="20">
        <f t="shared" si="4"/>
        <v>-2.5849550629805984E-2</v>
      </c>
      <c r="J32" s="20">
        <f t="shared" si="5"/>
        <v>2.5849550629805984E-2</v>
      </c>
      <c r="K32" s="20">
        <f>SUMSQ($F$5:F32)/(A32-3)</f>
        <v>4.5479494840462313E-2</v>
      </c>
      <c r="L32" s="27">
        <f>SUM($F$5:F32)/(A32-3)</f>
        <v>2.4893919958010033E-2</v>
      </c>
      <c r="M32" s="19">
        <f t="shared" si="6"/>
        <v>5605.9233518003093</v>
      </c>
      <c r="N32" s="19">
        <f>AVERAGE($M$5:M32)</f>
        <v>4273.547512071008</v>
      </c>
      <c r="O32" s="19">
        <f>SUM($I$5:I32)/L32</f>
        <v>-62.444264535577759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F32" s="25">
        <v>2016</v>
      </c>
      <c r="AG32" s="24">
        <v>4037043</v>
      </c>
    </row>
    <row r="33" spans="1:33" x14ac:dyDescent="0.3">
      <c r="A33" s="11">
        <v>2021</v>
      </c>
      <c r="B33" s="11">
        <v>62</v>
      </c>
      <c r="C33" s="22">
        <v>4337406</v>
      </c>
      <c r="D33" t="s">
        <v>19</v>
      </c>
      <c r="E33" s="20">
        <f t="shared" si="0"/>
        <v>0.14294257904378793</v>
      </c>
      <c r="F33" s="19">
        <f t="shared" si="1"/>
        <v>1.4294257904378793</v>
      </c>
      <c r="G33" s="19">
        <f t="shared" si="2"/>
        <v>1.4493804035837161</v>
      </c>
      <c r="H33" s="19">
        <f t="shared" si="3"/>
        <v>1.4618302254799602</v>
      </c>
      <c r="I33" s="20">
        <f t="shared" si="4"/>
        <v>-3.2404435042080904E-2</v>
      </c>
      <c r="J33" s="20">
        <f t="shared" si="5"/>
        <v>3.2404435042080904E-2</v>
      </c>
      <c r="K33" s="20">
        <f>SUMSQ($F$5:F33)/(A33-3)</f>
        <v>4.6469474322884757E-2</v>
      </c>
      <c r="L33" s="27">
        <f>SUM($F$5:F33)/(A33-3)</f>
        <v>2.5589921875988166E-2</v>
      </c>
      <c r="M33" s="19">
        <f t="shared" si="6"/>
        <v>4411.2041718413075</v>
      </c>
      <c r="N33" s="19">
        <f>AVERAGE($M$5:M33)</f>
        <v>4278.2942934423972</v>
      </c>
      <c r="O33" s="19">
        <f>SUM($I$5:I33)/L33</f>
        <v>-62.012184559132422</v>
      </c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F33" s="25">
        <v>2017</v>
      </c>
      <c r="AG33" s="24">
        <v>4098135</v>
      </c>
    </row>
    <row r="34" spans="1:33" x14ac:dyDescent="0.3">
      <c r="A34" s="11">
        <v>2022</v>
      </c>
      <c r="B34" s="11">
        <v>62</v>
      </c>
      <c r="C34" s="22">
        <v>4395414</v>
      </c>
      <c r="D34" t="s">
        <v>19</v>
      </c>
      <c r="E34" s="20">
        <f t="shared" si="0"/>
        <v>0.14105610984539796</v>
      </c>
      <c r="F34" s="19">
        <f t="shared" si="1"/>
        <v>1.4105610984539794</v>
      </c>
      <c r="G34" s="19">
        <f t="shared" si="2"/>
        <v>1.4296976279945321</v>
      </c>
      <c r="H34" s="19">
        <f t="shared" si="3"/>
        <v>1.4493804035837161</v>
      </c>
      <c r="I34" s="20">
        <f t="shared" si="4"/>
        <v>-3.8819305129736748E-2</v>
      </c>
      <c r="J34" s="20">
        <f t="shared" si="5"/>
        <v>3.8819305129736748E-2</v>
      </c>
      <c r="K34" s="20">
        <f>SUMSQ($F$5:F34)/(A34-3)</f>
        <v>4.7431937491853954E-2</v>
      </c>
      <c r="L34" s="27">
        <f>SUM($F$5:F34)/(A34-3)</f>
        <v>2.627589075988019E-2</v>
      </c>
      <c r="M34" s="19">
        <f t="shared" si="6"/>
        <v>3633.6588038858208</v>
      </c>
      <c r="N34" s="19">
        <f>AVERAGE($M$5:M34)</f>
        <v>4256.8064437905114</v>
      </c>
      <c r="O34" s="19">
        <f>SUM($I$5:I34)/L34</f>
        <v>-61.87064325292193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F34" s="25">
        <v>2018</v>
      </c>
      <c r="AG34" s="24">
        <v>4158783</v>
      </c>
    </row>
    <row r="35" spans="1:33" x14ac:dyDescent="0.3">
      <c r="A35" s="11">
        <v>2023</v>
      </c>
      <c r="B35" s="11">
        <v>62</v>
      </c>
      <c r="C35" s="22">
        <v>4064780</v>
      </c>
      <c r="D35" t="s">
        <v>18</v>
      </c>
      <c r="E35" s="20">
        <f t="shared" si="0"/>
        <v>0.15252978020950703</v>
      </c>
      <c r="F35" s="19">
        <f t="shared" si="1"/>
        <v>1.5252978020950703</v>
      </c>
      <c r="G35" s="19">
        <f t="shared" si="2"/>
        <v>1.455094896995643</v>
      </c>
      <c r="H35" s="19">
        <f t="shared" si="3"/>
        <v>1.4296976279945321</v>
      </c>
      <c r="I35" s="20">
        <f t="shared" si="4"/>
        <v>9.5600174100538116E-2</v>
      </c>
      <c r="J35" s="20">
        <f t="shared" si="5"/>
        <v>9.5600174100538116E-2</v>
      </c>
      <c r="K35" s="20">
        <f>SUMSQ($F$5:F35)/(A35-3)</f>
        <v>4.8560205535212467E-2</v>
      </c>
      <c r="L35" s="27">
        <f>SUM($F$5:F35)/(A35-3)</f>
        <v>2.7017980814996619E-2</v>
      </c>
      <c r="M35" s="19">
        <f t="shared" si="6"/>
        <v>1595.4968873707153</v>
      </c>
      <c r="N35" s="19">
        <f>AVERAGE($M$5:M35)</f>
        <v>4170.9577484221309</v>
      </c>
      <c r="O35" s="19">
        <f>SUM($I$5:I35)/L35</f>
        <v>-56.632880885290106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F35" s="25">
        <v>2019</v>
      </c>
      <c r="AG35" s="24">
        <v>4218808</v>
      </c>
    </row>
    <row r="36" spans="1:33" x14ac:dyDescent="0.3">
      <c r="AF36" s="25">
        <v>2020</v>
      </c>
      <c r="AG36" s="24">
        <v>4278500</v>
      </c>
    </row>
    <row r="37" spans="1:33" x14ac:dyDescent="0.3">
      <c r="AF37" s="25">
        <v>2021</v>
      </c>
      <c r="AG37" s="24">
        <v>4337406</v>
      </c>
    </row>
    <row r="38" spans="1:33" x14ac:dyDescent="0.3">
      <c r="A38" t="s">
        <v>19</v>
      </c>
      <c r="B38" t="s">
        <v>20</v>
      </c>
      <c r="AF38" s="25">
        <v>2022</v>
      </c>
      <c r="AG38" s="24">
        <v>4395414</v>
      </c>
    </row>
    <row r="39" spans="1:33" x14ac:dyDescent="0.3">
      <c r="A39" t="s">
        <v>18</v>
      </c>
      <c r="B39" t="s">
        <v>21</v>
      </c>
      <c r="AF39" s="25">
        <v>2023</v>
      </c>
      <c r="AG39" s="24">
        <v>4452823</v>
      </c>
    </row>
    <row r="40" spans="1:33" x14ac:dyDescent="0.3">
      <c r="AF40" s="25">
        <v>2024</v>
      </c>
      <c r="AG40" s="24">
        <v>4509530</v>
      </c>
    </row>
    <row r="41" spans="1:33" x14ac:dyDescent="0.3">
      <c r="AF41" s="25">
        <v>2025</v>
      </c>
      <c r="AG41" s="24">
        <v>4565559</v>
      </c>
    </row>
    <row r="42" spans="1:33" x14ac:dyDescent="0.3">
      <c r="AF42" s="25">
        <v>2026</v>
      </c>
      <c r="AG42" s="24">
        <v>4620975</v>
      </c>
    </row>
    <row r="43" spans="1:33" x14ac:dyDescent="0.3">
      <c r="AF43" s="25">
        <v>2027</v>
      </c>
      <c r="AG43" s="24">
        <v>4675513</v>
      </c>
    </row>
    <row r="44" spans="1:33" x14ac:dyDescent="0.3">
      <c r="AF44" s="25">
        <v>2028</v>
      </c>
      <c r="AG44" s="24">
        <v>4729445</v>
      </c>
    </row>
    <row r="45" spans="1:33" x14ac:dyDescent="0.3">
      <c r="AF45" s="25">
        <v>2029</v>
      </c>
      <c r="AG45" s="24">
        <v>4782609</v>
      </c>
    </row>
    <row r="46" spans="1:33" x14ac:dyDescent="0.3">
      <c r="AF46" s="25">
        <v>2030</v>
      </c>
      <c r="AG46" s="24">
        <v>4834846</v>
      </c>
    </row>
    <row r="47" spans="1:33" x14ac:dyDescent="0.3">
      <c r="AF47" s="25"/>
      <c r="AG47" s="2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B8C4-895E-49FA-A18D-D3A3915534B4}">
  <dimension ref="A1:AG47"/>
  <sheetViews>
    <sheetView topLeftCell="N1" workbookViewId="0">
      <selection activeCell="N4" sqref="N4"/>
    </sheetView>
  </sheetViews>
  <sheetFormatPr baseColWidth="10" defaultRowHeight="14.4" x14ac:dyDescent="0.3"/>
  <cols>
    <col min="3" max="3" width="11.5546875" style="22"/>
    <col min="5" max="5" width="11.6640625" customWidth="1"/>
    <col min="8" max="8" width="13.21875" customWidth="1"/>
    <col min="33" max="33" width="16.88671875" customWidth="1"/>
  </cols>
  <sheetData>
    <row r="1" spans="1:33" ht="28.8" x14ac:dyDescent="0.3">
      <c r="A1" s="10" t="s">
        <v>4</v>
      </c>
      <c r="B1" s="10" t="s">
        <v>1</v>
      </c>
      <c r="C1" s="22" t="s">
        <v>23</v>
      </c>
      <c r="E1" s="9" t="s">
        <v>24</v>
      </c>
      <c r="F1" s="9" t="s">
        <v>25</v>
      </c>
      <c r="G1" s="9" t="s">
        <v>28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  <c r="N1" s="9" t="s">
        <v>35</v>
      </c>
      <c r="O1" s="9" t="s">
        <v>36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F1" s="23" t="s">
        <v>4</v>
      </c>
      <c r="AG1" s="23" t="s">
        <v>22</v>
      </c>
    </row>
    <row r="2" spans="1:33" x14ac:dyDescent="0.3">
      <c r="A2" s="11">
        <v>1990</v>
      </c>
      <c r="B2" s="11">
        <v>55</v>
      </c>
      <c r="C2" s="22">
        <v>2329329</v>
      </c>
      <c r="D2" t="s">
        <v>18</v>
      </c>
      <c r="E2" s="20">
        <f xml:space="preserve"> (B2 / C2) * 10000</f>
        <v>0.23611950050851555</v>
      </c>
      <c r="F2" s="19">
        <f>B2/C2 * 100000</f>
        <v>2.3611950050851553</v>
      </c>
      <c r="G2" s="19">
        <f>AVERAGE(F2:F35)</f>
        <v>1.8047435005480597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F2" s="25">
        <v>1986</v>
      </c>
      <c r="AG2" s="24">
        <v>2274440</v>
      </c>
    </row>
    <row r="3" spans="1:33" x14ac:dyDescent="0.3">
      <c r="A3" s="11">
        <v>1991</v>
      </c>
      <c r="B3" s="11">
        <v>56</v>
      </c>
      <c r="C3" s="22">
        <v>2527391</v>
      </c>
      <c r="D3" t="s">
        <v>19</v>
      </c>
      <c r="E3" s="20">
        <f t="shared" ref="E3:E35" si="0" xml:space="preserve"> (B3 / C3) * 10000</f>
        <v>0.2215723645450981</v>
      </c>
      <c r="F3" s="19">
        <f t="shared" ref="F3:F35" si="1">B3/C3 * 100000</f>
        <v>2.2157236454509808</v>
      </c>
      <c r="G3" s="19">
        <f>+($B$41*F3)+((1-$B$41)*G2)</f>
        <v>1.845841515038352</v>
      </c>
      <c r="H3" s="19">
        <f>G2</f>
        <v>1.8047435005480597</v>
      </c>
      <c r="I3" s="19">
        <f>H3-F3</f>
        <v>-0.41098014490292112</v>
      </c>
      <c r="J3" s="19">
        <f>ABS(I3)</f>
        <v>0.41098014490292112</v>
      </c>
      <c r="K3" s="17">
        <f>SUMSQ($I$3:I3)/(A3)</f>
        <v>8.4834093171484696E-5</v>
      </c>
      <c r="L3" s="17">
        <f>SUM($J$3:J3)/(A3)</f>
        <v>2.0641895776138679E-4</v>
      </c>
      <c r="M3" s="19">
        <f>(F3/J3)*100</f>
        <v>539.13155487702784</v>
      </c>
      <c r="N3" s="19">
        <f>AVERAGE($M$3:M3)</f>
        <v>539.13155487702784</v>
      </c>
      <c r="O3" s="19">
        <f>SUM($I$3:I3)/(L3)</f>
        <v>-1991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F3" s="25">
        <v>1987</v>
      </c>
      <c r="AG3" s="24">
        <v>2323965</v>
      </c>
    </row>
    <row r="4" spans="1:33" x14ac:dyDescent="0.3">
      <c r="A4" s="11">
        <v>1992</v>
      </c>
      <c r="B4" s="11">
        <v>57</v>
      </c>
      <c r="C4" s="22">
        <v>2581476</v>
      </c>
      <c r="D4" t="s">
        <v>19</v>
      </c>
      <c r="E4" s="20">
        <f t="shared" si="0"/>
        <v>0.22080391218047349</v>
      </c>
      <c r="F4" s="19">
        <f t="shared" si="1"/>
        <v>2.208039121804735</v>
      </c>
      <c r="G4" s="19">
        <f t="shared" ref="G4:G35" si="2">+($B$41*F4)+((1-$B$41)*G3)</f>
        <v>1.8820612757149904</v>
      </c>
      <c r="H4" s="19">
        <f t="shared" ref="H4:H35" si="3">G3</f>
        <v>1.845841515038352</v>
      </c>
      <c r="I4" s="19">
        <f t="shared" ref="I4:I35" si="4">H4-F4</f>
        <v>-0.36219760676638302</v>
      </c>
      <c r="J4" s="19">
        <f t="shared" ref="J4:J35" si="5">ABS(I4)</f>
        <v>0.36219760676638302</v>
      </c>
      <c r="K4" s="17">
        <f>SUMSQ($I$3:I4)/(A4)</f>
        <v>1.5064848687335416E-4</v>
      </c>
      <c r="L4" s="17">
        <f>SUM($J$3:J4)/(A4)</f>
        <v>3.8814144160105628E-4</v>
      </c>
      <c r="M4" s="19">
        <f t="shared" ref="M4:M35" si="6">(F4/J4)*100</f>
        <v>609.62278064662019</v>
      </c>
      <c r="N4" s="19">
        <f>AVERAGE($M$3:M4)</f>
        <v>574.37716776182401</v>
      </c>
      <c r="O4" s="19">
        <f>SUM($I$3:I4)/(L4)</f>
        <v>-1992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F4" s="25">
        <v>1988</v>
      </c>
      <c r="AG4" s="24">
        <v>2373821</v>
      </c>
    </row>
    <row r="5" spans="1:33" x14ac:dyDescent="0.3">
      <c r="A5" s="11">
        <v>1993</v>
      </c>
      <c r="B5" s="11">
        <v>59</v>
      </c>
      <c r="C5" s="22">
        <v>2636079</v>
      </c>
      <c r="D5" t="s">
        <v>19</v>
      </c>
      <c r="E5" s="20">
        <f t="shared" si="0"/>
        <v>0.22381726799538251</v>
      </c>
      <c r="F5" s="19">
        <f t="shared" si="1"/>
        <v>2.2381726799538253</v>
      </c>
      <c r="G5" s="19">
        <f t="shared" si="2"/>
        <v>1.9176724161388738</v>
      </c>
      <c r="H5" s="19">
        <f t="shared" si="3"/>
        <v>1.8820612757149904</v>
      </c>
      <c r="I5" s="19">
        <f t="shared" si="4"/>
        <v>-0.35611140423883492</v>
      </c>
      <c r="J5" s="19">
        <f t="shared" si="5"/>
        <v>0.35611140423883492</v>
      </c>
      <c r="K5" s="17">
        <f>SUMSQ($I$3:I5)/(A5)</f>
        <v>2.1420327048704283E-4</v>
      </c>
      <c r="L5" s="17">
        <f>SUM($J$3:J5)/(A5)</f>
        <v>5.6662777516715453E-4</v>
      </c>
      <c r="M5" s="19">
        <f t="shared" si="6"/>
        <v>628.5035113485834</v>
      </c>
      <c r="N5" s="19">
        <f>AVERAGE($M$3:M5)</f>
        <v>592.41928229074381</v>
      </c>
      <c r="O5" s="19">
        <f>SUM($I$3:I5)/(L5)</f>
        <v>-1993.0000000000002</v>
      </c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C5">
        <v>1999</v>
      </c>
      <c r="AD5" s="14">
        <v>2892048</v>
      </c>
      <c r="AF5" s="25">
        <v>1989</v>
      </c>
      <c r="AG5" s="24">
        <v>2423924</v>
      </c>
    </row>
    <row r="6" spans="1:33" x14ac:dyDescent="0.3">
      <c r="A6" s="11">
        <v>1994</v>
      </c>
      <c r="B6" s="12">
        <v>61</v>
      </c>
      <c r="C6" s="22">
        <v>2691244</v>
      </c>
      <c r="D6" t="s">
        <v>19</v>
      </c>
      <c r="E6" s="20">
        <f t="shared" si="0"/>
        <v>0.22666097908625157</v>
      </c>
      <c r="F6" s="19">
        <f t="shared" si="1"/>
        <v>2.2666097908625158</v>
      </c>
      <c r="G6" s="19">
        <f t="shared" si="2"/>
        <v>1.952566153611238</v>
      </c>
      <c r="H6" s="19">
        <f t="shared" si="3"/>
        <v>1.9176724161388738</v>
      </c>
      <c r="I6" s="19">
        <f t="shared" si="4"/>
        <v>-0.34893737472364195</v>
      </c>
      <c r="J6" s="19">
        <f t="shared" si="5"/>
        <v>0.34893737472364195</v>
      </c>
      <c r="K6" s="17">
        <f>SUMSQ($I$3:I6)/(A6)</f>
        <v>2.7515767781329176E-4</v>
      </c>
      <c r="L6" s="17">
        <f>SUM($J$3:J6)/(A6)</f>
        <v>7.4133727714733254E-4</v>
      </c>
      <c r="M6" s="19">
        <f t="shared" si="6"/>
        <v>649.5749538603219</v>
      </c>
      <c r="N6" s="19">
        <f>AVERAGE($M$3:M6)</f>
        <v>606.70820018313827</v>
      </c>
      <c r="O6" s="19">
        <f>SUM($I$3:I6)/(L6)</f>
        <v>-1993.9999999999998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C6">
        <v>2000</v>
      </c>
      <c r="AD6" s="14">
        <v>2948023</v>
      </c>
      <c r="AF6" s="25">
        <v>1990</v>
      </c>
      <c r="AG6" s="24">
        <v>2474119</v>
      </c>
    </row>
    <row r="7" spans="1:33" x14ac:dyDescent="0.3">
      <c r="A7" s="11">
        <v>1995</v>
      </c>
      <c r="B7" s="13">
        <v>59</v>
      </c>
      <c r="C7" s="22">
        <v>2746944</v>
      </c>
      <c r="D7" t="s">
        <v>19</v>
      </c>
      <c r="E7" s="20">
        <f t="shared" si="0"/>
        <v>0.21478413830059878</v>
      </c>
      <c r="F7" s="19">
        <f t="shared" si="1"/>
        <v>2.1478413830059879</v>
      </c>
      <c r="G7" s="19">
        <f t="shared" si="2"/>
        <v>1.9720936765507131</v>
      </c>
      <c r="H7" s="19">
        <f t="shared" si="3"/>
        <v>1.952566153611238</v>
      </c>
      <c r="I7" s="19">
        <f t="shared" si="4"/>
        <v>-0.19527522939474995</v>
      </c>
      <c r="J7" s="19">
        <f t="shared" si="5"/>
        <v>0.19527522939474995</v>
      </c>
      <c r="K7" s="17">
        <f>SUMSQ($I$3:I7)/(A7)</f>
        <v>2.9413374675432377E-4</v>
      </c>
      <c r="L7" s="17">
        <f>SUM($J$3:J7)/(A7)</f>
        <v>8.3884800001329872E-4</v>
      </c>
      <c r="M7" s="19">
        <f t="shared" si="6"/>
        <v>1099.904677957958</v>
      </c>
      <c r="N7" s="19">
        <f>AVERAGE($M$3:M7)</f>
        <v>705.34749573810223</v>
      </c>
      <c r="O7" s="19">
        <f>SUM($I$3:I7)/(L7)</f>
        <v>-1995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C7">
        <v>2001</v>
      </c>
      <c r="AD7" s="14">
        <v>3003954</v>
      </c>
      <c r="AF7" s="25">
        <v>1991</v>
      </c>
      <c r="AG7" s="24">
        <v>2527391</v>
      </c>
    </row>
    <row r="8" spans="1:33" x14ac:dyDescent="0.3">
      <c r="A8" s="11">
        <v>1996</v>
      </c>
      <c r="B8" s="13">
        <v>58</v>
      </c>
      <c r="C8" s="22">
        <v>2803853</v>
      </c>
      <c r="D8" t="s">
        <v>19</v>
      </c>
      <c r="E8" s="20">
        <f t="shared" si="0"/>
        <v>0.20685820547653533</v>
      </c>
      <c r="F8" s="19">
        <f t="shared" si="1"/>
        <v>2.0685820547653533</v>
      </c>
      <c r="G8" s="19">
        <f t="shared" si="2"/>
        <v>1.9817425143721772</v>
      </c>
      <c r="H8" s="19">
        <f t="shared" si="3"/>
        <v>1.9720936765507131</v>
      </c>
      <c r="I8" s="19">
        <f t="shared" si="4"/>
        <v>-9.648837821464018E-2</v>
      </c>
      <c r="J8" s="19">
        <f t="shared" si="5"/>
        <v>9.648837821464018E-2</v>
      </c>
      <c r="K8" s="17">
        <f>SUMSQ($I$3:I8)/(A8)</f>
        <v>2.986507173874586E-4</v>
      </c>
      <c r="L8" s="17">
        <f>SUM($J$3:J8)/(A8)</f>
        <v>8.8676860633325207E-4</v>
      </c>
      <c r="M8" s="19">
        <f t="shared" si="6"/>
        <v>2143.8665392051198</v>
      </c>
      <c r="N8" s="19">
        <f>AVERAGE($M$3:M8)</f>
        <v>945.10066964927182</v>
      </c>
      <c r="O8" s="19">
        <f>SUM($I$3:I8)/(L8)</f>
        <v>-1996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C8">
        <v>2002</v>
      </c>
      <c r="AD8" s="14">
        <v>3060090</v>
      </c>
      <c r="AF8" s="25">
        <v>1992</v>
      </c>
      <c r="AG8" s="24">
        <v>2581476</v>
      </c>
    </row>
    <row r="9" spans="1:33" x14ac:dyDescent="0.3">
      <c r="A9" s="11">
        <v>1997</v>
      </c>
      <c r="B9" s="13">
        <v>57</v>
      </c>
      <c r="C9" s="22">
        <v>2861700</v>
      </c>
      <c r="D9" t="s">
        <v>19</v>
      </c>
      <c r="E9" s="20">
        <f t="shared" si="0"/>
        <v>0.19918230422476152</v>
      </c>
      <c r="F9" s="19">
        <f t="shared" si="1"/>
        <v>1.9918230422476151</v>
      </c>
      <c r="G9" s="19">
        <f t="shared" si="2"/>
        <v>1.982750567159721</v>
      </c>
      <c r="H9" s="19">
        <f t="shared" si="3"/>
        <v>1.9817425143721772</v>
      </c>
      <c r="I9" s="19">
        <f t="shared" si="4"/>
        <v>-1.0080527875437895E-2</v>
      </c>
      <c r="J9" s="19">
        <f t="shared" si="5"/>
        <v>1.0080527875437895E-2</v>
      </c>
      <c r="K9" s="17">
        <f>SUMSQ($I$3:I9)/(A9)</f>
        <v>2.9855205255263634E-4</v>
      </c>
      <c r="L9" s="17">
        <f>SUM($J$3:J9)/(A9)</f>
        <v>8.9137239164577319E-4</v>
      </c>
      <c r="M9" s="19">
        <f t="shared" si="6"/>
        <v>19759.114471583074</v>
      </c>
      <c r="N9" s="19">
        <f>AVERAGE($M$3:M9)</f>
        <v>3632.8169270683866</v>
      </c>
      <c r="O9" s="19">
        <f>SUM($I$3:I9)/(L9)</f>
        <v>-1997</v>
      </c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C9">
        <v>2003</v>
      </c>
      <c r="AD9" s="14">
        <v>3116277</v>
      </c>
      <c r="AF9" s="25">
        <v>1993</v>
      </c>
      <c r="AG9" s="24">
        <v>2636079</v>
      </c>
    </row>
    <row r="10" spans="1:33" x14ac:dyDescent="0.3">
      <c r="A10" s="11">
        <v>1998</v>
      </c>
      <c r="B10" s="11">
        <v>60</v>
      </c>
      <c r="C10" s="22">
        <v>2920591</v>
      </c>
      <c r="D10" t="s">
        <v>19</v>
      </c>
      <c r="E10" s="20">
        <f t="shared" si="0"/>
        <v>0.20543787199234675</v>
      </c>
      <c r="F10" s="19">
        <f t="shared" si="1"/>
        <v>2.0543787199234673</v>
      </c>
      <c r="G10" s="19">
        <f t="shared" si="2"/>
        <v>1.9899133824360957</v>
      </c>
      <c r="H10" s="19">
        <f t="shared" si="3"/>
        <v>1.982750567159721</v>
      </c>
      <c r="I10" s="19">
        <f t="shared" si="4"/>
        <v>-7.1628152763746344E-2</v>
      </c>
      <c r="J10" s="19">
        <f t="shared" si="5"/>
        <v>7.1628152763746344E-2</v>
      </c>
      <c r="K10" s="17">
        <f>SUMSQ($I$3:I10)/(A10)</f>
        <v>3.0097049109907976E-4</v>
      </c>
      <c r="L10" s="17">
        <f>SUM($J$3:J10)/(A10)</f>
        <v>9.267761856258035E-4</v>
      </c>
      <c r="M10" s="19">
        <f t="shared" si="6"/>
        <v>2868.116293183627</v>
      </c>
      <c r="N10" s="19">
        <f>AVERAGE($M$3:M10)</f>
        <v>3537.2293478327915</v>
      </c>
      <c r="O10" s="19">
        <f>SUM($I$3:I10)/(L10)</f>
        <v>-1998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C10">
        <v>2004</v>
      </c>
      <c r="AD10" s="14">
        <v>3172360</v>
      </c>
      <c r="AF10" s="25">
        <v>1994</v>
      </c>
      <c r="AG10" s="24">
        <v>2691244</v>
      </c>
    </row>
    <row r="11" spans="1:33" x14ac:dyDescent="0.3">
      <c r="A11" s="11">
        <v>1999</v>
      </c>
      <c r="B11" s="11">
        <v>60</v>
      </c>
      <c r="C11" s="22">
        <v>2980088</v>
      </c>
      <c r="D11" t="s">
        <v>19</v>
      </c>
      <c r="E11" s="20">
        <f t="shared" si="0"/>
        <v>0.20133633637664392</v>
      </c>
      <c r="F11" s="19">
        <f t="shared" si="1"/>
        <v>2.0133633637664392</v>
      </c>
      <c r="G11" s="19">
        <f t="shared" si="2"/>
        <v>1.9922583805691301</v>
      </c>
      <c r="H11" s="19">
        <f t="shared" si="3"/>
        <v>1.9899133824360957</v>
      </c>
      <c r="I11" s="19">
        <f t="shared" si="4"/>
        <v>-2.3449981330343483E-2</v>
      </c>
      <c r="J11" s="19">
        <f t="shared" si="5"/>
        <v>2.3449981330343483E-2</v>
      </c>
      <c r="K11" s="17">
        <f>SUMSQ($I$3:I11)/(A11)</f>
        <v>3.0109501892964228E-4</v>
      </c>
      <c r="L11" s="17">
        <f>SUM($J$3:J11)/(A11)</f>
        <v>9.3804342181625755E-4</v>
      </c>
      <c r="M11" s="19">
        <f t="shared" si="6"/>
        <v>8585.7781096022245</v>
      </c>
      <c r="N11" s="19">
        <f>AVERAGE($M$3:M11)</f>
        <v>4098.1792102516174</v>
      </c>
      <c r="O11" s="19">
        <f>SUM($I$3:I11)/(L11)</f>
        <v>-1999</v>
      </c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C11">
        <v>2005</v>
      </c>
      <c r="AD11" s="14">
        <v>3228186</v>
      </c>
      <c r="AF11" s="25">
        <v>1995</v>
      </c>
      <c r="AG11" s="24">
        <v>2746944</v>
      </c>
    </row>
    <row r="12" spans="1:33" x14ac:dyDescent="0.3">
      <c r="A12" s="11">
        <v>2000</v>
      </c>
      <c r="B12" s="11">
        <v>59</v>
      </c>
      <c r="C12" s="22">
        <v>2839177</v>
      </c>
      <c r="D12" t="s">
        <v>18</v>
      </c>
      <c r="E12" s="20">
        <f t="shared" si="0"/>
        <v>0.2078066989131005</v>
      </c>
      <c r="F12" s="19">
        <f t="shared" si="1"/>
        <v>2.0780669891310048</v>
      </c>
      <c r="G12" s="19">
        <f t="shared" si="2"/>
        <v>2.0008392414253175</v>
      </c>
      <c r="H12" s="19">
        <f t="shared" si="3"/>
        <v>1.9922583805691301</v>
      </c>
      <c r="I12" s="19">
        <f t="shared" si="4"/>
        <v>-8.5808608561874777E-2</v>
      </c>
      <c r="J12" s="19">
        <f t="shared" si="5"/>
        <v>8.5808608561874777E-2</v>
      </c>
      <c r="K12" s="17">
        <f>SUMSQ($I$3:I12)/(A12)</f>
        <v>3.0462603007183999E-4</v>
      </c>
      <c r="L12" s="17">
        <f>SUM($J$3:J12)/(A12)</f>
        <v>9.8047870438628683E-4</v>
      </c>
      <c r="M12" s="19">
        <f t="shared" si="6"/>
        <v>2421.7465169972479</v>
      </c>
      <c r="N12" s="19">
        <f>AVERAGE($M$3:M12)</f>
        <v>3930.535940926181</v>
      </c>
      <c r="O12" s="19">
        <f>SUM($I$3:I12)/(L12)</f>
        <v>-2000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C12">
        <v>2006</v>
      </c>
      <c r="AD12" s="14">
        <v>3283959</v>
      </c>
      <c r="AF12" s="25">
        <v>1996</v>
      </c>
      <c r="AG12" s="24">
        <v>2803853</v>
      </c>
    </row>
    <row r="13" spans="1:33" x14ac:dyDescent="0.3">
      <c r="A13" s="11">
        <v>2001</v>
      </c>
      <c r="B13" s="11">
        <v>58</v>
      </c>
      <c r="C13" s="22">
        <v>3102268</v>
      </c>
      <c r="D13" t="s">
        <v>19</v>
      </c>
      <c r="E13" s="20">
        <f t="shared" si="0"/>
        <v>0.18695999185112311</v>
      </c>
      <c r="F13" s="19">
        <f t="shared" si="1"/>
        <v>1.8695999185112311</v>
      </c>
      <c r="G13" s="19">
        <f t="shared" si="2"/>
        <v>1.987715309133909</v>
      </c>
      <c r="H13" s="19">
        <f t="shared" si="3"/>
        <v>2.0008392414253175</v>
      </c>
      <c r="I13" s="19">
        <f t="shared" si="4"/>
        <v>0.13123932291408646</v>
      </c>
      <c r="J13" s="19">
        <f t="shared" si="5"/>
        <v>0.13123932291408646</v>
      </c>
      <c r="K13" s="17">
        <f>SUMSQ($I$3:I13)/(A13)</f>
        <v>3.1308136932665058E-4</v>
      </c>
      <c r="L13" s="17">
        <f>SUM($J$3:J13)/(A13)</f>
        <v>1.045575578054303E-3</v>
      </c>
      <c r="M13" s="19">
        <f t="shared" si="6"/>
        <v>1424.5729686788557</v>
      </c>
      <c r="N13" s="19">
        <f>AVERAGE($M$3:M13)</f>
        <v>3702.7211252673328</v>
      </c>
      <c r="O13" s="19">
        <f>SUM($I$3:I13)/(L13)</f>
        <v>-1749.9625318940446</v>
      </c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C13">
        <v>2007</v>
      </c>
      <c r="AD13" s="14">
        <v>3339781</v>
      </c>
      <c r="AF13" s="25">
        <v>1997</v>
      </c>
      <c r="AG13" s="24">
        <v>2861700</v>
      </c>
    </row>
    <row r="14" spans="1:33" x14ac:dyDescent="0.3">
      <c r="A14" s="11">
        <v>2002</v>
      </c>
      <c r="B14" s="11">
        <v>61</v>
      </c>
      <c r="C14" s="22">
        <v>3164354</v>
      </c>
      <c r="D14" t="s">
        <v>19</v>
      </c>
      <c r="E14" s="20">
        <f t="shared" si="0"/>
        <v>0.19277236364831493</v>
      </c>
      <c r="F14" s="19">
        <f t="shared" si="1"/>
        <v>1.9277236364831494</v>
      </c>
      <c r="G14" s="19">
        <f t="shared" si="2"/>
        <v>1.9817161418688332</v>
      </c>
      <c r="H14" s="19">
        <f t="shared" si="3"/>
        <v>1.987715309133909</v>
      </c>
      <c r="I14" s="19">
        <f t="shared" si="4"/>
        <v>5.9991672650759664E-2</v>
      </c>
      <c r="J14" s="19">
        <f t="shared" si="5"/>
        <v>5.9991672650759664E-2</v>
      </c>
      <c r="K14" s="17">
        <f>SUMSQ($I$3:I14)/(A14)</f>
        <v>3.1472268771731455E-4</v>
      </c>
      <c r="L14" s="17">
        <f>SUM($J$3:J14)/(A14)</f>
        <v>1.0750191829857242E-3</v>
      </c>
      <c r="M14" s="19">
        <f t="shared" si="6"/>
        <v>3213.3187012560134</v>
      </c>
      <c r="N14" s="19">
        <f>AVERAGE($M$3:M14)</f>
        <v>3661.9375899330566</v>
      </c>
      <c r="O14" s="19">
        <f>SUM($I$3:I14)/(L14)</f>
        <v>-1646.2277522272166</v>
      </c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C14">
        <v>2008</v>
      </c>
      <c r="AD14" s="14">
        <v>3395346</v>
      </c>
      <c r="AF14" s="25">
        <v>1998</v>
      </c>
      <c r="AG14" s="24">
        <v>2920591</v>
      </c>
    </row>
    <row r="15" spans="1:33" x14ac:dyDescent="0.3">
      <c r="A15" s="11">
        <v>2003</v>
      </c>
      <c r="B15" s="11">
        <v>61</v>
      </c>
      <c r="C15" s="22">
        <v>3226535</v>
      </c>
      <c r="D15" t="s">
        <v>19</v>
      </c>
      <c r="E15" s="20">
        <f t="shared" si="0"/>
        <v>0.1890573014084769</v>
      </c>
      <c r="F15" s="19">
        <f t="shared" si="1"/>
        <v>1.8905730140847692</v>
      </c>
      <c r="G15" s="19">
        <f t="shared" si="2"/>
        <v>1.9726018290904268</v>
      </c>
      <c r="H15" s="19">
        <f t="shared" si="3"/>
        <v>1.9817161418688332</v>
      </c>
      <c r="I15" s="19">
        <f t="shared" si="4"/>
        <v>9.1143127784063971E-2</v>
      </c>
      <c r="J15" s="19">
        <f t="shared" si="5"/>
        <v>9.1143127784063971E-2</v>
      </c>
      <c r="K15" s="17">
        <f>SUMSQ($I$3:I15)/(A15)</f>
        <v>3.1871287596221966E-4</v>
      </c>
      <c r="L15" s="17">
        <f>SUM($J$3:J15)/(A15)</f>
        <v>1.1199857873796723E-3</v>
      </c>
      <c r="M15" s="19">
        <f t="shared" si="6"/>
        <v>2074.2902510037939</v>
      </c>
      <c r="N15" s="19">
        <f>AVERAGE($M$3:M15)</f>
        <v>3539.8108715538829</v>
      </c>
      <c r="O15" s="19">
        <f>SUM($I$3:I15)/(L15)</f>
        <v>-1498.7540952201639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C15">
        <v>2009</v>
      </c>
      <c r="AD15" s="14">
        <v>3450349</v>
      </c>
      <c r="AF15" s="25">
        <v>1999</v>
      </c>
      <c r="AG15" s="24">
        <v>2980088</v>
      </c>
    </row>
    <row r="16" spans="1:33" x14ac:dyDescent="0.3">
      <c r="A16" s="11">
        <v>2004</v>
      </c>
      <c r="B16" s="11">
        <v>61</v>
      </c>
      <c r="C16" s="22">
        <v>3288733</v>
      </c>
      <c r="D16" t="s">
        <v>19</v>
      </c>
      <c r="E16" s="20">
        <f t="shared" si="0"/>
        <v>0.18548176455796198</v>
      </c>
      <c r="F16" s="19">
        <f t="shared" si="1"/>
        <v>1.8548176455796199</v>
      </c>
      <c r="G16" s="19">
        <f t="shared" si="2"/>
        <v>1.9608234107393463</v>
      </c>
      <c r="H16" s="19">
        <f t="shared" si="3"/>
        <v>1.9726018290904268</v>
      </c>
      <c r="I16" s="19">
        <f t="shared" si="4"/>
        <v>0.11778418351080688</v>
      </c>
      <c r="J16" s="19">
        <f t="shared" si="5"/>
        <v>0.11778418351080688</v>
      </c>
      <c r="K16" s="17">
        <f>SUMSQ($I$3:I16)/(A16)</f>
        <v>3.2547654912057556E-4</v>
      </c>
      <c r="L16" s="17">
        <f>SUM($J$3:J16)/(A16)</f>
        <v>1.1782014549063327E-3</v>
      </c>
      <c r="M16" s="19">
        <f t="shared" si="6"/>
        <v>1574.7595222829198</v>
      </c>
      <c r="N16" s="19">
        <f>AVERAGE($M$3:M16)</f>
        <v>3399.450060891671</v>
      </c>
      <c r="O16" s="19">
        <f>SUM($I$3:I16)/(L16)</f>
        <v>-1324.7302449112497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F16" s="25">
        <v>2000</v>
      </c>
      <c r="AG16" s="24">
        <v>3040701</v>
      </c>
    </row>
    <row r="17" spans="1:33" x14ac:dyDescent="0.3">
      <c r="A17" s="11">
        <v>2005</v>
      </c>
      <c r="B17" s="11">
        <v>61</v>
      </c>
      <c r="C17" s="22">
        <v>3351007</v>
      </c>
      <c r="D17" t="s">
        <v>19</v>
      </c>
      <c r="E17" s="20">
        <f t="shared" si="0"/>
        <v>0.18203483311136023</v>
      </c>
      <c r="F17" s="19">
        <f t="shared" si="1"/>
        <v>1.8203483311136024</v>
      </c>
      <c r="G17" s="19">
        <f t="shared" si="2"/>
        <v>1.9467759027767721</v>
      </c>
      <c r="H17" s="19">
        <f t="shared" si="3"/>
        <v>1.9608234107393463</v>
      </c>
      <c r="I17" s="19">
        <f t="shared" si="4"/>
        <v>0.1404750796257439</v>
      </c>
      <c r="J17" s="19">
        <f t="shared" si="5"/>
        <v>0.1404750796257439</v>
      </c>
      <c r="K17" s="17">
        <f>SUMSQ($I$3:I17)/(A17)</f>
        <v>3.3515623562767707E-4</v>
      </c>
      <c r="L17" s="17">
        <f>SUM($J$3:J17)/(A17)</f>
        <v>1.2476762071112393E-3</v>
      </c>
      <c r="M17" s="19">
        <f t="shared" si="6"/>
        <v>1295.8514321283217</v>
      </c>
      <c r="N17" s="19">
        <f>AVERAGE($M$3:M17)</f>
        <v>3259.2101523074475</v>
      </c>
      <c r="O17" s="19">
        <f>SUM($I$3:I17)/(L17)</f>
        <v>-1138.3754969373081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F17" s="25">
        <v>2001</v>
      </c>
      <c r="AG17" s="24">
        <v>3102268</v>
      </c>
    </row>
    <row r="18" spans="1:33" x14ac:dyDescent="0.3">
      <c r="A18" s="11">
        <v>2006</v>
      </c>
      <c r="B18" s="11">
        <v>61</v>
      </c>
      <c r="C18" s="22">
        <v>3413399</v>
      </c>
      <c r="D18" t="s">
        <v>19</v>
      </c>
      <c r="E18" s="20">
        <f t="shared" si="0"/>
        <v>0.17870749947486361</v>
      </c>
      <c r="F18" s="19">
        <f t="shared" si="1"/>
        <v>1.7870749947486362</v>
      </c>
      <c r="G18" s="19">
        <f t="shared" si="2"/>
        <v>1.9308058119739586</v>
      </c>
      <c r="H18" s="19">
        <f t="shared" si="3"/>
        <v>1.9467759027767721</v>
      </c>
      <c r="I18" s="19">
        <f t="shared" si="4"/>
        <v>0.15970090802813597</v>
      </c>
      <c r="J18" s="19">
        <f t="shared" si="5"/>
        <v>0.15970090802813597</v>
      </c>
      <c r="K18" s="17">
        <f>SUMSQ($I$3:I18)/(A18)</f>
        <v>3.4770320660942351E-4</v>
      </c>
      <c r="L18" s="17">
        <f>SUM($J$3:J18)/(A18)</f>
        <v>1.326665854080843E-3</v>
      </c>
      <c r="M18" s="19">
        <f t="shared" si="6"/>
        <v>1119.013671753069</v>
      </c>
      <c r="N18" s="19">
        <f>AVERAGE($M$3:M18)</f>
        <v>3125.447872272799</v>
      </c>
      <c r="O18" s="19">
        <f>SUM($I$3:I18)/(L18)</f>
        <v>-950.21900984432682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D18" s="16"/>
      <c r="AE18" s="16"/>
      <c r="AF18" s="25">
        <v>2002</v>
      </c>
      <c r="AG18" s="24">
        <v>3164354</v>
      </c>
    </row>
    <row r="19" spans="1:33" x14ac:dyDescent="0.3">
      <c r="A19" s="11">
        <v>2007</v>
      </c>
      <c r="B19" s="11">
        <v>60</v>
      </c>
      <c r="C19" s="22">
        <v>3475741</v>
      </c>
      <c r="D19" t="s">
        <v>19</v>
      </c>
      <c r="E19" s="20">
        <f t="shared" si="0"/>
        <v>0.17262506038280759</v>
      </c>
      <c r="F19" s="19">
        <f t="shared" si="1"/>
        <v>1.7262506038280758</v>
      </c>
      <c r="G19" s="19">
        <f t="shared" si="2"/>
        <v>1.9103502911593704</v>
      </c>
      <c r="H19" s="19">
        <f t="shared" si="3"/>
        <v>1.9308058119739586</v>
      </c>
      <c r="I19" s="19">
        <f t="shared" si="4"/>
        <v>0.20455520814588279</v>
      </c>
      <c r="J19" s="19">
        <f t="shared" si="5"/>
        <v>0.20455520814588279</v>
      </c>
      <c r="K19" s="17">
        <f>SUMSQ($I$3:I19)/(A19)</f>
        <v>3.683784083896906E-4</v>
      </c>
      <c r="L19" s="17">
        <f>SUM($J$3:J19)/(A19)</f>
        <v>1.4279257157110382E-3</v>
      </c>
      <c r="M19" s="19">
        <f t="shared" si="6"/>
        <v>843.90449868035842</v>
      </c>
      <c r="N19" s="19">
        <f>AVERAGE($M$3:M19)</f>
        <v>2991.2394385320672</v>
      </c>
      <c r="O19" s="19">
        <f>SUM($I$3:I19)/(L19)</f>
        <v>-739.58182452595099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D19" s="16"/>
      <c r="AE19" s="16"/>
      <c r="AF19" s="25">
        <v>2003</v>
      </c>
      <c r="AG19" s="24">
        <v>3226535</v>
      </c>
    </row>
    <row r="20" spans="1:33" x14ac:dyDescent="0.3">
      <c r="A20" s="11">
        <v>2008</v>
      </c>
      <c r="B20" s="11">
        <v>61</v>
      </c>
      <c r="C20" s="22">
        <v>3537986</v>
      </c>
      <c r="D20" t="s">
        <v>19</v>
      </c>
      <c r="E20" s="20">
        <f t="shared" si="0"/>
        <v>0.17241447535405738</v>
      </c>
      <c r="F20" s="19">
        <f t="shared" si="1"/>
        <v>1.7241447535405736</v>
      </c>
      <c r="G20" s="19">
        <f t="shared" si="2"/>
        <v>1.8917297373974906</v>
      </c>
      <c r="H20" s="19">
        <f t="shared" si="3"/>
        <v>1.9103502911593704</v>
      </c>
      <c r="I20" s="19">
        <f t="shared" si="4"/>
        <v>0.18620553761879677</v>
      </c>
      <c r="J20" s="19">
        <f t="shared" si="5"/>
        <v>0.18620553761879677</v>
      </c>
      <c r="K20" s="17">
        <f>SUMSQ($I$3:I20)/(A20)</f>
        <v>3.8546213539741744E-4</v>
      </c>
      <c r="L20" s="17">
        <f>SUM($J$3:J20)/(A20)</f>
        <v>1.5199464387703439E-3</v>
      </c>
      <c r="M20" s="19">
        <f t="shared" si="6"/>
        <v>925.93634732296357</v>
      </c>
      <c r="N20" s="19">
        <f>AVERAGE($M$3:M20)</f>
        <v>2876.500377909339</v>
      </c>
      <c r="O20" s="19">
        <f>SUM($I$3:I20)/(L20)</f>
        <v>-572.29804044807463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D20" s="16"/>
      <c r="AE20" s="16"/>
      <c r="AF20" s="25">
        <v>2004</v>
      </c>
      <c r="AG20" s="24">
        <v>3288733</v>
      </c>
    </row>
    <row r="21" spans="1:33" x14ac:dyDescent="0.3">
      <c r="A21" s="11">
        <v>2009</v>
      </c>
      <c r="B21" s="11">
        <v>61</v>
      </c>
      <c r="C21" s="22">
        <v>3600000</v>
      </c>
      <c r="D21" t="s">
        <v>19</v>
      </c>
      <c r="E21" s="20">
        <f t="shared" si="0"/>
        <v>0.16944444444444445</v>
      </c>
      <c r="F21" s="19">
        <f t="shared" si="1"/>
        <v>1.6944444444444446</v>
      </c>
      <c r="G21" s="19">
        <f t="shared" si="2"/>
        <v>1.8720012081021862</v>
      </c>
      <c r="H21" s="19">
        <f t="shared" si="3"/>
        <v>1.8917297373974906</v>
      </c>
      <c r="I21" s="19">
        <f t="shared" si="4"/>
        <v>0.19728529295304598</v>
      </c>
      <c r="J21" s="19">
        <f t="shared" si="5"/>
        <v>0.19728529295304598</v>
      </c>
      <c r="K21" s="17">
        <f>SUMSQ($I$3:I21)/(A21)</f>
        <v>4.0464383011129084E-4</v>
      </c>
      <c r="L21" s="17">
        <f>SUM($J$3:J21)/(A21)</f>
        <v>1.6173906132423575E-3</v>
      </c>
      <c r="M21" s="19">
        <f t="shared" si="6"/>
        <v>858.88026374460844</v>
      </c>
      <c r="N21" s="19">
        <f>AVERAGE($M$3:M21)</f>
        <v>2770.3098455848794</v>
      </c>
      <c r="O21" s="19">
        <f>SUM($I$3:I21)/(L21)</f>
        <v>-415.84084267247385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D21" s="16"/>
      <c r="AE21" s="16"/>
      <c r="AF21" s="25">
        <v>2005</v>
      </c>
      <c r="AG21" s="24">
        <v>3351007</v>
      </c>
    </row>
    <row r="22" spans="1:33" x14ac:dyDescent="0.3">
      <c r="A22" s="11">
        <v>2010</v>
      </c>
      <c r="B22" s="11">
        <v>62</v>
      </c>
      <c r="C22" s="22">
        <v>3405813</v>
      </c>
      <c r="D22" t="s">
        <v>18</v>
      </c>
      <c r="E22" s="20">
        <f t="shared" si="0"/>
        <v>0.18204170340532497</v>
      </c>
      <c r="F22" s="19">
        <f t="shared" si="1"/>
        <v>1.8204170340532495</v>
      </c>
      <c r="G22" s="19">
        <f t="shared" si="2"/>
        <v>1.8668427906972926</v>
      </c>
      <c r="H22" s="19">
        <f t="shared" si="3"/>
        <v>1.8720012081021862</v>
      </c>
      <c r="I22" s="19">
        <f t="shared" si="4"/>
        <v>5.1584174048936671E-2</v>
      </c>
      <c r="J22" s="19">
        <f t="shared" si="5"/>
        <v>5.1584174048936671E-2</v>
      </c>
      <c r="K22" s="17">
        <f>SUMSQ($I$3:I22)/(A22)</f>
        <v>4.0576635905765888E-4</v>
      </c>
      <c r="L22" s="17">
        <f>SUM($J$3:J22)/(A22)</f>
        <v>1.6422497094790212E-3</v>
      </c>
      <c r="M22" s="19">
        <f t="shared" si="6"/>
        <v>3529.022355434563</v>
      </c>
      <c r="N22" s="19">
        <f>AVERAGE($M$3:M22)</f>
        <v>2808.2454710773636</v>
      </c>
      <c r="O22" s="19">
        <f>SUM($I$3:I22)/(L22)</f>
        <v>-378.13549176349989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D22" s="16"/>
      <c r="AE22" s="16"/>
      <c r="AF22" s="25">
        <v>2006</v>
      </c>
      <c r="AG22" s="24">
        <v>3413399</v>
      </c>
    </row>
    <row r="23" spans="1:33" x14ac:dyDescent="0.3">
      <c r="A23" s="11">
        <v>2011</v>
      </c>
      <c r="B23" s="11">
        <v>62</v>
      </c>
      <c r="C23" s="22">
        <v>3723821</v>
      </c>
      <c r="D23" t="s">
        <v>19</v>
      </c>
      <c r="E23" s="20">
        <f t="shared" si="0"/>
        <v>0.16649565056967022</v>
      </c>
      <c r="F23" s="19">
        <f t="shared" si="1"/>
        <v>1.6649565056967024</v>
      </c>
      <c r="G23" s="19">
        <f t="shared" si="2"/>
        <v>1.8466541621972337</v>
      </c>
      <c r="H23" s="19">
        <f t="shared" si="3"/>
        <v>1.8668427906972926</v>
      </c>
      <c r="I23" s="19">
        <f t="shared" si="4"/>
        <v>0.20188628500059025</v>
      </c>
      <c r="J23" s="19">
        <f t="shared" si="5"/>
        <v>0.20188628500059025</v>
      </c>
      <c r="K23" s="17">
        <f>SUMSQ($I$3:I23)/(A23)</f>
        <v>4.2583215006326895E-4</v>
      </c>
      <c r="L23" s="17">
        <f>SUM($J$3:J23)/(A23)</f>
        <v>1.7418240681518762E-3</v>
      </c>
      <c r="M23" s="19">
        <f t="shared" si="6"/>
        <v>824.70015518480352</v>
      </c>
      <c r="N23" s="19">
        <f>AVERAGE($M$3:M23)</f>
        <v>2713.7909322253367</v>
      </c>
      <c r="O23" s="19">
        <f>SUM($I$3:I23)/(L23)</f>
        <v>-240.61363265947296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D23" s="16"/>
      <c r="AE23" s="16"/>
      <c r="AF23" s="25">
        <v>2007</v>
      </c>
      <c r="AG23" s="24">
        <v>3475741</v>
      </c>
    </row>
    <row r="24" spans="1:33" x14ac:dyDescent="0.3">
      <c r="A24" s="11">
        <v>2012</v>
      </c>
      <c r="B24" s="11">
        <v>61</v>
      </c>
      <c r="C24" s="22">
        <v>3787511</v>
      </c>
      <c r="D24" t="s">
        <v>19</v>
      </c>
      <c r="E24" s="20">
        <f t="shared" si="0"/>
        <v>0.16105563785821347</v>
      </c>
      <c r="F24" s="19">
        <f t="shared" si="1"/>
        <v>1.6105563785821349</v>
      </c>
      <c r="G24" s="19">
        <f t="shared" si="2"/>
        <v>1.8230443838357238</v>
      </c>
      <c r="H24" s="19">
        <f t="shared" si="3"/>
        <v>1.8466541621972337</v>
      </c>
      <c r="I24" s="19">
        <f t="shared" si="4"/>
        <v>0.23609778361509881</v>
      </c>
      <c r="J24" s="19">
        <f t="shared" si="5"/>
        <v>0.23609778361509881</v>
      </c>
      <c r="K24" s="17">
        <f>SUMSQ($I$3:I24)/(A24)</f>
        <v>4.5332535646381509E-4</v>
      </c>
      <c r="L24" s="17">
        <f>SUM($J$3:J24)/(A24)</f>
        <v>1.8583031732944939E-3</v>
      </c>
      <c r="M24" s="19">
        <f t="shared" si="6"/>
        <v>682.15650054884179</v>
      </c>
      <c r="N24" s="19">
        <f>AVERAGE($M$3:M24)</f>
        <v>2621.4439126036782</v>
      </c>
      <c r="O24" s="19">
        <f>SUM($I$3:I24)/(L24)</f>
        <v>-98.481687760441247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D24" s="16"/>
      <c r="AE24" s="16"/>
      <c r="AF24" s="25">
        <v>2008</v>
      </c>
      <c r="AG24" s="24">
        <v>3537986</v>
      </c>
    </row>
    <row r="25" spans="1:33" x14ac:dyDescent="0.3">
      <c r="A25" s="11">
        <v>2013</v>
      </c>
      <c r="B25" s="11">
        <v>61</v>
      </c>
      <c r="C25" s="22">
        <v>3850735</v>
      </c>
      <c r="D25" t="s">
        <v>19</v>
      </c>
      <c r="E25" s="20">
        <f t="shared" si="0"/>
        <v>0.15841131628117747</v>
      </c>
      <c r="F25" s="19">
        <f t="shared" si="1"/>
        <v>1.5841131628117748</v>
      </c>
      <c r="G25" s="19">
        <f t="shared" si="2"/>
        <v>1.799151261733329</v>
      </c>
      <c r="H25" s="19">
        <f t="shared" si="3"/>
        <v>1.8230443838357238</v>
      </c>
      <c r="I25" s="19">
        <f t="shared" si="4"/>
        <v>0.23893122102394893</v>
      </c>
      <c r="J25" s="19">
        <f t="shared" si="5"/>
        <v>0.23893122102394893</v>
      </c>
      <c r="K25" s="17">
        <f>SUMSQ($I$3:I25)/(A25)</f>
        <v>4.8145988354952358E-4</v>
      </c>
      <c r="L25" s="17">
        <f>SUM($J$3:J25)/(A25)</f>
        <v>1.9760741210593496E-3</v>
      </c>
      <c r="M25" s="19">
        <f t="shared" si="6"/>
        <v>662.99965154114102</v>
      </c>
      <c r="N25" s="19">
        <f>AVERAGE($M$3:M25)</f>
        <v>2536.2941621226983</v>
      </c>
      <c r="O25" s="19">
        <f>SUM($I$3:I25)/(L25)</f>
        <v>28.299742176343113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D25" s="16"/>
      <c r="AE25" s="16"/>
      <c r="AF25" s="25">
        <v>2009</v>
      </c>
      <c r="AG25" s="24">
        <v>3600000</v>
      </c>
    </row>
    <row r="26" spans="1:33" x14ac:dyDescent="0.3">
      <c r="A26" s="11">
        <v>2014</v>
      </c>
      <c r="B26" s="11">
        <v>59</v>
      </c>
      <c r="C26" s="22">
        <v>3913275</v>
      </c>
      <c r="D26" t="s">
        <v>19</v>
      </c>
      <c r="E26" s="20">
        <f t="shared" si="0"/>
        <v>0.15076885728705497</v>
      </c>
      <c r="F26" s="19">
        <f t="shared" si="1"/>
        <v>1.5076885728705496</v>
      </c>
      <c r="G26" s="19">
        <f t="shared" si="2"/>
        <v>1.7700049928470509</v>
      </c>
      <c r="H26" s="19">
        <f t="shared" si="3"/>
        <v>1.799151261733329</v>
      </c>
      <c r="I26" s="19">
        <f t="shared" si="4"/>
        <v>0.29146268886277937</v>
      </c>
      <c r="J26" s="19">
        <f t="shared" si="5"/>
        <v>0.29146268886277937</v>
      </c>
      <c r="K26" s="17">
        <f>SUMSQ($I$3:I26)/(A26)</f>
        <v>5.2340081657612338E-4</v>
      </c>
      <c r="L26" s="17">
        <f>SUM($J$3:J26)/(A26)</f>
        <v>2.1198112683988328E-3</v>
      </c>
      <c r="M26" s="19">
        <f t="shared" si="6"/>
        <v>517.28355994834362</v>
      </c>
      <c r="N26" s="19">
        <f>AVERAGE($M$3:M26)</f>
        <v>2452.1687203654333</v>
      </c>
      <c r="O26" s="19">
        <f>SUM($I$3:I26)/(L26)</f>
        <v>163.87547428809305</v>
      </c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D26" s="16"/>
      <c r="AE26" s="16"/>
      <c r="AF26" s="25">
        <v>2010</v>
      </c>
      <c r="AG26" s="24">
        <v>3661835</v>
      </c>
    </row>
    <row r="27" spans="1:33" x14ac:dyDescent="0.3">
      <c r="A27" s="11">
        <v>2015</v>
      </c>
      <c r="B27" s="11">
        <v>60</v>
      </c>
      <c r="C27" s="22">
        <v>3975404</v>
      </c>
      <c r="D27" t="s">
        <v>19</v>
      </c>
      <c r="E27" s="20">
        <f t="shared" si="0"/>
        <v>0.15092805662015735</v>
      </c>
      <c r="F27" s="19">
        <f t="shared" si="1"/>
        <v>1.5092805662015734</v>
      </c>
      <c r="G27" s="19">
        <f t="shared" si="2"/>
        <v>1.7439325501825034</v>
      </c>
      <c r="H27" s="19">
        <f t="shared" si="3"/>
        <v>1.7700049928470509</v>
      </c>
      <c r="I27" s="19">
        <f t="shared" si="4"/>
        <v>0.26072442664547757</v>
      </c>
      <c r="J27" s="19">
        <f t="shared" si="5"/>
        <v>0.26072442664547757</v>
      </c>
      <c r="K27" s="17">
        <f>SUMSQ($I$3:I27)/(A27)</f>
        <v>5.5687666066199775E-4</v>
      </c>
      <c r="L27" s="17">
        <f>SUM($J$3:J27)/(A27)</f>
        <v>2.2481510278911797E-3</v>
      </c>
      <c r="M27" s="19">
        <f t="shared" si="6"/>
        <v>578.87961846161477</v>
      </c>
      <c r="N27" s="19">
        <f>AVERAGE($M$3:M27)</f>
        <v>2377.2371562892808</v>
      </c>
      <c r="O27" s="19">
        <f>SUM($I$3:I27)/(L27)</f>
        <v>270.49317243868705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D27" s="16"/>
      <c r="AE27" s="16"/>
      <c r="AF27" s="25">
        <v>2011</v>
      </c>
      <c r="AG27" s="24">
        <v>3723821</v>
      </c>
    </row>
    <row r="28" spans="1:33" x14ac:dyDescent="0.3">
      <c r="A28" s="11">
        <v>2016</v>
      </c>
      <c r="B28" s="11">
        <v>60</v>
      </c>
      <c r="C28" s="22">
        <v>4037043</v>
      </c>
      <c r="D28" t="s">
        <v>19</v>
      </c>
      <c r="E28" s="20">
        <f t="shared" si="0"/>
        <v>0.14862363368435758</v>
      </c>
      <c r="F28" s="19">
        <f t="shared" si="1"/>
        <v>1.4862363368435758</v>
      </c>
      <c r="G28" s="19">
        <f t="shared" si="2"/>
        <v>1.7181629288486107</v>
      </c>
      <c r="H28" s="19">
        <f t="shared" si="3"/>
        <v>1.7439325501825034</v>
      </c>
      <c r="I28" s="19">
        <f t="shared" si="4"/>
        <v>0.25769621333892756</v>
      </c>
      <c r="J28" s="19">
        <f t="shared" si="5"/>
        <v>0.25769621333892756</v>
      </c>
      <c r="K28" s="17">
        <f>SUMSQ($I$3:I28)/(A28)</f>
        <v>5.895405801602915E-4</v>
      </c>
      <c r="L28" s="17">
        <f>SUM($J$3:J28)/(A28)</f>
        <v>2.3748613762597497E-3</v>
      </c>
      <c r="M28" s="19">
        <f t="shared" si="6"/>
        <v>576.7396880173967</v>
      </c>
      <c r="N28" s="19">
        <f>AVERAGE($M$3:M28)</f>
        <v>2307.9872536634389</v>
      </c>
      <c r="O28" s="19">
        <f>SUM($I$3:I28)/(L28)</f>
        <v>364.57105482009013</v>
      </c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D28" s="16"/>
      <c r="AE28" s="16"/>
      <c r="AF28" s="25">
        <v>2012</v>
      </c>
      <c r="AG28" s="24">
        <v>3787511</v>
      </c>
    </row>
    <row r="29" spans="1:33" x14ac:dyDescent="0.3">
      <c r="A29" s="11">
        <v>2017</v>
      </c>
      <c r="B29" s="11">
        <v>61</v>
      </c>
      <c r="C29" s="22">
        <v>4098135</v>
      </c>
      <c r="D29" t="s">
        <v>19</v>
      </c>
      <c r="E29" s="20">
        <f t="shared" si="0"/>
        <v>0.14884819558164872</v>
      </c>
      <c r="F29" s="19">
        <f t="shared" si="1"/>
        <v>1.4884819558164872</v>
      </c>
      <c r="G29" s="19">
        <f t="shared" si="2"/>
        <v>1.6951948315453984</v>
      </c>
      <c r="H29" s="19">
        <f t="shared" si="3"/>
        <v>1.7181629288486107</v>
      </c>
      <c r="I29" s="19">
        <f t="shared" si="4"/>
        <v>0.22968097303212343</v>
      </c>
      <c r="J29" s="19">
        <f t="shared" si="5"/>
        <v>0.22968097303212343</v>
      </c>
      <c r="K29" s="17">
        <f>SUMSQ($I$3:I29)/(A29)</f>
        <v>6.1540265690437804E-4</v>
      </c>
      <c r="L29" s="17">
        <f>SUM($J$3:J29)/(A29)</f>
        <v>2.4875565233375206E-3</v>
      </c>
      <c r="M29" s="19">
        <f t="shared" si="6"/>
        <v>648.0649816858388</v>
      </c>
      <c r="N29" s="19">
        <f>AVERAGE($M$3:M29)</f>
        <v>2246.5086509976022</v>
      </c>
      <c r="O29" s="19">
        <f>SUM($I$3:I29)/(L29)</f>
        <v>440.38665242341182</v>
      </c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D29" s="16"/>
      <c r="AE29" s="16"/>
      <c r="AF29" s="25">
        <v>2013</v>
      </c>
      <c r="AG29" s="24">
        <v>3850735</v>
      </c>
    </row>
    <row r="30" spans="1:33" x14ac:dyDescent="0.3">
      <c r="A30" s="11">
        <v>2018</v>
      </c>
      <c r="B30" s="11">
        <v>61</v>
      </c>
      <c r="C30" s="22">
        <v>4158783</v>
      </c>
      <c r="D30" t="s">
        <v>19</v>
      </c>
      <c r="E30" s="20">
        <f t="shared" si="0"/>
        <v>0.1466775256126612</v>
      </c>
      <c r="F30" s="19">
        <f t="shared" si="1"/>
        <v>1.4667752561266121</v>
      </c>
      <c r="G30" s="19">
        <f t="shared" si="2"/>
        <v>1.6723528740035196</v>
      </c>
      <c r="H30" s="19">
        <f t="shared" si="3"/>
        <v>1.6951948315453984</v>
      </c>
      <c r="I30" s="19">
        <f t="shared" si="4"/>
        <v>0.22841957541878632</v>
      </c>
      <c r="J30" s="19">
        <f t="shared" si="5"/>
        <v>0.22841957541878632</v>
      </c>
      <c r="K30" s="17">
        <f>SUMSQ($I$3:I30)/(A30)</f>
        <v>6.4095275590219487E-4</v>
      </c>
      <c r="L30" s="17">
        <f>SUM($J$3:J30)/(A30)</f>
        <v>2.5995149073293187E-3</v>
      </c>
      <c r="M30" s="19">
        <f t="shared" si="6"/>
        <v>642.14078562987186</v>
      </c>
      <c r="N30" s="19">
        <f>AVERAGE($M$3:M30)</f>
        <v>2189.2097986630401</v>
      </c>
      <c r="O30" s="19">
        <f>SUM($I$3:I30)/(L30)</f>
        <v>509.28973775556005</v>
      </c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D30" s="16"/>
      <c r="AE30" s="16"/>
      <c r="AF30" s="25">
        <v>2014</v>
      </c>
      <c r="AG30" s="24">
        <v>3913275</v>
      </c>
    </row>
    <row r="31" spans="1:33" x14ac:dyDescent="0.3">
      <c r="A31" s="15">
        <v>2019</v>
      </c>
      <c r="B31" s="15">
        <v>62</v>
      </c>
      <c r="C31" s="22">
        <v>4218808</v>
      </c>
      <c r="D31" t="s">
        <v>19</v>
      </c>
      <c r="E31" s="20">
        <f t="shared" si="0"/>
        <v>0.14696094252215317</v>
      </c>
      <c r="F31" s="19">
        <f t="shared" si="1"/>
        <v>1.4696094252215317</v>
      </c>
      <c r="G31" s="19">
        <f t="shared" si="2"/>
        <v>1.6520785291253208</v>
      </c>
      <c r="H31" s="19">
        <f t="shared" si="3"/>
        <v>1.6723528740035196</v>
      </c>
      <c r="I31" s="19">
        <f t="shared" si="4"/>
        <v>0.20274344878198791</v>
      </c>
      <c r="J31" s="19">
        <f t="shared" si="5"/>
        <v>0.20274344878198791</v>
      </c>
      <c r="K31" s="17">
        <f>SUMSQ($I$3:I31)/(A31)</f>
        <v>6.6099433751096767E-4</v>
      </c>
      <c r="L31" s="17">
        <f>SUM($J$3:J31)/(A31)</f>
        <v>2.6986451370839782E-3</v>
      </c>
      <c r="M31" s="19">
        <f t="shared" si="6"/>
        <v>724.86160911754916</v>
      </c>
      <c r="N31" s="19">
        <f>AVERAGE($M$3:M31)</f>
        <v>2138.7150335062993</v>
      </c>
      <c r="O31" s="19">
        <f>SUM($I$3:I31)/(L31)</f>
        <v>565.70969381955399</v>
      </c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D31" s="16"/>
      <c r="AE31" s="16"/>
      <c r="AF31" s="25">
        <v>2015</v>
      </c>
      <c r="AG31" s="24">
        <v>3975404</v>
      </c>
    </row>
    <row r="32" spans="1:33" x14ac:dyDescent="0.3">
      <c r="A32" s="11">
        <v>2020</v>
      </c>
      <c r="B32" s="11">
        <v>62</v>
      </c>
      <c r="C32" s="22">
        <v>4278500</v>
      </c>
      <c r="D32" t="s">
        <v>19</v>
      </c>
      <c r="E32" s="20">
        <f t="shared" si="0"/>
        <v>0.14491059950917379</v>
      </c>
      <c r="F32" s="19">
        <f t="shared" si="1"/>
        <v>1.4491059950917378</v>
      </c>
      <c r="G32" s="19">
        <f t="shared" si="2"/>
        <v>1.6317812757219625</v>
      </c>
      <c r="H32" s="19">
        <f t="shared" si="3"/>
        <v>1.6520785291253208</v>
      </c>
      <c r="I32" s="19">
        <f t="shared" si="4"/>
        <v>0.20297253403358306</v>
      </c>
      <c r="J32" s="19">
        <f t="shared" si="5"/>
        <v>0.20297253403358306</v>
      </c>
      <c r="K32" s="17">
        <f>SUMSQ($I$3:I32)/(A32)</f>
        <v>6.8106208762705824E-4</v>
      </c>
      <c r="L32" s="17">
        <f>SUM($J$3:J32)/(A32)</f>
        <v>2.7977906266367005E-3</v>
      </c>
      <c r="M32" s="19">
        <f t="shared" si="6"/>
        <v>713.94191435377866</v>
      </c>
      <c r="N32" s="19">
        <f>AVERAGE($M$3:M32)</f>
        <v>2091.2225962012153</v>
      </c>
      <c r="O32" s="19">
        <f>SUM($I$3:I32)/(L32)</f>
        <v>618.21003751814487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F32" s="25">
        <v>2016</v>
      </c>
      <c r="AG32" s="24">
        <v>4037043</v>
      </c>
    </row>
    <row r="33" spans="1:33" x14ac:dyDescent="0.3">
      <c r="A33" s="11">
        <v>2021</v>
      </c>
      <c r="B33" s="11">
        <v>62</v>
      </c>
      <c r="C33" s="22">
        <v>4337406</v>
      </c>
      <c r="D33" t="s">
        <v>19</v>
      </c>
      <c r="E33" s="20">
        <f t="shared" si="0"/>
        <v>0.14294257904378793</v>
      </c>
      <c r="F33" s="19">
        <f t="shared" si="1"/>
        <v>1.4294257904378793</v>
      </c>
      <c r="G33" s="19">
        <f t="shared" si="2"/>
        <v>1.6115457271935543</v>
      </c>
      <c r="H33" s="19">
        <f t="shared" si="3"/>
        <v>1.6317812757219625</v>
      </c>
      <c r="I33" s="19">
        <f t="shared" si="4"/>
        <v>0.2023554852840832</v>
      </c>
      <c r="J33" s="19">
        <f t="shared" si="5"/>
        <v>0.2023554852840832</v>
      </c>
      <c r="K33" s="17">
        <f>SUMSQ($I$3:I33)/(A33)</f>
        <v>7.0098622435982901E-4</v>
      </c>
      <c r="L33" s="17">
        <f>SUM($J$3:J33)/(A33)</f>
        <v>2.896532682380118E-3</v>
      </c>
      <c r="M33" s="19">
        <f t="shared" si="6"/>
        <v>706.3933989390672</v>
      </c>
      <c r="N33" s="19">
        <f>AVERAGE($M$3:M33)</f>
        <v>2046.5506866121136</v>
      </c>
      <c r="O33" s="19">
        <f>SUM($I$3:I33)/(L33)</f>
        <v>666.99669756791457</v>
      </c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F33" s="25">
        <v>2017</v>
      </c>
      <c r="AG33" s="24">
        <v>4098135</v>
      </c>
    </row>
    <row r="34" spans="1:33" x14ac:dyDescent="0.3">
      <c r="A34" s="11">
        <v>2022</v>
      </c>
      <c r="B34" s="11">
        <v>62</v>
      </c>
      <c r="C34" s="22">
        <v>4395414</v>
      </c>
      <c r="D34" t="s">
        <v>19</v>
      </c>
      <c r="E34" s="20">
        <f t="shared" si="0"/>
        <v>0.14105610984539796</v>
      </c>
      <c r="F34" s="19">
        <f t="shared" si="1"/>
        <v>1.4105610984539794</v>
      </c>
      <c r="G34" s="19">
        <f t="shared" si="2"/>
        <v>1.5914472643195969</v>
      </c>
      <c r="H34" s="19">
        <f t="shared" si="3"/>
        <v>1.6115457271935543</v>
      </c>
      <c r="I34" s="19">
        <f t="shared" si="4"/>
        <v>0.2009846287395749</v>
      </c>
      <c r="J34" s="19">
        <f t="shared" si="5"/>
        <v>0.2009846287395749</v>
      </c>
      <c r="K34" s="17">
        <f>SUMSQ($I$3:I34)/(A34)</f>
        <v>7.2061720099940614E-4</v>
      </c>
      <c r="L34" s="17">
        <f>SUM($J$3:J34)/(A34)</f>
        <v>2.9944990998169107E-3</v>
      </c>
      <c r="M34" s="19">
        <f t="shared" si="6"/>
        <v>701.82536211846764</v>
      </c>
      <c r="N34" s="19">
        <f>AVERAGE($M$3:M34)</f>
        <v>2004.5280202216873</v>
      </c>
      <c r="O34" s="19">
        <f>SUM($I$3:I34)/(L34)</f>
        <v>712.29353931515959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F34" s="25">
        <v>2018</v>
      </c>
      <c r="AG34" s="24">
        <v>4158783</v>
      </c>
    </row>
    <row r="35" spans="1:33" x14ac:dyDescent="0.3">
      <c r="A35" s="11">
        <v>2023</v>
      </c>
      <c r="B35" s="11">
        <v>62</v>
      </c>
      <c r="C35" s="22">
        <v>4064780</v>
      </c>
      <c r="D35" t="s">
        <v>18</v>
      </c>
      <c r="E35" s="20">
        <f t="shared" si="0"/>
        <v>0.15252978020950703</v>
      </c>
      <c r="F35" s="19">
        <f t="shared" si="1"/>
        <v>1.5252978020950703</v>
      </c>
      <c r="G35" s="19">
        <f t="shared" si="2"/>
        <v>1.5848323180971442</v>
      </c>
      <c r="H35" s="19">
        <f t="shared" si="3"/>
        <v>1.5914472643195969</v>
      </c>
      <c r="I35" s="19">
        <f t="shared" si="4"/>
        <v>6.6149462224526667E-2</v>
      </c>
      <c r="J35" s="19">
        <f t="shared" si="5"/>
        <v>6.6149462224526667E-2</v>
      </c>
      <c r="K35" s="17">
        <f>SUMSQ($I$3:I35)/(A35)</f>
        <v>7.2242399000167746E-4</v>
      </c>
      <c r="L35" s="17">
        <f>SUM($J$3:J35)/(A35)</f>
        <v>3.0257175689838455E-3</v>
      </c>
      <c r="M35" s="19">
        <f t="shared" si="6"/>
        <v>2305.8355288178377</v>
      </c>
      <c r="N35" s="19">
        <f>AVERAGE($M$3:M35)</f>
        <v>2013.6585507852071</v>
      </c>
      <c r="O35" s="19">
        <f>SUM($I$3:I35)/(L35)</f>
        <v>726.80670762265527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F35" s="25">
        <v>2019</v>
      </c>
      <c r="AG35" s="24">
        <v>4218808</v>
      </c>
    </row>
    <row r="36" spans="1:33" x14ac:dyDescent="0.3">
      <c r="AF36" s="25">
        <v>2020</v>
      </c>
      <c r="AG36" s="24">
        <v>4278500</v>
      </c>
    </row>
    <row r="37" spans="1:33" x14ac:dyDescent="0.3">
      <c r="AF37" s="25">
        <v>2021</v>
      </c>
      <c r="AG37" s="24">
        <v>4337406</v>
      </c>
    </row>
    <row r="38" spans="1:33" x14ac:dyDescent="0.3">
      <c r="A38" t="s">
        <v>19</v>
      </c>
      <c r="B38" t="s">
        <v>20</v>
      </c>
      <c r="AF38" s="25">
        <v>2022</v>
      </c>
      <c r="AG38" s="24">
        <v>4395414</v>
      </c>
    </row>
    <row r="39" spans="1:33" x14ac:dyDescent="0.3">
      <c r="A39" t="s">
        <v>18</v>
      </c>
      <c r="B39" t="s">
        <v>21</v>
      </c>
      <c r="AF39" s="25">
        <v>2023</v>
      </c>
      <c r="AG39" s="24">
        <v>4452823</v>
      </c>
    </row>
    <row r="40" spans="1:33" x14ac:dyDescent="0.3">
      <c r="AF40" s="25">
        <v>2024</v>
      </c>
      <c r="AG40" s="24">
        <v>4509530</v>
      </c>
    </row>
    <row r="41" spans="1:33" x14ac:dyDescent="0.3">
      <c r="A41" t="s">
        <v>37</v>
      </c>
      <c r="B41">
        <v>0.1</v>
      </c>
      <c r="AF41" s="25">
        <v>2025</v>
      </c>
      <c r="AG41" s="24">
        <v>4565559</v>
      </c>
    </row>
    <row r="42" spans="1:33" x14ac:dyDescent="0.3">
      <c r="AF42" s="25">
        <v>2026</v>
      </c>
      <c r="AG42" s="24">
        <v>4620975</v>
      </c>
    </row>
    <row r="43" spans="1:33" x14ac:dyDescent="0.3">
      <c r="AF43" s="25">
        <v>2027</v>
      </c>
      <c r="AG43" s="24">
        <v>4675513</v>
      </c>
    </row>
    <row r="44" spans="1:33" x14ac:dyDescent="0.3">
      <c r="AF44" s="25">
        <v>2028</v>
      </c>
      <c r="AG44" s="24">
        <v>4729445</v>
      </c>
    </row>
    <row r="45" spans="1:33" x14ac:dyDescent="0.3">
      <c r="AF45" s="25">
        <v>2029</v>
      </c>
      <c r="AG45" s="24">
        <v>4782609</v>
      </c>
    </row>
    <row r="46" spans="1:33" x14ac:dyDescent="0.3">
      <c r="AF46" s="25">
        <v>2030</v>
      </c>
      <c r="AG46" s="24">
        <v>4834846</v>
      </c>
    </row>
    <row r="47" spans="1:33" x14ac:dyDescent="0.3">
      <c r="AF47" s="25"/>
      <c r="AG47" s="2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9F776-FED7-4008-81F1-8D37E0A38698}">
  <dimension ref="A1:AE74"/>
  <sheetViews>
    <sheetView zoomScale="126" zoomScaleNormal="126" workbookViewId="0">
      <selection activeCell="F3" sqref="F3"/>
    </sheetView>
  </sheetViews>
  <sheetFormatPr baseColWidth="10" defaultRowHeight="14.4" x14ac:dyDescent="0.3"/>
  <cols>
    <col min="3" max="3" width="11.5546875" style="22"/>
    <col min="5" max="5" width="11.6640625" customWidth="1"/>
    <col min="7" max="7" width="15.5546875" customWidth="1"/>
    <col min="9" max="9" width="17.5546875" customWidth="1"/>
    <col min="12" max="12" width="25" customWidth="1"/>
    <col min="13" max="13" width="15.44140625" customWidth="1"/>
    <col min="30" max="30" width="0" hidden="1" customWidth="1"/>
    <col min="31" max="31" width="16.88671875" hidden="1" customWidth="1"/>
    <col min="32" max="32" width="0" hidden="1" customWidth="1"/>
  </cols>
  <sheetData>
    <row r="1" spans="1:31" ht="28.8" x14ac:dyDescent="0.3">
      <c r="A1" s="10" t="s">
        <v>4</v>
      </c>
      <c r="B1" s="10" t="s">
        <v>1</v>
      </c>
      <c r="C1" s="22" t="s">
        <v>23</v>
      </c>
      <c r="E1" s="9" t="s">
        <v>24</v>
      </c>
      <c r="F1" s="9" t="s">
        <v>25</v>
      </c>
      <c r="G1" s="9" t="s">
        <v>28</v>
      </c>
      <c r="H1" s="9" t="s">
        <v>62</v>
      </c>
      <c r="I1" s="9" t="s">
        <v>29</v>
      </c>
      <c r="J1" s="9" t="s">
        <v>30</v>
      </c>
      <c r="K1" s="9" t="s">
        <v>31</v>
      </c>
      <c r="L1" s="9" t="s">
        <v>32</v>
      </c>
      <c r="M1" s="9" t="s">
        <v>33</v>
      </c>
      <c r="N1" s="9" t="s">
        <v>34</v>
      </c>
      <c r="O1" s="9" t="s">
        <v>35</v>
      </c>
      <c r="P1" s="9" t="s">
        <v>36</v>
      </c>
      <c r="Q1" s="9"/>
      <c r="R1" s="9"/>
      <c r="S1" s="9"/>
      <c r="T1" s="9"/>
      <c r="U1" s="9"/>
      <c r="V1" s="9"/>
      <c r="W1" s="9"/>
      <c r="X1" s="9"/>
      <c r="Y1" s="9"/>
      <c r="Z1" s="9"/>
      <c r="AD1" s="23" t="s">
        <v>4</v>
      </c>
      <c r="AE1" s="23" t="s">
        <v>22</v>
      </c>
    </row>
    <row r="2" spans="1:31" x14ac:dyDescent="0.3">
      <c r="A2" s="11">
        <v>1990</v>
      </c>
      <c r="B2" s="11">
        <v>55</v>
      </c>
      <c r="C2" s="22">
        <v>2329329</v>
      </c>
      <c r="D2" t="s">
        <v>18</v>
      </c>
      <c r="E2" s="20">
        <f xml:space="preserve"> (B2 / C2) * 10000</f>
        <v>0.23611950050851555</v>
      </c>
      <c r="F2" s="19">
        <f>B2/C2 * 100000</f>
        <v>2.3611950050851553</v>
      </c>
      <c r="G2" s="35">
        <v>58.194285075738698</v>
      </c>
      <c r="H2" s="36">
        <v>-2.81034346250639E-2</v>
      </c>
      <c r="I2" s="37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D2" s="25">
        <v>1986</v>
      </c>
      <c r="AE2" s="24">
        <v>2274440</v>
      </c>
    </row>
    <row r="3" spans="1:31" x14ac:dyDescent="0.3">
      <c r="A3" s="11">
        <v>1991</v>
      </c>
      <c r="B3" s="11">
        <v>56</v>
      </c>
      <c r="C3" s="22">
        <v>2527391</v>
      </c>
      <c r="D3" t="s">
        <v>19</v>
      </c>
      <c r="E3" s="20">
        <f t="shared" ref="E3:E35" si="0" xml:space="preserve"> (B3 / C3) * 10000</f>
        <v>0.2215723645450981</v>
      </c>
      <c r="F3" s="19">
        <f t="shared" ref="F3:F35" si="1">B3/C3 * 100000</f>
        <v>2.2157236454509808</v>
      </c>
      <c r="G3" s="19">
        <f>0.1*F3+(1-0.1)*(G2+H2)</f>
        <v>52.571135841547367</v>
      </c>
      <c r="H3" s="19">
        <f>0.2*(G3-G2)+(1-0.2)*H2</f>
        <v>-1.1471125945383174</v>
      </c>
      <c r="I3" s="19">
        <f>G2+H2</f>
        <v>58.166181641113631</v>
      </c>
      <c r="J3" s="19">
        <f>I3-F3</f>
        <v>55.950457995662653</v>
      </c>
      <c r="K3" s="19">
        <f>ABS(J3)</f>
        <v>55.950457995662653</v>
      </c>
      <c r="L3" s="17">
        <f>SUMSQ($J$3:J3)/(A3)</f>
        <v>1.5723022350197944</v>
      </c>
      <c r="M3" s="17">
        <f>SUM($K$3:K3)/(A3)</f>
        <v>2.8101686587474965E-2</v>
      </c>
      <c r="N3" s="19">
        <f>(F3/K3)*100</f>
        <v>3.9601528295313444</v>
      </c>
      <c r="O3" s="19">
        <f>AVERAGE($N$3:N3)</f>
        <v>3.9601528295313444</v>
      </c>
      <c r="P3" s="19">
        <f>SUM($J$3:J3)/(M3)</f>
        <v>1991</v>
      </c>
      <c r="Q3" s="19"/>
      <c r="R3" s="19"/>
      <c r="S3" s="19"/>
      <c r="T3" s="19"/>
      <c r="U3" s="19"/>
      <c r="V3" s="19"/>
      <c r="W3" s="19"/>
      <c r="X3" s="19"/>
      <c r="Y3" s="19"/>
      <c r="Z3" s="19"/>
      <c r="AD3" s="25">
        <v>1987</v>
      </c>
      <c r="AE3" s="24">
        <v>2323965</v>
      </c>
    </row>
    <row r="4" spans="1:31" x14ac:dyDescent="0.3">
      <c r="A4" s="11">
        <v>1992</v>
      </c>
      <c r="B4" s="11">
        <v>57</v>
      </c>
      <c r="C4" s="22">
        <v>2581476</v>
      </c>
      <c r="D4" t="s">
        <v>19</v>
      </c>
      <c r="E4" s="20">
        <f t="shared" si="0"/>
        <v>0.22080391218047349</v>
      </c>
      <c r="F4" s="19">
        <f t="shared" si="1"/>
        <v>2.208039121804735</v>
      </c>
      <c r="G4" s="19">
        <f t="shared" ref="G4:G39" si="2">0.1*F4+(1-0.1)*(G3+I3)</f>
        <v>99.884389646575372</v>
      </c>
      <c r="H4" s="19">
        <f>0.2*(G4-G3)+(1-0.2)*H3</f>
        <v>8.5449606853749476</v>
      </c>
      <c r="I4" s="19">
        <f>G3+H3</f>
        <v>51.424023247009046</v>
      </c>
      <c r="J4" s="19">
        <f>I4-F4</f>
        <v>49.215984125204308</v>
      </c>
      <c r="K4" s="19">
        <f>ABS(J4)</f>
        <v>49.215984125204308</v>
      </c>
      <c r="L4" s="17">
        <f>SUMSQ($J$3:J4)/(A4)</f>
        <v>2.7874833550887415</v>
      </c>
      <c r="M4" s="17">
        <f>SUM($K$3:K4)/(A4)</f>
        <v>5.2794398655053698E-2</v>
      </c>
      <c r="N4" s="19">
        <f>(F4/K4)*100</f>
        <v>4.4864268408969243</v>
      </c>
      <c r="O4" s="19">
        <f>AVERAGE($N$3:N4)</f>
        <v>4.2232898352141346</v>
      </c>
      <c r="P4" s="19">
        <f>SUM($J$3:J4)/(M4)</f>
        <v>1992</v>
      </c>
      <c r="Q4" s="19"/>
      <c r="R4" s="19"/>
      <c r="S4" s="19"/>
      <c r="T4" s="19"/>
      <c r="U4" s="19"/>
      <c r="V4" s="19"/>
      <c r="W4" s="19"/>
      <c r="X4" s="19"/>
      <c r="Y4" s="19"/>
      <c r="Z4" s="19"/>
      <c r="AD4" s="25">
        <v>1988</v>
      </c>
      <c r="AE4" s="24">
        <v>2373821</v>
      </c>
    </row>
    <row r="5" spans="1:31" x14ac:dyDescent="0.3">
      <c r="A5" s="11">
        <v>1993</v>
      </c>
      <c r="B5" s="11">
        <v>59</v>
      </c>
      <c r="C5" s="22">
        <v>2636079</v>
      </c>
      <c r="D5" t="s">
        <v>19</v>
      </c>
      <c r="E5" s="20">
        <f t="shared" si="0"/>
        <v>0.22381726799538251</v>
      </c>
      <c r="F5" s="19">
        <f t="shared" si="1"/>
        <v>2.2381726799538253</v>
      </c>
      <c r="G5" s="19">
        <f t="shared" si="2"/>
        <v>136.40138887222136</v>
      </c>
      <c r="H5" s="19">
        <f t="shared" ref="H4:H43" si="3">0.2*(G5-G4)+(1-0.2)*H4</f>
        <v>14.139368393429157</v>
      </c>
      <c r="I5" s="19">
        <f t="shared" ref="I4:I35" si="4">G4+H4</f>
        <v>108.42935033195032</v>
      </c>
      <c r="J5" s="19">
        <f t="shared" ref="J4:J36" si="5">I5-F5</f>
        <v>106.1911776519965</v>
      </c>
      <c r="K5" s="19">
        <f t="shared" ref="K4:K36" si="6">ABS(J5)</f>
        <v>106.1911776519965</v>
      </c>
      <c r="L5" s="17">
        <f>SUMSQ($J$3:J5)/(A5)</f>
        <v>8.4441711261689179</v>
      </c>
      <c r="M5" s="17">
        <f>SUM($K$3:K5)/(A5)</f>
        <v>0.10604998483334846</v>
      </c>
      <c r="N5" s="19">
        <f t="shared" ref="N4:N36" si="7">(F5/K5)*100</f>
        <v>2.1076823229973338</v>
      </c>
      <c r="O5" s="19">
        <f>AVERAGE($N$3:N5)</f>
        <v>3.5180873311418677</v>
      </c>
      <c r="P5" s="19">
        <f>SUM($J$3:J5)/(M5)</f>
        <v>1993</v>
      </c>
      <c r="Q5" s="19"/>
      <c r="R5" s="19"/>
      <c r="S5" s="19"/>
      <c r="T5" s="19"/>
      <c r="U5" s="19"/>
      <c r="V5" s="19"/>
      <c r="W5" s="19"/>
      <c r="X5" s="19"/>
      <c r="Y5" s="19"/>
      <c r="Z5" s="19"/>
      <c r="AB5" s="14"/>
      <c r="AD5" s="25">
        <v>1989</v>
      </c>
      <c r="AE5" s="24">
        <v>2423924</v>
      </c>
    </row>
    <row r="6" spans="1:31" x14ac:dyDescent="0.3">
      <c r="A6" s="11">
        <v>1994</v>
      </c>
      <c r="B6" s="12">
        <v>61</v>
      </c>
      <c r="C6" s="22">
        <v>2691244</v>
      </c>
      <c r="D6" t="s">
        <v>19</v>
      </c>
      <c r="E6" s="20">
        <f t="shared" si="0"/>
        <v>0.22666097908625157</v>
      </c>
      <c r="F6" s="19">
        <f t="shared" si="1"/>
        <v>2.2666097908625158</v>
      </c>
      <c r="G6" s="19">
        <f t="shared" si="2"/>
        <v>220.57432626284077</v>
      </c>
      <c r="H6" s="19">
        <f t="shared" si="3"/>
        <v>28.146082192867208</v>
      </c>
      <c r="I6" s="19">
        <f t="shared" si="4"/>
        <v>150.54075726565051</v>
      </c>
      <c r="J6" s="19">
        <f t="shared" si="5"/>
        <v>148.27414747478801</v>
      </c>
      <c r="K6" s="19">
        <f t="shared" si="6"/>
        <v>148.27414747478801</v>
      </c>
      <c r="L6" s="17">
        <f>SUMSQ($J$3:J6)/(A6)</f>
        <v>19.465624806333917</v>
      </c>
      <c r="M6" s="17">
        <f>SUM($K$3:K6)/(A6)</f>
        <v>0.18035695448728761</v>
      </c>
      <c r="N6" s="19">
        <f t="shared" si="7"/>
        <v>1.5286614891836905</v>
      </c>
      <c r="O6" s="19">
        <f>AVERAGE($N$3:N6)</f>
        <v>3.0207308706523235</v>
      </c>
      <c r="P6" s="19">
        <f>SUM($J$3:J6)/(M6)</f>
        <v>1994</v>
      </c>
      <c r="Q6" s="19"/>
      <c r="R6" s="19"/>
      <c r="S6" s="19"/>
      <c r="T6" s="19"/>
      <c r="U6" s="19"/>
      <c r="V6" s="19"/>
      <c r="W6" s="19"/>
      <c r="X6" s="19"/>
      <c r="Y6" s="19"/>
      <c r="Z6" s="19"/>
      <c r="AB6" s="14"/>
      <c r="AD6" s="25">
        <v>1990</v>
      </c>
      <c r="AE6" s="24">
        <v>2474119</v>
      </c>
    </row>
    <row r="7" spans="1:31" x14ac:dyDescent="0.3">
      <c r="A7" s="11">
        <v>1995</v>
      </c>
      <c r="B7" s="13">
        <v>59</v>
      </c>
      <c r="C7" s="22">
        <v>2746944</v>
      </c>
      <c r="D7" t="s">
        <v>19</v>
      </c>
      <c r="E7" s="20">
        <f t="shared" si="0"/>
        <v>0.21478413830059878</v>
      </c>
      <c r="F7" s="19">
        <f t="shared" si="1"/>
        <v>2.1478413830059879</v>
      </c>
      <c r="G7" s="19">
        <f t="shared" si="2"/>
        <v>334.21835931394276</v>
      </c>
      <c r="H7" s="19">
        <f t="shared" si="3"/>
        <v>45.245672364514164</v>
      </c>
      <c r="I7" s="19">
        <f t="shared" si="4"/>
        <v>248.72040845570797</v>
      </c>
      <c r="J7" s="19">
        <f t="shared" si="5"/>
        <v>246.57256707270199</v>
      </c>
      <c r="K7" s="19">
        <f t="shared" si="6"/>
        <v>246.57256707270199</v>
      </c>
      <c r="L7" s="17">
        <f>SUMSQ($J$3:J7)/(A7)</f>
        <v>49.931071025890709</v>
      </c>
      <c r="M7" s="17">
        <f>SUM($K$3:K7)/(A7)</f>
        <v>0.30386182171446291</v>
      </c>
      <c r="N7" s="19">
        <f t="shared" si="7"/>
        <v>0.87107880998484977</v>
      </c>
      <c r="O7" s="19">
        <f>AVERAGE($N$3:N7)</f>
        <v>2.5908004585188289</v>
      </c>
      <c r="P7" s="19">
        <f>SUM($J$3:J7)/(M7)</f>
        <v>1995</v>
      </c>
      <c r="Q7" s="19"/>
      <c r="R7" s="19"/>
      <c r="S7" s="19"/>
      <c r="T7" s="19"/>
      <c r="U7" s="19"/>
      <c r="V7" s="19"/>
      <c r="W7" s="19"/>
      <c r="X7" s="19"/>
      <c r="Y7" s="19"/>
      <c r="Z7" s="19"/>
      <c r="AB7" s="14"/>
      <c r="AD7" s="25">
        <v>1991</v>
      </c>
      <c r="AE7" s="24">
        <v>2527391</v>
      </c>
    </row>
    <row r="8" spans="1:31" x14ac:dyDescent="0.3">
      <c r="A8" s="11">
        <v>1996</v>
      </c>
      <c r="B8" s="13">
        <v>58</v>
      </c>
      <c r="C8" s="22">
        <v>2803853</v>
      </c>
      <c r="D8" t="s">
        <v>19</v>
      </c>
      <c r="E8" s="20">
        <f t="shared" si="0"/>
        <v>0.20685820547653533</v>
      </c>
      <c r="F8" s="19">
        <f t="shared" si="1"/>
        <v>2.0685820547653533</v>
      </c>
      <c r="G8" s="19">
        <f t="shared" si="2"/>
        <v>524.85174919816222</v>
      </c>
      <c r="H8" s="19">
        <f t="shared" si="3"/>
        <v>74.323215868455236</v>
      </c>
      <c r="I8" s="19">
        <f t="shared" si="4"/>
        <v>379.46403167845693</v>
      </c>
      <c r="J8" s="19">
        <f t="shared" si="5"/>
        <v>377.3954496236916</v>
      </c>
      <c r="K8" s="19">
        <f t="shared" si="6"/>
        <v>377.3954496236916</v>
      </c>
      <c r="L8" s="17">
        <f>SUMSQ($J$3:J8)/(A8)</f>
        <v>121.2624309084771</v>
      </c>
      <c r="M8" s="17">
        <f>SUM($K$3:K8)/(A8)</f>
        <v>0.49278546289781822</v>
      </c>
      <c r="N8" s="19">
        <f t="shared" si="7"/>
        <v>0.54812056076139148</v>
      </c>
      <c r="O8" s="19">
        <f>AVERAGE($N$3:N8)</f>
        <v>2.2503538088925894</v>
      </c>
      <c r="P8" s="19">
        <f>SUM($J$3:J8)/(M8)</f>
        <v>1996</v>
      </c>
      <c r="Q8" s="19"/>
      <c r="R8" s="19"/>
      <c r="S8" s="19"/>
      <c r="T8" s="19"/>
      <c r="U8" s="19"/>
      <c r="V8" s="19"/>
      <c r="W8" s="19"/>
      <c r="X8" s="19"/>
      <c r="Y8" s="19"/>
      <c r="Z8" s="19"/>
      <c r="AB8" s="14"/>
      <c r="AD8" s="25">
        <v>1992</v>
      </c>
      <c r="AE8" s="24">
        <v>2581476</v>
      </c>
    </row>
    <row r="9" spans="1:31" x14ac:dyDescent="0.3">
      <c r="A9" s="11">
        <v>1997</v>
      </c>
      <c r="B9" s="13">
        <v>57</v>
      </c>
      <c r="C9" s="22">
        <v>2861700</v>
      </c>
      <c r="D9" t="s">
        <v>19</v>
      </c>
      <c r="E9" s="20">
        <f t="shared" si="0"/>
        <v>0.19918230422476152</v>
      </c>
      <c r="F9" s="19">
        <f t="shared" si="1"/>
        <v>1.9918230422476151</v>
      </c>
      <c r="G9" s="19">
        <f t="shared" si="2"/>
        <v>814.08338509318196</v>
      </c>
      <c r="H9" s="19">
        <f t="shared" si="3"/>
        <v>117.30489987376814</v>
      </c>
      <c r="I9" s="19">
        <f t="shared" si="4"/>
        <v>599.17496506661746</v>
      </c>
      <c r="J9" s="19">
        <f t="shared" si="5"/>
        <v>597.18314202436989</v>
      </c>
      <c r="K9" s="19">
        <f t="shared" si="6"/>
        <v>597.18314202436989</v>
      </c>
      <c r="L9" s="17">
        <f>SUMSQ($J$3:J9)/(A9)</f>
        <v>299.78343375634404</v>
      </c>
      <c r="M9" s="17">
        <f>SUM($K$3:K9)/(A9)</f>
        <v>0.79157883123105399</v>
      </c>
      <c r="N9" s="19">
        <f t="shared" si="7"/>
        <v>0.33353638140145836</v>
      </c>
      <c r="O9" s="19">
        <f>AVERAGE($N$3:N9)</f>
        <v>1.9765227478224277</v>
      </c>
      <c r="P9" s="19">
        <f>SUM($J$3:J9)/(M9)</f>
        <v>1997.0000000000002</v>
      </c>
      <c r="Q9" s="19"/>
      <c r="R9" s="19"/>
      <c r="S9" s="19"/>
      <c r="T9" s="19"/>
      <c r="U9" s="19"/>
      <c r="V9" s="19"/>
      <c r="W9" s="19"/>
      <c r="X9" s="19"/>
      <c r="Y9" s="19"/>
      <c r="Z9" s="19"/>
      <c r="AB9" s="14"/>
      <c r="AD9" s="25">
        <v>1993</v>
      </c>
      <c r="AE9" s="24">
        <v>2636079</v>
      </c>
    </row>
    <row r="10" spans="1:31" x14ac:dyDescent="0.3">
      <c r="A10" s="11">
        <v>1998</v>
      </c>
      <c r="B10" s="11">
        <v>60</v>
      </c>
      <c r="C10" s="22">
        <v>2920591</v>
      </c>
      <c r="D10" t="s">
        <v>19</v>
      </c>
      <c r="E10" s="20">
        <f t="shared" si="0"/>
        <v>0.20543787199234675</v>
      </c>
      <c r="F10" s="19">
        <f t="shared" si="1"/>
        <v>2.0543787199234673</v>
      </c>
      <c r="G10" s="19">
        <f t="shared" si="2"/>
        <v>1272.1379530158119</v>
      </c>
      <c r="H10" s="19">
        <f t="shared" si="3"/>
        <v>185.45483348354051</v>
      </c>
      <c r="I10" s="19">
        <f t="shared" si="4"/>
        <v>931.3882849669501</v>
      </c>
      <c r="J10" s="19">
        <f t="shared" si="5"/>
        <v>929.33390624702668</v>
      </c>
      <c r="K10" s="19">
        <f t="shared" si="6"/>
        <v>929.33390624702668</v>
      </c>
      <c r="L10" s="17">
        <f>SUMSQ($J$3:J10)/(A10)</f>
        <v>731.89640966555373</v>
      </c>
      <c r="M10" s="17">
        <f>SUM($K$3:K10)/(A10)</f>
        <v>1.2563147308385594</v>
      </c>
      <c r="N10" s="19">
        <f t="shared" si="7"/>
        <v>0.22105926686994157</v>
      </c>
      <c r="O10" s="19">
        <f>AVERAGE($N$3:N10)</f>
        <v>1.7570898127033669</v>
      </c>
      <c r="P10" s="19">
        <f>SUM($J$3:J10)/(M10)</f>
        <v>1998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B10" s="14"/>
      <c r="AD10" s="25">
        <v>1994</v>
      </c>
      <c r="AE10" s="24">
        <v>2691244</v>
      </c>
    </row>
    <row r="11" spans="1:31" x14ac:dyDescent="0.3">
      <c r="A11" s="11">
        <v>1999</v>
      </c>
      <c r="B11" s="11">
        <v>60</v>
      </c>
      <c r="C11" s="22">
        <v>2980088</v>
      </c>
      <c r="D11" t="s">
        <v>19</v>
      </c>
      <c r="E11" s="20">
        <f t="shared" si="0"/>
        <v>0.20133633637664392</v>
      </c>
      <c r="F11" s="19">
        <f t="shared" si="1"/>
        <v>2.0133633637664392</v>
      </c>
      <c r="G11" s="19">
        <f t="shared" si="2"/>
        <v>1983.3749505208623</v>
      </c>
      <c r="H11" s="19">
        <f t="shared" si="3"/>
        <v>290.61126628784245</v>
      </c>
      <c r="I11" s="19">
        <f t="shared" si="4"/>
        <v>1457.5927864993525</v>
      </c>
      <c r="J11" s="19">
        <f t="shared" si="5"/>
        <v>1455.579423135586</v>
      </c>
      <c r="K11" s="19">
        <f t="shared" si="6"/>
        <v>1455.579423135586</v>
      </c>
      <c r="L11" s="17">
        <f>SUMSQ($J$3:J11)/(A11)</f>
        <v>1791.4159497586299</v>
      </c>
      <c r="M11" s="17">
        <f>SUM($K$3:K11)/(A11)</f>
        <v>1.9838400476993634</v>
      </c>
      <c r="N11" s="19">
        <f t="shared" si="7"/>
        <v>0.13832040572745141</v>
      </c>
      <c r="O11" s="19">
        <f>AVERAGE($N$3:N11)</f>
        <v>1.5772265452615986</v>
      </c>
      <c r="P11" s="19">
        <f>SUM($J$3:J11)/(M11)</f>
        <v>1999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B11" s="14"/>
      <c r="AD11" s="25">
        <v>1995</v>
      </c>
      <c r="AE11" s="24">
        <v>2746944</v>
      </c>
    </row>
    <row r="12" spans="1:31" x14ac:dyDescent="0.3">
      <c r="A12" s="11">
        <v>2000</v>
      </c>
      <c r="B12" s="11">
        <v>59</v>
      </c>
      <c r="C12" s="22">
        <v>2839177</v>
      </c>
      <c r="D12" t="s">
        <v>18</v>
      </c>
      <c r="E12" s="20">
        <f t="shared" si="0"/>
        <v>0.2078066989131005</v>
      </c>
      <c r="F12" s="19">
        <f t="shared" si="1"/>
        <v>2.0780669891310048</v>
      </c>
      <c r="G12" s="19">
        <f t="shared" si="2"/>
        <v>3097.0787700171063</v>
      </c>
      <c r="H12" s="19">
        <f t="shared" si="3"/>
        <v>455.22977692952281</v>
      </c>
      <c r="I12" s="19">
        <f t="shared" si="4"/>
        <v>2273.9862168087047</v>
      </c>
      <c r="J12" s="19">
        <f t="shared" si="5"/>
        <v>2271.9081498195737</v>
      </c>
      <c r="K12" s="19">
        <f t="shared" si="6"/>
        <v>2271.9081498195737</v>
      </c>
      <c r="L12" s="17">
        <f>SUMSQ($J$3:J12)/(A12)</f>
        <v>4371.3035623920505</v>
      </c>
      <c r="M12" s="17">
        <f>SUM($K$3:K12)/(A12)</f>
        <v>3.1188022025853006</v>
      </c>
      <c r="N12" s="19">
        <f t="shared" si="7"/>
        <v>9.1467913845726431E-2</v>
      </c>
      <c r="O12" s="19">
        <f>AVERAGE($N$3:N12)</f>
        <v>1.4286506821200113</v>
      </c>
      <c r="P12" s="19">
        <f>SUM($J$3:J12)/(M12)</f>
        <v>2000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  <c r="AB12" s="14"/>
      <c r="AD12" s="25">
        <v>1996</v>
      </c>
      <c r="AE12" s="24">
        <v>2803853</v>
      </c>
    </row>
    <row r="13" spans="1:31" x14ac:dyDescent="0.3">
      <c r="A13" s="11">
        <v>2001</v>
      </c>
      <c r="B13" s="11">
        <v>58</v>
      </c>
      <c r="C13" s="22">
        <v>3102268</v>
      </c>
      <c r="D13" t="s">
        <v>19</v>
      </c>
      <c r="E13" s="20">
        <f t="shared" si="0"/>
        <v>0.18695999185112311</v>
      </c>
      <c r="F13" s="19">
        <f t="shared" si="1"/>
        <v>1.8695999185112311</v>
      </c>
      <c r="G13" s="19">
        <f t="shared" si="2"/>
        <v>4834.1454481350811</v>
      </c>
      <c r="H13" s="19">
        <f t="shared" si="3"/>
        <v>711.59715716721325</v>
      </c>
      <c r="I13" s="19">
        <f t="shared" si="4"/>
        <v>3552.3085469466291</v>
      </c>
      <c r="J13" s="19">
        <f t="shared" si="5"/>
        <v>3550.438947028118</v>
      </c>
      <c r="K13" s="19">
        <f t="shared" si="6"/>
        <v>3550.438947028118</v>
      </c>
      <c r="L13" s="17">
        <f>SUMSQ($J$3:J13)/(A13)</f>
        <v>10668.77753191316</v>
      </c>
      <c r="M13" s="17">
        <f>SUM($K$3:K13)/(A13)</f>
        <v>4.8915758881552822</v>
      </c>
      <c r="N13" s="19">
        <f t="shared" si="7"/>
        <v>5.2658275396516054E-2</v>
      </c>
      <c r="O13" s="19">
        <f>AVERAGE($N$3:N13)</f>
        <v>1.3035604633269662</v>
      </c>
      <c r="P13" s="19">
        <f>SUM($J$3:J13)/(M13)</f>
        <v>2001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B13" s="14"/>
      <c r="AD13" s="25">
        <v>1997</v>
      </c>
      <c r="AE13" s="24">
        <v>2861700</v>
      </c>
    </row>
    <row r="14" spans="1:31" x14ac:dyDescent="0.3">
      <c r="A14" s="11">
        <v>2002</v>
      </c>
      <c r="B14" s="11">
        <v>61</v>
      </c>
      <c r="C14" s="22">
        <v>3164354</v>
      </c>
      <c r="D14" t="s">
        <v>19</v>
      </c>
      <c r="E14" s="20">
        <f t="shared" si="0"/>
        <v>0.19277236364831493</v>
      </c>
      <c r="F14" s="19">
        <f t="shared" si="1"/>
        <v>1.9277236364831494</v>
      </c>
      <c r="G14" s="19">
        <f t="shared" si="2"/>
        <v>7548.0013679371878</v>
      </c>
      <c r="H14" s="19">
        <f t="shared" si="3"/>
        <v>1112.0489096941919</v>
      </c>
      <c r="I14" s="19">
        <f t="shared" si="4"/>
        <v>5545.7426053022946</v>
      </c>
      <c r="J14" s="19">
        <f t="shared" si="5"/>
        <v>5543.8148816658113</v>
      </c>
      <c r="K14" s="19">
        <f t="shared" si="6"/>
        <v>5543.8148816658113</v>
      </c>
      <c r="L14" s="17">
        <f>SUMSQ($J$3:J14)/(A14)</f>
        <v>26015.038603165609</v>
      </c>
      <c r="M14" s="17">
        <f>SUM($K$3:K14)/(A14)</f>
        <v>7.6582708460861797</v>
      </c>
      <c r="N14" s="19">
        <f t="shared" si="7"/>
        <v>3.4772510944736039E-2</v>
      </c>
      <c r="O14" s="19">
        <f>AVERAGE($N$3:N14)</f>
        <v>1.1978281339617805</v>
      </c>
      <c r="P14" s="19">
        <f>SUM($J$3:J14)/(M14)</f>
        <v>2002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B14" s="14"/>
      <c r="AD14" s="25">
        <v>1998</v>
      </c>
      <c r="AE14" s="24">
        <v>2920591</v>
      </c>
    </row>
    <row r="15" spans="1:31" x14ac:dyDescent="0.3">
      <c r="A15" s="11">
        <v>2003</v>
      </c>
      <c r="B15" s="11">
        <v>61</v>
      </c>
      <c r="C15" s="22">
        <v>3226535</v>
      </c>
      <c r="D15" t="s">
        <v>19</v>
      </c>
      <c r="E15" s="20">
        <f t="shared" si="0"/>
        <v>0.1890573014084769</v>
      </c>
      <c r="F15" s="19">
        <f t="shared" si="1"/>
        <v>1.8905730140847692</v>
      </c>
      <c r="G15" s="19">
        <f t="shared" si="2"/>
        <v>11784.558633216942</v>
      </c>
      <c r="H15" s="19">
        <f t="shared" si="3"/>
        <v>1736.9505808113045</v>
      </c>
      <c r="I15" s="19">
        <f t="shared" si="4"/>
        <v>8660.0502776313806</v>
      </c>
      <c r="J15" s="19">
        <f t="shared" si="5"/>
        <v>8658.1597046172956</v>
      </c>
      <c r="K15" s="19">
        <f t="shared" si="6"/>
        <v>8658.1597046172956</v>
      </c>
      <c r="L15" s="17">
        <f>SUMSQ($J$3:J15)/(A15)</f>
        <v>63427.776712030063</v>
      </c>
      <c r="M15" s="17">
        <f>SUM($K$3:K15)/(A15)</f>
        <v>11.977043404134712</v>
      </c>
      <c r="N15" s="19">
        <f t="shared" si="7"/>
        <v>2.1835737368953227E-2</v>
      </c>
      <c r="O15" s="19">
        <f>AVERAGE($N$3:N15)</f>
        <v>1.1073671803777168</v>
      </c>
      <c r="P15" s="19">
        <f>SUM($J$3:J15)/(M15)</f>
        <v>2002.9999999999998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B15" s="14"/>
      <c r="AD15" s="25">
        <v>1999</v>
      </c>
      <c r="AE15" s="24">
        <v>2980088</v>
      </c>
    </row>
    <row r="16" spans="1:31" x14ac:dyDescent="0.3">
      <c r="A16" s="11">
        <v>2004</v>
      </c>
      <c r="B16" s="11">
        <v>61</v>
      </c>
      <c r="C16" s="22">
        <v>3288733</v>
      </c>
      <c r="D16" t="s">
        <v>19</v>
      </c>
      <c r="E16" s="20">
        <f t="shared" si="0"/>
        <v>0.18548176455796198</v>
      </c>
      <c r="F16" s="19">
        <f t="shared" si="1"/>
        <v>1.8548176455796199</v>
      </c>
      <c r="G16" s="19">
        <f t="shared" si="2"/>
        <v>18400.333501528046</v>
      </c>
      <c r="H16" s="19">
        <f t="shared" si="3"/>
        <v>2712.7154383112647</v>
      </c>
      <c r="I16" s="19">
        <f t="shared" si="4"/>
        <v>13521.509214028247</v>
      </c>
      <c r="J16" s="19">
        <f t="shared" si="5"/>
        <v>13519.654396382668</v>
      </c>
      <c r="K16" s="19">
        <f t="shared" si="6"/>
        <v>13519.654396382668</v>
      </c>
      <c r="L16" s="17">
        <f>SUMSQ($J$3:J16)/(A16)</f>
        <v>154604.23740111047</v>
      </c>
      <c r="M16" s="17">
        <f>SUM($K$3:K16)/(A16)</f>
        <v>18.717401364702841</v>
      </c>
      <c r="N16" s="19">
        <f t="shared" si="7"/>
        <v>1.3719416127056449E-2</v>
      </c>
      <c r="O16" s="19">
        <f>AVERAGE($N$3:N16)</f>
        <v>1.0292494829312411</v>
      </c>
      <c r="P16" s="19">
        <f>SUM($J$3:J16)/(M16)</f>
        <v>2004.0000000000002</v>
      </c>
      <c r="Q16" s="19"/>
      <c r="R16" s="19"/>
      <c r="S16" s="19"/>
      <c r="T16" s="19"/>
      <c r="U16" s="19"/>
      <c r="V16" s="19"/>
      <c r="W16" s="19"/>
      <c r="X16" s="19"/>
      <c r="Y16" s="19"/>
      <c r="Z16" s="19"/>
      <c r="AD16" s="25">
        <v>2000</v>
      </c>
      <c r="AE16" s="24">
        <v>3040701</v>
      </c>
    </row>
    <row r="17" spans="1:31" x14ac:dyDescent="0.3">
      <c r="A17" s="11">
        <v>2005</v>
      </c>
      <c r="B17" s="11">
        <v>61</v>
      </c>
      <c r="C17" s="22">
        <v>3351007</v>
      </c>
      <c r="D17" t="s">
        <v>19</v>
      </c>
      <c r="E17" s="20">
        <f t="shared" si="0"/>
        <v>0.18203483311136023</v>
      </c>
      <c r="F17" s="19">
        <f t="shared" si="1"/>
        <v>1.8203483311136024</v>
      </c>
      <c r="G17" s="19">
        <f t="shared" si="2"/>
        <v>28729.840478833776</v>
      </c>
      <c r="H17" s="19">
        <f t="shared" si="3"/>
        <v>4236.073746110158</v>
      </c>
      <c r="I17" s="19">
        <f t="shared" si="4"/>
        <v>21113.048939839311</v>
      </c>
      <c r="J17" s="19">
        <f t="shared" si="5"/>
        <v>21111.228591508196</v>
      </c>
      <c r="K17" s="19">
        <f t="shared" si="6"/>
        <v>21111.228591508196</v>
      </c>
      <c r="L17" s="17">
        <f>SUMSQ($J$3:J17)/(A17)</f>
        <v>376813.39870061766</v>
      </c>
      <c r="M17" s="17">
        <f>SUM($K$3:K17)/(A17)</f>
        <v>29.237357070510072</v>
      </c>
      <c r="N17" s="19">
        <f t="shared" si="7"/>
        <v>8.6226546371906618E-3</v>
      </c>
      <c r="O17" s="19">
        <f>AVERAGE($N$3:N17)</f>
        <v>0.96120769437830433</v>
      </c>
      <c r="P17" s="19">
        <f>SUM($J$3:J17)/(M17)</f>
        <v>2005</v>
      </c>
      <c r="Q17" s="19"/>
      <c r="R17" s="19"/>
      <c r="S17" s="19"/>
      <c r="T17" s="19"/>
      <c r="U17" s="19"/>
      <c r="V17" s="19"/>
      <c r="W17" s="19"/>
      <c r="X17" s="19"/>
      <c r="Y17" s="19"/>
      <c r="Z17" s="19"/>
      <c r="AD17" s="25">
        <v>2001</v>
      </c>
      <c r="AE17" s="24">
        <v>3102268</v>
      </c>
    </row>
    <row r="18" spans="1:31" x14ac:dyDescent="0.3">
      <c r="A18" s="11">
        <v>2006</v>
      </c>
      <c r="B18" s="11">
        <v>61</v>
      </c>
      <c r="C18" s="22">
        <v>3413399</v>
      </c>
      <c r="D18" t="s">
        <v>19</v>
      </c>
      <c r="E18" s="20">
        <f t="shared" si="0"/>
        <v>0.17870749947486361</v>
      </c>
      <c r="F18" s="19">
        <f t="shared" si="1"/>
        <v>1.7870749947486362</v>
      </c>
      <c r="G18" s="19">
        <f t="shared" si="2"/>
        <v>44858.779184305255</v>
      </c>
      <c r="H18" s="19">
        <f t="shared" si="3"/>
        <v>6614.6467379824226</v>
      </c>
      <c r="I18" s="19">
        <f t="shared" si="4"/>
        <v>32965.914224943932</v>
      </c>
      <c r="J18" s="19">
        <f t="shared" si="5"/>
        <v>32964.127149949185</v>
      </c>
      <c r="K18" s="19">
        <f t="shared" si="6"/>
        <v>32964.127149949185</v>
      </c>
      <c r="L18" s="17">
        <f>SUMSQ($J$3:J18)/(A18)</f>
        <v>918317.31961752521</v>
      </c>
      <c r="M18" s="17">
        <f>SUM($K$3:K18)/(A18)</f>
        <v>45.655547395973016</v>
      </c>
      <c r="N18" s="19">
        <f t="shared" si="7"/>
        <v>5.4212719985561363E-3</v>
      </c>
      <c r="O18" s="19">
        <f>AVERAGE($N$3:N18)</f>
        <v>0.90147104297957004</v>
      </c>
      <c r="P18" s="19">
        <f>SUM($J$3:J18)/(M18)</f>
        <v>2006</v>
      </c>
      <c r="Q18" s="19"/>
      <c r="R18" s="19"/>
      <c r="S18" s="19"/>
      <c r="T18" s="19"/>
      <c r="U18" s="19"/>
      <c r="V18" s="19"/>
      <c r="W18" s="19"/>
      <c r="X18" s="19"/>
      <c r="Y18" s="19"/>
      <c r="Z18" s="19"/>
      <c r="AB18" s="16"/>
      <c r="AC18" s="16"/>
      <c r="AD18" s="25">
        <v>2002</v>
      </c>
      <c r="AE18" s="24">
        <v>3164354</v>
      </c>
    </row>
    <row r="19" spans="1:31" x14ac:dyDescent="0.3">
      <c r="A19" s="11">
        <v>2007</v>
      </c>
      <c r="B19" s="11">
        <v>60</v>
      </c>
      <c r="C19" s="22">
        <v>3475741</v>
      </c>
      <c r="D19" t="s">
        <v>19</v>
      </c>
      <c r="E19" s="20">
        <f t="shared" si="0"/>
        <v>0.17262506038280759</v>
      </c>
      <c r="F19" s="19">
        <f t="shared" si="1"/>
        <v>1.7262506038280758</v>
      </c>
      <c r="G19" s="19">
        <f t="shared" si="2"/>
        <v>70042.396693384653</v>
      </c>
      <c r="H19" s="19">
        <f t="shared" si="3"/>
        <v>10328.440892201819</v>
      </c>
      <c r="I19" s="19">
        <f t="shared" si="4"/>
        <v>51473.425922287679</v>
      </c>
      <c r="J19" s="19">
        <f t="shared" si="5"/>
        <v>51471.699671683848</v>
      </c>
      <c r="K19" s="19">
        <f t="shared" si="6"/>
        <v>51471.699671683848</v>
      </c>
      <c r="L19" s="17">
        <f>SUMSQ($J$3:J19)/(A19)</f>
        <v>2237907.5287716864</v>
      </c>
      <c r="M19" s="17">
        <f>SUM($K$3:K19)/(A19)</f>
        <v>71.278887766818983</v>
      </c>
      <c r="N19" s="19">
        <f t="shared" si="7"/>
        <v>3.3537858956263281E-3</v>
      </c>
      <c r="O19" s="19">
        <f>AVERAGE($N$3:N19)</f>
        <v>0.84864061609227925</v>
      </c>
      <c r="P19" s="19">
        <f>SUM($J$3:J19)/(M19)</f>
        <v>2007.0000000000002</v>
      </c>
      <c r="Q19" s="19"/>
      <c r="R19" s="19"/>
      <c r="S19" s="19"/>
      <c r="T19" s="19"/>
      <c r="U19" s="19"/>
      <c r="V19" s="19"/>
      <c r="W19" s="19"/>
      <c r="X19" s="19"/>
      <c r="Y19" s="19"/>
      <c r="Z19" s="19"/>
      <c r="AB19" s="16"/>
      <c r="AC19" s="16"/>
      <c r="AD19" s="25">
        <v>2003</v>
      </c>
      <c r="AE19" s="24">
        <v>3226535</v>
      </c>
    </row>
    <row r="20" spans="1:31" x14ac:dyDescent="0.3">
      <c r="A20" s="11">
        <v>2008</v>
      </c>
      <c r="B20" s="11">
        <v>61</v>
      </c>
      <c r="C20" s="22">
        <v>3537986</v>
      </c>
      <c r="D20" t="s">
        <v>19</v>
      </c>
      <c r="E20" s="20">
        <f t="shared" si="0"/>
        <v>0.17241447535405738</v>
      </c>
      <c r="F20" s="19">
        <f t="shared" si="1"/>
        <v>1.7241447535405736</v>
      </c>
      <c r="G20" s="19">
        <f t="shared" si="2"/>
        <v>109364.41276858046</v>
      </c>
      <c r="H20" s="19">
        <f t="shared" si="3"/>
        <v>16127.155928800617</v>
      </c>
      <c r="I20" s="19">
        <f t="shared" si="4"/>
        <v>80370.837585586472</v>
      </c>
      <c r="J20" s="19">
        <f t="shared" si="5"/>
        <v>80369.113440832938</v>
      </c>
      <c r="K20" s="19">
        <f t="shared" si="6"/>
        <v>80369.113440832938</v>
      </c>
      <c r="L20" s="17">
        <f>SUMSQ($J$3:J20)/(A20)</f>
        <v>5453523.3095170557</v>
      </c>
      <c r="M20" s="17">
        <f>SUM($K$3:K20)/(A20)</f>
        <v>111.26784919762881</v>
      </c>
      <c r="N20" s="19">
        <f t="shared" si="7"/>
        <v>2.145282783055551E-3</v>
      </c>
      <c r="O20" s="19">
        <f>AVERAGE($N$3:N20)</f>
        <v>0.80161309757510013</v>
      </c>
      <c r="P20" s="19">
        <f>SUM($J$3:J20)/(M20)</f>
        <v>2008</v>
      </c>
      <c r="Q20" s="19"/>
      <c r="R20" s="19"/>
      <c r="S20" s="19"/>
      <c r="T20" s="19"/>
      <c r="U20" s="19"/>
      <c r="V20" s="19"/>
      <c r="W20" s="19"/>
      <c r="X20" s="19"/>
      <c r="Y20" s="19"/>
      <c r="Z20" s="19"/>
      <c r="AB20" s="16"/>
      <c r="AC20" s="16"/>
      <c r="AD20" s="25">
        <v>2004</v>
      </c>
      <c r="AE20" s="24">
        <v>3288733</v>
      </c>
    </row>
    <row r="21" spans="1:31" x14ac:dyDescent="0.3">
      <c r="A21" s="11">
        <v>2009</v>
      </c>
      <c r="B21" s="11">
        <v>61</v>
      </c>
      <c r="C21" s="22">
        <v>3600000</v>
      </c>
      <c r="D21" t="s">
        <v>19</v>
      </c>
      <c r="E21" s="20">
        <f t="shared" si="0"/>
        <v>0.16944444444444445</v>
      </c>
      <c r="F21" s="19">
        <f t="shared" si="1"/>
        <v>1.6944444444444446</v>
      </c>
      <c r="G21" s="19">
        <f t="shared" si="2"/>
        <v>170761.89476319469</v>
      </c>
      <c r="H21" s="19">
        <f t="shared" si="3"/>
        <v>25181.221141963346</v>
      </c>
      <c r="I21" s="19">
        <f t="shared" si="4"/>
        <v>125491.56869738107</v>
      </c>
      <c r="J21" s="19">
        <f t="shared" si="5"/>
        <v>125489.87425293663</v>
      </c>
      <c r="K21" s="19">
        <f t="shared" si="6"/>
        <v>125489.87425293663</v>
      </c>
      <c r="L21" s="17">
        <f>SUMSQ($J$3:J21)/(A21)</f>
        <v>13289389.420372372</v>
      </c>
      <c r="M21" s="17">
        <f>SUM($K$3:K21)/(A21)</f>
        <v>173.67631430650835</v>
      </c>
      <c r="N21" s="19">
        <f t="shared" si="7"/>
        <v>1.3502638794817283E-3</v>
      </c>
      <c r="O21" s="19">
        <f>AVERAGE($N$3:N21)</f>
        <v>0.75949400106480447</v>
      </c>
      <c r="P21" s="19">
        <f>SUM($J$3:J21)/(M21)</f>
        <v>2009</v>
      </c>
      <c r="Q21" s="19"/>
      <c r="R21" s="19"/>
      <c r="S21" s="19"/>
      <c r="T21" s="19"/>
      <c r="U21" s="19"/>
      <c r="V21" s="19"/>
      <c r="W21" s="19"/>
      <c r="X21" s="19"/>
      <c r="Y21" s="19"/>
      <c r="Z21" s="19"/>
      <c r="AB21" s="16"/>
      <c r="AC21" s="16"/>
      <c r="AD21" s="25">
        <v>2005</v>
      </c>
      <c r="AE21" s="24">
        <v>3351007</v>
      </c>
    </row>
    <row r="22" spans="1:31" x14ac:dyDescent="0.3">
      <c r="A22" s="11">
        <v>2010</v>
      </c>
      <c r="B22" s="11">
        <v>62</v>
      </c>
      <c r="C22" s="22">
        <v>3405813</v>
      </c>
      <c r="D22" t="s">
        <v>18</v>
      </c>
      <c r="E22" s="20">
        <f t="shared" si="0"/>
        <v>0.18204170340532497</v>
      </c>
      <c r="F22" s="19">
        <f t="shared" si="1"/>
        <v>1.8204170340532495</v>
      </c>
      <c r="G22" s="19">
        <f t="shared" si="2"/>
        <v>266628.29915622168</v>
      </c>
      <c r="H22" s="19">
        <f t="shared" si="3"/>
        <v>39318.257792176075</v>
      </c>
      <c r="I22" s="19">
        <f t="shared" si="4"/>
        <v>195943.11590515805</v>
      </c>
      <c r="J22" s="19">
        <f t="shared" si="5"/>
        <v>195941.29548812399</v>
      </c>
      <c r="K22" s="19">
        <f t="shared" si="6"/>
        <v>195941.29548812399</v>
      </c>
      <c r="L22" s="17">
        <f>SUMSQ($J$3:J22)/(A22)</f>
        <v>32383768.469200201</v>
      </c>
      <c r="M22" s="17">
        <f>SUM($K$3:K22)/(A22)</f>
        <v>271.07313976611903</v>
      </c>
      <c r="N22" s="19">
        <f t="shared" si="7"/>
        <v>9.2906246716307193E-4</v>
      </c>
      <c r="O22" s="19">
        <f>AVERAGE($N$3:N22)</f>
        <v>0.72156575413492241</v>
      </c>
      <c r="P22" s="19">
        <f>SUM($J$3:J22)/(M22)</f>
        <v>2010.0000000000002</v>
      </c>
      <c r="Q22" s="19"/>
      <c r="R22" s="19"/>
      <c r="S22" s="19"/>
      <c r="T22" s="19"/>
      <c r="U22" s="19"/>
      <c r="V22" s="19"/>
      <c r="W22" s="19"/>
      <c r="X22" s="19"/>
      <c r="Y22" s="19">
        <v>2030</v>
      </c>
      <c r="Z22" s="19">
        <v>4834846</v>
      </c>
      <c r="AA22">
        <f>$H$2*Y22+$G$2</f>
        <v>1.1443127868589826</v>
      </c>
      <c r="AB22" s="16"/>
      <c r="AC22" s="16"/>
      <c r="AD22" s="25">
        <f>$G$35 + (7 * $H$35)</f>
        <v>177657680.48670024</v>
      </c>
      <c r="AE22" s="24">
        <v>3413399</v>
      </c>
    </row>
    <row r="23" spans="1:31" x14ac:dyDescent="0.3">
      <c r="A23" s="11">
        <v>2011</v>
      </c>
      <c r="B23" s="11">
        <v>62</v>
      </c>
      <c r="C23" s="22">
        <v>3723821</v>
      </c>
      <c r="D23" t="s">
        <v>19</v>
      </c>
      <c r="E23" s="20">
        <f t="shared" si="0"/>
        <v>0.16649565056967022</v>
      </c>
      <c r="F23" s="19">
        <f t="shared" si="1"/>
        <v>1.6649565056967024</v>
      </c>
      <c r="G23" s="19">
        <f t="shared" si="2"/>
        <v>416314.4400508923</v>
      </c>
      <c r="H23" s="19">
        <f t="shared" si="3"/>
        <v>61391.834412674987</v>
      </c>
      <c r="I23" s="19">
        <f t="shared" si="4"/>
        <v>305946.55694839777</v>
      </c>
      <c r="J23" s="19">
        <f t="shared" si="5"/>
        <v>305944.89199189207</v>
      </c>
      <c r="K23" s="19">
        <f t="shared" si="6"/>
        <v>305944.89199189207</v>
      </c>
      <c r="L23" s="17">
        <f>SUMSQ($J$3:J23)/(A23)</f>
        <v>78912805.350085989</v>
      </c>
      <c r="M23" s="17">
        <f>SUM($K$3:K23)/(A23)</f>
        <v>423.07404421769837</v>
      </c>
      <c r="N23" s="19">
        <f t="shared" si="7"/>
        <v>5.4420143930392073E-4</v>
      </c>
      <c r="O23" s="19">
        <f>AVERAGE($N$3:N23)</f>
        <v>0.68723139448275017</v>
      </c>
      <c r="P23" s="19">
        <f>SUM($J$3:J23)/(M23)</f>
        <v>2011</v>
      </c>
      <c r="Q23" s="19"/>
      <c r="R23" s="19"/>
      <c r="S23" s="19"/>
      <c r="T23" s="19"/>
      <c r="U23" s="19"/>
      <c r="V23" s="19"/>
      <c r="W23" s="19"/>
      <c r="X23" s="19"/>
      <c r="Y23" s="19">
        <v>2050</v>
      </c>
      <c r="Z23" s="19">
        <v>5625442</v>
      </c>
      <c r="AA23">
        <f>$H$2*Y23+$G$2</f>
        <v>0.58224409435770497</v>
      </c>
      <c r="AB23" s="16"/>
      <c r="AC23" s="16"/>
      <c r="AD23" s="25">
        <f>$G$35 + (17 * $H$35)</f>
        <v>306570298.72143698</v>
      </c>
      <c r="AE23" s="24">
        <v>3475741</v>
      </c>
    </row>
    <row r="24" spans="1:31" x14ac:dyDescent="0.3">
      <c r="A24" s="11">
        <v>2012</v>
      </c>
      <c r="B24" s="11">
        <v>61</v>
      </c>
      <c r="C24" s="22">
        <v>3787511</v>
      </c>
      <c r="D24" t="s">
        <v>19</v>
      </c>
      <c r="E24" s="20">
        <f t="shared" si="0"/>
        <v>0.16105563785821347</v>
      </c>
      <c r="F24" s="19">
        <f t="shared" si="1"/>
        <v>1.6105563785821349</v>
      </c>
      <c r="G24" s="19">
        <f t="shared" si="2"/>
        <v>650035.05835499894</v>
      </c>
      <c r="H24" s="19">
        <f t="shared" si="3"/>
        <v>95857.591190961321</v>
      </c>
      <c r="I24" s="19">
        <f t="shared" si="4"/>
        <v>477706.2744635673</v>
      </c>
      <c r="J24" s="19">
        <f t="shared" si="5"/>
        <v>477704.66390718875</v>
      </c>
      <c r="K24" s="19">
        <f t="shared" si="6"/>
        <v>477704.66390718875</v>
      </c>
      <c r="L24" s="17">
        <f>SUMSQ($J$3:J24)/(A24)</f>
        <v>192293935.12808302</v>
      </c>
      <c r="M24" s="17">
        <f>SUM($K$3:K24)/(A24)</f>
        <v>660.29153420923467</v>
      </c>
      <c r="N24" s="19">
        <f t="shared" si="7"/>
        <v>3.371447884576323E-4</v>
      </c>
      <c r="O24" s="19">
        <f>AVERAGE($N$3:N24)</f>
        <v>0.656008928587555</v>
      </c>
      <c r="P24" s="19">
        <f>SUM($J$3:J24)/(M24)</f>
        <v>2012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B24" s="16"/>
      <c r="AC24" s="16"/>
      <c r="AD24" s="25">
        <v>2008</v>
      </c>
      <c r="AE24" s="24">
        <v>3537986</v>
      </c>
    </row>
    <row r="25" spans="1:31" x14ac:dyDescent="0.3">
      <c r="A25" s="11">
        <v>2013</v>
      </c>
      <c r="B25" s="11">
        <v>61</v>
      </c>
      <c r="C25" s="22">
        <v>3850735</v>
      </c>
      <c r="D25" t="s">
        <v>19</v>
      </c>
      <c r="E25" s="20">
        <f t="shared" si="0"/>
        <v>0.15841131628117747</v>
      </c>
      <c r="F25" s="19">
        <f t="shared" si="1"/>
        <v>1.5841131628117748</v>
      </c>
      <c r="G25" s="19">
        <f t="shared" si="2"/>
        <v>1014967.3579480259</v>
      </c>
      <c r="H25" s="19">
        <f t="shared" si="3"/>
        <v>149672.53287137445</v>
      </c>
      <c r="I25" s="19">
        <f t="shared" si="4"/>
        <v>745892.64954596024</v>
      </c>
      <c r="J25" s="19">
        <f t="shared" si="5"/>
        <v>745891.06543279742</v>
      </c>
      <c r="K25" s="19">
        <f t="shared" si="6"/>
        <v>745891.06543279742</v>
      </c>
      <c r="L25" s="17">
        <f>SUMSQ($J$3:J25)/(A25)</f>
        <v>468578678.07758409</v>
      </c>
      <c r="M25" s="17">
        <f>SUM($K$3:K25)/(A25)</f>
        <v>1030.5005624748026</v>
      </c>
      <c r="N25" s="19">
        <f t="shared" si="7"/>
        <v>2.1237862152063795E-4</v>
      </c>
      <c r="O25" s="19">
        <f>AVERAGE($N$3:N25)</f>
        <v>0.6274960351107709</v>
      </c>
      <c r="P25" s="19">
        <f>SUM($J$3:J25)/(M25)</f>
        <v>2013</v>
      </c>
      <c r="Q25" s="19"/>
      <c r="R25" s="19"/>
      <c r="S25" s="19"/>
      <c r="T25" s="19"/>
      <c r="U25" s="19"/>
      <c r="V25" s="19"/>
      <c r="W25" s="19"/>
      <c r="X25" s="19"/>
      <c r="Y25" s="19"/>
      <c r="Z25" s="19"/>
      <c r="AB25" s="16"/>
      <c r="AC25" s="16"/>
      <c r="AD25" s="25">
        <v>2009</v>
      </c>
      <c r="AE25" s="24">
        <v>3600000</v>
      </c>
    </row>
    <row r="26" spans="1:31" x14ac:dyDescent="0.3">
      <c r="A26" s="11">
        <v>2014</v>
      </c>
      <c r="B26" s="11">
        <v>59</v>
      </c>
      <c r="C26" s="22">
        <v>3913275</v>
      </c>
      <c r="D26" t="s">
        <v>19</v>
      </c>
      <c r="E26" s="20">
        <f t="shared" si="0"/>
        <v>0.15076885728705497</v>
      </c>
      <c r="F26" s="19">
        <f t="shared" si="1"/>
        <v>1.5076885728705496</v>
      </c>
      <c r="G26" s="19">
        <f t="shared" si="2"/>
        <v>1584774.157513445</v>
      </c>
      <c r="H26" s="19">
        <f t="shared" si="3"/>
        <v>233699.38621018338</v>
      </c>
      <c r="I26" s="19">
        <f t="shared" si="4"/>
        <v>1164639.8908194003</v>
      </c>
      <c r="J26" s="19">
        <f t="shared" si="5"/>
        <v>1164638.3831308275</v>
      </c>
      <c r="K26" s="19">
        <f t="shared" si="6"/>
        <v>1164638.3831308275</v>
      </c>
      <c r="L26" s="17">
        <f>SUMSQ($J$3:J26)/(A26)</f>
        <v>1141822960.4924352</v>
      </c>
      <c r="M26" s="17">
        <f>SUM($K$3:K26)/(A26)</f>
        <v>1608.2601863915618</v>
      </c>
      <c r="N26" s="19">
        <f t="shared" si="7"/>
        <v>1.2945551123066379E-4</v>
      </c>
      <c r="O26" s="19">
        <f>AVERAGE($N$3:N26)</f>
        <v>0.60135576096079002</v>
      </c>
      <c r="P26" s="19">
        <f>SUM($J$3:J26)/(M26)</f>
        <v>2013.9999999999998</v>
      </c>
      <c r="Q26" s="19"/>
      <c r="R26" s="19"/>
      <c r="S26" s="19"/>
      <c r="T26" s="19"/>
      <c r="U26" s="19"/>
      <c r="V26" s="19"/>
      <c r="W26" s="19"/>
      <c r="X26" s="19"/>
      <c r="Y26" s="19"/>
      <c r="Z26" s="19"/>
      <c r="AB26" s="16"/>
      <c r="AC26" s="16"/>
      <c r="AD26" s="25">
        <v>2010</v>
      </c>
      <c r="AE26" s="24">
        <v>3661835</v>
      </c>
    </row>
    <row r="27" spans="1:31" x14ac:dyDescent="0.3">
      <c r="A27" s="11">
        <v>2015</v>
      </c>
      <c r="B27" s="11">
        <v>60</v>
      </c>
      <c r="C27" s="22">
        <v>3975404</v>
      </c>
      <c r="D27" t="s">
        <v>19</v>
      </c>
      <c r="E27" s="20">
        <f t="shared" si="0"/>
        <v>0.15092805662015735</v>
      </c>
      <c r="F27" s="19">
        <f t="shared" si="1"/>
        <v>1.5092805662015734</v>
      </c>
      <c r="G27" s="19">
        <f t="shared" si="2"/>
        <v>2474472.7944276175</v>
      </c>
      <c r="H27" s="19">
        <f t="shared" si="3"/>
        <v>364899.23635098123</v>
      </c>
      <c r="I27" s="19">
        <f t="shared" si="4"/>
        <v>1818473.5437236284</v>
      </c>
      <c r="J27" s="19">
        <f t="shared" si="5"/>
        <v>1818472.0344430623</v>
      </c>
      <c r="K27" s="19">
        <f t="shared" si="6"/>
        <v>1818472.0344430623</v>
      </c>
      <c r="L27" s="17">
        <f>SUMSQ($J$3:J27)/(A27)</f>
        <v>2782368229.520225</v>
      </c>
      <c r="M27" s="17">
        <f>SUM($K$3:K27)/(A27)</f>
        <v>2509.9295532683209</v>
      </c>
      <c r="N27" s="19">
        <f t="shared" si="7"/>
        <v>8.2997183218372445E-5</v>
      </c>
      <c r="O27" s="19">
        <f>AVERAGE($N$3:N27)</f>
        <v>0.57730485040968715</v>
      </c>
      <c r="P27" s="19">
        <f>SUM($J$3:J27)/(M27)</f>
        <v>2015.0000000000002</v>
      </c>
      <c r="Q27" s="19"/>
      <c r="R27" s="19"/>
      <c r="S27" s="19"/>
      <c r="T27" s="19"/>
      <c r="U27" s="19"/>
      <c r="V27" s="19"/>
      <c r="W27" s="19"/>
      <c r="X27" s="19"/>
      <c r="Y27" s="19"/>
      <c r="Z27" s="19"/>
      <c r="AB27" s="16"/>
      <c r="AC27" s="16"/>
      <c r="AD27" s="25">
        <v>2011</v>
      </c>
      <c r="AE27" s="24">
        <v>3723821</v>
      </c>
    </row>
    <row r="28" spans="1:31" x14ac:dyDescent="0.3">
      <c r="A28" s="11">
        <v>2016</v>
      </c>
      <c r="B28" s="11">
        <v>60</v>
      </c>
      <c r="C28" s="22">
        <v>4037043</v>
      </c>
      <c r="D28" t="s">
        <v>19</v>
      </c>
      <c r="E28" s="20">
        <f t="shared" si="0"/>
        <v>0.14862363368435758</v>
      </c>
      <c r="F28" s="19">
        <f t="shared" si="1"/>
        <v>1.4862363368435758</v>
      </c>
      <c r="G28" s="19">
        <f t="shared" si="2"/>
        <v>3863651.8529597553</v>
      </c>
      <c r="H28" s="19">
        <f t="shared" si="3"/>
        <v>569755.20078721258</v>
      </c>
      <c r="I28" s="19">
        <f t="shared" si="4"/>
        <v>2839372.0307785985</v>
      </c>
      <c r="J28" s="19">
        <f t="shared" si="5"/>
        <v>2839370.5445422619</v>
      </c>
      <c r="K28" s="19">
        <f t="shared" si="6"/>
        <v>2839370.5445422619</v>
      </c>
      <c r="L28" s="17">
        <f>SUMSQ($J$3:J28)/(A28)</f>
        <v>6780008468.1039057</v>
      </c>
      <c r="M28" s="17">
        <f>SUM($K$3:K28)/(A28)</f>
        <v>3917.1024773700046</v>
      </c>
      <c r="N28" s="19">
        <f t="shared" si="7"/>
        <v>5.2343866836977899E-5</v>
      </c>
      <c r="O28" s="19">
        <f>AVERAGE($N$3:N28)</f>
        <v>0.55510283092726986</v>
      </c>
      <c r="P28" s="19">
        <f>SUM($J$3:J28)/(M28)</f>
        <v>2016</v>
      </c>
      <c r="Q28" s="19"/>
      <c r="R28" s="19"/>
      <c r="S28" s="19"/>
      <c r="T28" s="19"/>
      <c r="U28" s="19"/>
      <c r="V28" s="19"/>
      <c r="W28" s="19"/>
      <c r="X28" s="19"/>
      <c r="Y28" s="19"/>
      <c r="Z28" s="19"/>
      <c r="AB28" s="16"/>
      <c r="AC28" s="16"/>
      <c r="AD28" s="25">
        <v>2012</v>
      </c>
      <c r="AE28" s="24">
        <v>3787511</v>
      </c>
    </row>
    <row r="29" spans="1:31" x14ac:dyDescent="0.3">
      <c r="A29" s="11">
        <v>2017</v>
      </c>
      <c r="B29" s="11">
        <v>61</v>
      </c>
      <c r="C29" s="22">
        <v>4098135</v>
      </c>
      <c r="D29" t="s">
        <v>19</v>
      </c>
      <c r="E29" s="20">
        <f t="shared" si="0"/>
        <v>0.14884819558164872</v>
      </c>
      <c r="F29" s="19">
        <f t="shared" si="1"/>
        <v>1.4884819558164872</v>
      </c>
      <c r="G29" s="19">
        <f t="shared" si="2"/>
        <v>6032721.6442127144</v>
      </c>
      <c r="H29" s="19">
        <f t="shared" si="3"/>
        <v>889618.1188803619</v>
      </c>
      <c r="I29" s="19">
        <f t="shared" si="4"/>
        <v>4433407.0537469676</v>
      </c>
      <c r="J29" s="19">
        <f t="shared" si="5"/>
        <v>4433405.565265012</v>
      </c>
      <c r="K29" s="19">
        <f t="shared" si="6"/>
        <v>4433405.565265012</v>
      </c>
      <c r="L29" s="17">
        <f>SUMSQ($J$3:J29)/(A29)</f>
        <v>16521359433.72348</v>
      </c>
      <c r="M29" s="17">
        <f>SUM($K$3:K29)/(A29)</f>
        <v>6113.1800494015579</v>
      </c>
      <c r="N29" s="19">
        <f t="shared" si="7"/>
        <v>3.3574233936062457E-5</v>
      </c>
      <c r="O29" s="19">
        <f>AVERAGE($N$3:N29)</f>
        <v>0.53454471030899819</v>
      </c>
      <c r="P29" s="19">
        <f>SUM($J$3:J29)/(M29)</f>
        <v>2017</v>
      </c>
      <c r="Q29" s="19"/>
      <c r="R29" s="19"/>
      <c r="S29" s="19"/>
      <c r="T29" s="19"/>
      <c r="U29" s="19"/>
      <c r="V29" s="19"/>
      <c r="W29" s="19"/>
      <c r="X29" s="19"/>
      <c r="Y29" s="19"/>
      <c r="Z29" s="19"/>
      <c r="AB29" s="16"/>
      <c r="AC29" s="16"/>
      <c r="AD29" s="25">
        <v>2013</v>
      </c>
      <c r="AE29" s="24">
        <v>3850735</v>
      </c>
    </row>
    <row r="30" spans="1:31" x14ac:dyDescent="0.3">
      <c r="A30" s="11">
        <v>2018</v>
      </c>
      <c r="B30" s="11">
        <v>61</v>
      </c>
      <c r="C30" s="22">
        <v>4158783</v>
      </c>
      <c r="D30" t="s">
        <v>19</v>
      </c>
      <c r="E30" s="20">
        <f t="shared" si="0"/>
        <v>0.1466775256126612</v>
      </c>
      <c r="F30" s="19">
        <f t="shared" si="1"/>
        <v>1.4667752561266121</v>
      </c>
      <c r="G30" s="19">
        <f t="shared" si="2"/>
        <v>9419515.9748412389</v>
      </c>
      <c r="H30" s="19">
        <f t="shared" si="3"/>
        <v>1389053.3612299946</v>
      </c>
      <c r="I30" s="19">
        <f t="shared" si="4"/>
        <v>6922339.7630930766</v>
      </c>
      <c r="J30" s="19">
        <f t="shared" si="5"/>
        <v>6922338.2963178204</v>
      </c>
      <c r="K30" s="19">
        <f t="shared" si="6"/>
        <v>6922338.2963178204</v>
      </c>
      <c r="L30" s="17">
        <f>SUMSQ($J$3:J30)/(A30)</f>
        <v>40258845127.10038</v>
      </c>
      <c r="M30" s="17">
        <f>SUM($K$3:K30)/(A30)</f>
        <v>9540.4472031520127</v>
      </c>
      <c r="N30" s="19">
        <f t="shared" si="7"/>
        <v>2.1189014366819224E-5</v>
      </c>
      <c r="O30" s="19">
        <f>AVERAGE($N$3:N30)</f>
        <v>0.5154545845484757</v>
      </c>
      <c r="P30" s="19">
        <f>SUM($J$3:J30)/(M30)</f>
        <v>2018</v>
      </c>
      <c r="Q30" s="19"/>
      <c r="R30" s="19"/>
      <c r="S30" s="19"/>
      <c r="T30" s="19"/>
      <c r="U30" s="19"/>
      <c r="V30" s="19"/>
      <c r="W30" s="19"/>
      <c r="X30" s="19"/>
      <c r="Y30" s="19"/>
      <c r="Z30" s="19"/>
      <c r="AB30" s="16"/>
      <c r="AC30" s="16"/>
      <c r="AD30" s="25">
        <v>2014</v>
      </c>
      <c r="AE30" s="24">
        <v>3913275</v>
      </c>
    </row>
    <row r="31" spans="1:31" x14ac:dyDescent="0.3">
      <c r="A31" s="15">
        <v>2019</v>
      </c>
      <c r="B31" s="15">
        <v>62</v>
      </c>
      <c r="C31" s="22">
        <v>4218808</v>
      </c>
      <c r="D31" t="s">
        <v>19</v>
      </c>
      <c r="E31" s="20">
        <f t="shared" si="0"/>
        <v>0.14696094252215317</v>
      </c>
      <c r="F31" s="19">
        <f t="shared" si="1"/>
        <v>1.4696094252215317</v>
      </c>
      <c r="G31" s="19">
        <f t="shared" si="2"/>
        <v>14707670.311101826</v>
      </c>
      <c r="H31" s="19">
        <f t="shared" si="3"/>
        <v>2168873.5562361134</v>
      </c>
      <c r="I31" s="19">
        <f t="shared" si="4"/>
        <v>10808569.336071234</v>
      </c>
      <c r="J31" s="19">
        <f t="shared" si="5"/>
        <v>10808567.86646181</v>
      </c>
      <c r="K31" s="19">
        <f t="shared" si="6"/>
        <v>10808567.86646181</v>
      </c>
      <c r="L31" s="17">
        <f>SUMSQ($J$3:J31)/(A31)</f>
        <v>98101777508.865463</v>
      </c>
      <c r="M31" s="17">
        <f>SUM($K$3:K31)/(A31)</f>
        <v>14889.148252809595</v>
      </c>
      <c r="N31" s="19">
        <f t="shared" si="7"/>
        <v>1.359670812431702E-5</v>
      </c>
      <c r="O31" s="19">
        <f>AVERAGE($N$3:N31)</f>
        <v>0.49768075738156697</v>
      </c>
      <c r="P31" s="19">
        <f>SUM($J$3:J31)/(M31)</f>
        <v>2019</v>
      </c>
      <c r="Q31" s="19"/>
      <c r="R31" s="19"/>
      <c r="S31" s="19"/>
      <c r="T31" s="19"/>
      <c r="U31" s="19"/>
      <c r="V31" s="19"/>
      <c r="W31" s="19"/>
      <c r="X31" s="19"/>
      <c r="Y31" s="19"/>
      <c r="Z31" s="19"/>
      <c r="AB31" s="16"/>
      <c r="AC31" s="16"/>
      <c r="AD31" s="25">
        <v>2015</v>
      </c>
      <c r="AE31" s="24">
        <v>3975404</v>
      </c>
    </row>
    <row r="32" spans="1:31" x14ac:dyDescent="0.3">
      <c r="A32" s="11">
        <v>2020</v>
      </c>
      <c r="B32" s="11">
        <v>62</v>
      </c>
      <c r="C32" s="22">
        <v>4278500</v>
      </c>
      <c r="D32" t="s">
        <v>19</v>
      </c>
      <c r="E32" s="20">
        <f t="shared" si="0"/>
        <v>0.14491059950917379</v>
      </c>
      <c r="F32" s="19">
        <f t="shared" si="1"/>
        <v>1.4491059950917378</v>
      </c>
      <c r="G32" s="19">
        <f t="shared" si="2"/>
        <v>22964615.827366356</v>
      </c>
      <c r="H32" s="19">
        <f t="shared" si="3"/>
        <v>3386487.9482417973</v>
      </c>
      <c r="I32" s="19">
        <f t="shared" si="4"/>
        <v>16876543.867337938</v>
      </c>
      <c r="J32" s="19">
        <f t="shared" si="5"/>
        <v>16876542.418231942</v>
      </c>
      <c r="K32" s="19">
        <f t="shared" si="6"/>
        <v>16876542.418231942</v>
      </c>
      <c r="L32" s="17">
        <f>SUMSQ($J$3:J32)/(A32)</f>
        <v>239052065735.04031</v>
      </c>
      <c r="M32" s="17">
        <f>SUM($K$3:K32)/(A32)</f>
        <v>23236.501356759662</v>
      </c>
      <c r="N32" s="19">
        <f t="shared" si="7"/>
        <v>8.5865099567210537E-6</v>
      </c>
      <c r="O32" s="19">
        <f>AVERAGE($N$3:N32)</f>
        <v>0.48109168501917998</v>
      </c>
      <c r="P32" s="19">
        <f>SUM($J$3:J32)/(M32)</f>
        <v>2019.9999999999998</v>
      </c>
      <c r="Q32" s="19"/>
      <c r="R32" s="19"/>
      <c r="S32" s="19"/>
      <c r="T32" s="19"/>
      <c r="U32" s="19"/>
      <c r="V32" s="19"/>
      <c r="W32" s="19"/>
      <c r="X32" s="19"/>
      <c r="Y32" s="19"/>
      <c r="Z32" s="19"/>
      <c r="AD32" s="25">
        <v>2016</v>
      </c>
      <c r="AE32" s="24">
        <v>4037043</v>
      </c>
    </row>
    <row r="33" spans="1:31" x14ac:dyDescent="0.3">
      <c r="A33" s="11">
        <v>2021</v>
      </c>
      <c r="B33" s="11">
        <v>62</v>
      </c>
      <c r="C33" s="22">
        <v>4337406</v>
      </c>
      <c r="D33" t="s">
        <v>19</v>
      </c>
      <c r="E33" s="20">
        <f t="shared" si="0"/>
        <v>0.14294257904378793</v>
      </c>
      <c r="F33" s="19">
        <f t="shared" si="1"/>
        <v>1.4294257904378793</v>
      </c>
      <c r="G33" s="19">
        <f t="shared" si="2"/>
        <v>35857043.868176445</v>
      </c>
      <c r="H33" s="19">
        <f t="shared" si="3"/>
        <v>5287675.9667554554</v>
      </c>
      <c r="I33" s="19">
        <f t="shared" si="4"/>
        <v>26351103.775608152</v>
      </c>
      <c r="J33" s="19">
        <f t="shared" si="5"/>
        <v>26351102.346182361</v>
      </c>
      <c r="K33" s="19">
        <f t="shared" si="6"/>
        <v>26351102.346182361</v>
      </c>
      <c r="L33" s="17">
        <f>SUMSQ($J$3:J33)/(A33)</f>
        <v>582516460981.573</v>
      </c>
      <c r="M33" s="17">
        <f>SUM($K$3:K33)/(A33)</f>
        <v>36263.649226539768</v>
      </c>
      <c r="N33" s="19">
        <f t="shared" si="7"/>
        <v>5.4245388737787225E-6</v>
      </c>
      <c r="O33" s="19">
        <f>AVERAGE($N$3:N33)</f>
        <v>0.46557277339078296</v>
      </c>
      <c r="P33" s="19">
        <f>SUM($J$3:J33)/(M33)</f>
        <v>2021</v>
      </c>
      <c r="Q33" s="19"/>
      <c r="R33" s="19"/>
      <c r="S33" s="19"/>
      <c r="T33" s="19"/>
      <c r="U33" s="19"/>
      <c r="V33" s="19"/>
      <c r="W33" s="19"/>
      <c r="X33" s="19"/>
      <c r="Y33" s="19"/>
      <c r="Z33" s="19"/>
      <c r="AD33" s="25">
        <v>2017</v>
      </c>
      <c r="AE33" s="24">
        <v>4098135</v>
      </c>
    </row>
    <row r="34" spans="1:31" x14ac:dyDescent="0.3">
      <c r="A34" s="11">
        <v>2022</v>
      </c>
      <c r="B34" s="11">
        <v>62</v>
      </c>
      <c r="C34" s="22">
        <v>4395414</v>
      </c>
      <c r="D34" t="s">
        <v>19</v>
      </c>
      <c r="E34" s="20">
        <f t="shared" si="0"/>
        <v>0.14105610984539796</v>
      </c>
      <c r="F34" s="19">
        <f t="shared" si="1"/>
        <v>1.4105610984539794</v>
      </c>
      <c r="G34" s="19">
        <f>0.1*F34+(1-0.1)*(G33+I33)</f>
        <v>55987333.020462252</v>
      </c>
      <c r="H34" s="19">
        <f t="shared" si="3"/>
        <v>8256198.6038615257</v>
      </c>
      <c r="I34" s="19">
        <f t="shared" si="4"/>
        <v>41144719.834931903</v>
      </c>
      <c r="J34" s="19">
        <f t="shared" si="5"/>
        <v>41144718.424370803</v>
      </c>
      <c r="K34" s="19">
        <f t="shared" si="6"/>
        <v>41144718.424370803</v>
      </c>
      <c r="L34" s="17">
        <f>SUMSQ($J$3:J34)/(A34)</f>
        <v>1419462721001.2449</v>
      </c>
      <c r="M34" s="17">
        <f>SUM($K$3:K34)/(A34)</f>
        <v>56594.24011434603</v>
      </c>
      <c r="N34" s="19">
        <f t="shared" si="7"/>
        <v>3.4282920201453535E-6</v>
      </c>
      <c r="O34" s="19">
        <f>AVERAGE($N$3:N34)</f>
        <v>0.45102373135644663</v>
      </c>
      <c r="P34" s="19">
        <f>SUM($J$3:J34)/(M34)</f>
        <v>2022</v>
      </c>
      <c r="Q34" s="19"/>
      <c r="R34" s="19"/>
      <c r="S34" s="19"/>
      <c r="T34" s="19"/>
      <c r="U34" s="19"/>
      <c r="V34" s="19"/>
      <c r="W34" s="19"/>
      <c r="X34" s="19"/>
      <c r="Y34" s="19"/>
      <c r="Z34" s="19"/>
      <c r="AD34" s="25">
        <v>2018</v>
      </c>
      <c r="AE34" s="24">
        <v>4158783</v>
      </c>
    </row>
    <row r="35" spans="1:31" x14ac:dyDescent="0.3">
      <c r="A35" s="11">
        <v>2023</v>
      </c>
      <c r="B35" s="11">
        <v>62</v>
      </c>
      <c r="C35" s="22">
        <v>4064780</v>
      </c>
      <c r="D35" t="s">
        <v>18</v>
      </c>
      <c r="E35" s="20">
        <f t="shared" si="0"/>
        <v>0.15252978020950703</v>
      </c>
      <c r="F35" s="19">
        <f t="shared" si="1"/>
        <v>1.5252978020950703</v>
      </c>
      <c r="G35" s="19">
        <f>0.1*F35+(1-0.1)*(G34+I34)</f>
        <v>87418847.722384512</v>
      </c>
      <c r="H35" s="19">
        <f t="shared" si="3"/>
        <v>12891261.823473673</v>
      </c>
      <c r="I35" s="19">
        <f>G34+H34</f>
        <v>64243531.624323778</v>
      </c>
      <c r="J35" s="19">
        <f t="shared" si="5"/>
        <v>64243530.099025972</v>
      </c>
      <c r="K35" s="19">
        <f t="shared" si="6"/>
        <v>64243530.099025972</v>
      </c>
      <c r="L35" s="17">
        <f>SUMSQ($J$3:J35)/(A35)</f>
        <v>3458914869722.6758</v>
      </c>
      <c r="M35" s="17">
        <f>SUM($K$3:K35)/(A35)</f>
        <v>88322.829268528731</v>
      </c>
      <c r="N35" s="19">
        <f t="shared" si="7"/>
        <v>2.3742434448168596E-6</v>
      </c>
      <c r="O35" s="19">
        <f>AVERAGE($N$3:N35)</f>
        <v>0.43735641750453752</v>
      </c>
      <c r="P35" s="19">
        <f>SUM($J$3:J35)/(M35)</f>
        <v>2023.0000000000002</v>
      </c>
      <c r="Q35" s="19"/>
      <c r="R35" s="19"/>
      <c r="S35" s="19"/>
      <c r="T35" s="19"/>
      <c r="U35" s="19"/>
      <c r="V35" s="19"/>
      <c r="W35" s="19"/>
      <c r="X35" s="19"/>
      <c r="Y35" s="19"/>
      <c r="Z35" s="19"/>
      <c r="AD35" s="25">
        <v>2019</v>
      </c>
      <c r="AE35" s="24">
        <v>4218808</v>
      </c>
    </row>
    <row r="36" spans="1:31" x14ac:dyDescent="0.3">
      <c r="A36" s="49">
        <v>2030</v>
      </c>
      <c r="B36" s="43"/>
      <c r="C36" s="42">
        <v>4834846</v>
      </c>
      <c r="D36" s="43"/>
      <c r="E36" s="43"/>
      <c r="F36" s="35">
        <f>$H$2*A36+$G$2</f>
        <v>1.1443127868589826</v>
      </c>
      <c r="G36" s="35"/>
      <c r="H36" s="35"/>
      <c r="I36" s="35">
        <f>$G$35 + (7 * $H$35)</f>
        <v>177657680.48670024</v>
      </c>
      <c r="J36" s="19"/>
      <c r="K36" s="19"/>
      <c r="L36" s="17"/>
      <c r="N36" s="19"/>
      <c r="AD36" s="25">
        <v>2020</v>
      </c>
      <c r="AE36" s="24">
        <v>4278500</v>
      </c>
    </row>
    <row r="37" spans="1:31" x14ac:dyDescent="0.3">
      <c r="A37" s="49">
        <v>2050</v>
      </c>
      <c r="B37" s="43"/>
      <c r="C37" s="42">
        <v>5625442</v>
      </c>
      <c r="D37" s="43"/>
      <c r="E37" s="43"/>
      <c r="F37" s="35">
        <f>$H$2*A37+$G$2</f>
        <v>0.58224409435770497</v>
      </c>
      <c r="G37" s="35"/>
      <c r="H37" s="35"/>
      <c r="I37" s="35">
        <f>$G$35 + (17 * $H$35)</f>
        <v>306570298.72143698</v>
      </c>
      <c r="AD37" s="25">
        <v>2022</v>
      </c>
      <c r="AE37" s="24">
        <v>4395414</v>
      </c>
    </row>
    <row r="38" spans="1:31" x14ac:dyDescent="0.3">
      <c r="A38" s="15">
        <v>2024</v>
      </c>
      <c r="G38" s="19"/>
      <c r="H38" s="19"/>
      <c r="I38" s="19">
        <f>+$G$35+($H$35*A2)</f>
        <v>25741029876.434994</v>
      </c>
      <c r="AD38" s="25">
        <v>2023</v>
      </c>
      <c r="AE38" s="24">
        <v>4452823</v>
      </c>
    </row>
    <row r="39" spans="1:31" x14ac:dyDescent="0.3">
      <c r="A39" s="15">
        <v>2025</v>
      </c>
      <c r="G39" s="19"/>
      <c r="H39" s="19"/>
      <c r="I39" s="19">
        <f t="shared" ref="I39:I64" si="8">+$G$35+($H$35*A3)</f>
        <v>25753921138.258469</v>
      </c>
      <c r="AD39" s="25">
        <v>2024</v>
      </c>
      <c r="AE39" s="24">
        <v>4509530</v>
      </c>
    </row>
    <row r="40" spans="1:31" x14ac:dyDescent="0.3">
      <c r="A40" s="15">
        <v>2026</v>
      </c>
      <c r="H40" s="19"/>
      <c r="I40" s="19">
        <f t="shared" si="8"/>
        <v>25766812400.081944</v>
      </c>
      <c r="AD40" s="25">
        <v>2025</v>
      </c>
      <c r="AE40" s="24">
        <v>4565559</v>
      </c>
    </row>
    <row r="41" spans="1:31" x14ac:dyDescent="0.3">
      <c r="A41" s="15">
        <v>2027</v>
      </c>
      <c r="H41" s="19"/>
      <c r="I41" s="19">
        <f t="shared" si="8"/>
        <v>25779703661.905415</v>
      </c>
      <c r="AD41" s="25">
        <v>2026</v>
      </c>
      <c r="AE41" s="24">
        <v>4620975</v>
      </c>
    </row>
    <row r="42" spans="1:31" x14ac:dyDescent="0.3">
      <c r="A42" s="15">
        <v>2028</v>
      </c>
      <c r="H42" s="19"/>
      <c r="I42" s="19">
        <f t="shared" si="8"/>
        <v>25792594923.728889</v>
      </c>
      <c r="AD42" s="25">
        <v>2027</v>
      </c>
      <c r="AE42" s="24">
        <v>4675513</v>
      </c>
    </row>
    <row r="43" spans="1:31" x14ac:dyDescent="0.3">
      <c r="A43" s="15">
        <v>2029</v>
      </c>
      <c r="H43" s="19"/>
      <c r="I43" s="19">
        <f t="shared" si="8"/>
        <v>25805486185.552364</v>
      </c>
      <c r="AD43" s="25"/>
      <c r="AE43" s="24"/>
    </row>
    <row r="44" spans="1:31" x14ac:dyDescent="0.3">
      <c r="A44" s="15">
        <v>2030</v>
      </c>
      <c r="I44" s="19">
        <f t="shared" si="8"/>
        <v>25818377447.375839</v>
      </c>
      <c r="AD44" s="25"/>
      <c r="AE44" s="24"/>
    </row>
    <row r="45" spans="1:31" x14ac:dyDescent="0.3">
      <c r="A45" s="15">
        <v>2031</v>
      </c>
      <c r="I45" s="19">
        <f t="shared" si="8"/>
        <v>25831268709.19931</v>
      </c>
      <c r="AD45" s="25"/>
      <c r="AE45" s="24"/>
    </row>
    <row r="46" spans="1:31" x14ac:dyDescent="0.3">
      <c r="A46" s="15">
        <v>2032</v>
      </c>
      <c r="I46" s="19">
        <f t="shared" si="8"/>
        <v>25844159971.022785</v>
      </c>
      <c r="AD46" s="25"/>
      <c r="AE46" s="24"/>
    </row>
    <row r="47" spans="1:31" x14ac:dyDescent="0.3">
      <c r="A47" s="15">
        <v>2033</v>
      </c>
      <c r="I47" s="19">
        <f t="shared" si="8"/>
        <v>25857051232.84626</v>
      </c>
    </row>
    <row r="48" spans="1:31" x14ac:dyDescent="0.3">
      <c r="A48" s="15">
        <v>2034</v>
      </c>
      <c r="I48" s="19">
        <f t="shared" si="8"/>
        <v>25869942494.669731</v>
      </c>
    </row>
    <row r="49" spans="1:9" x14ac:dyDescent="0.3">
      <c r="A49" s="15">
        <v>2035</v>
      </c>
      <c r="I49" s="19">
        <f t="shared" si="8"/>
        <v>25882833756.493206</v>
      </c>
    </row>
    <row r="50" spans="1:9" x14ac:dyDescent="0.3">
      <c r="A50" s="15">
        <v>2036</v>
      </c>
      <c r="I50" s="19">
        <f t="shared" si="8"/>
        <v>25895725018.316681</v>
      </c>
    </row>
    <row r="51" spans="1:9" x14ac:dyDescent="0.3">
      <c r="A51" s="15">
        <v>2037</v>
      </c>
      <c r="I51" s="19">
        <f t="shared" si="8"/>
        <v>25908616280.140152</v>
      </c>
    </row>
    <row r="52" spans="1:9" x14ac:dyDescent="0.3">
      <c r="A52" s="15">
        <v>2038</v>
      </c>
      <c r="I52" s="19">
        <f t="shared" si="8"/>
        <v>25921507541.963627</v>
      </c>
    </row>
    <row r="53" spans="1:9" x14ac:dyDescent="0.3">
      <c r="A53" s="15">
        <v>2039</v>
      </c>
      <c r="I53" s="19">
        <f t="shared" si="8"/>
        <v>25934398803.787102</v>
      </c>
    </row>
    <row r="54" spans="1:9" x14ac:dyDescent="0.3">
      <c r="A54" s="15">
        <v>2040</v>
      </c>
      <c r="I54" s="19">
        <f t="shared" si="8"/>
        <v>25947290065.610573</v>
      </c>
    </row>
    <row r="55" spans="1:9" x14ac:dyDescent="0.3">
      <c r="A55" s="15">
        <v>2041</v>
      </c>
      <c r="I55" s="19">
        <f t="shared" si="8"/>
        <v>25960181327.434048</v>
      </c>
    </row>
    <row r="56" spans="1:9" x14ac:dyDescent="0.3">
      <c r="A56" s="15">
        <v>2042</v>
      </c>
      <c r="I56" s="19">
        <f t="shared" si="8"/>
        <v>25973072589.257523</v>
      </c>
    </row>
    <row r="57" spans="1:9" x14ac:dyDescent="0.3">
      <c r="A57" s="15">
        <v>2043</v>
      </c>
      <c r="I57" s="19">
        <f t="shared" si="8"/>
        <v>25985963851.080994</v>
      </c>
    </row>
    <row r="58" spans="1:9" x14ac:dyDescent="0.3">
      <c r="A58" s="15">
        <v>2044</v>
      </c>
      <c r="I58" s="19">
        <f t="shared" si="8"/>
        <v>25998855112.904469</v>
      </c>
    </row>
    <row r="59" spans="1:9" x14ac:dyDescent="0.3">
      <c r="A59" s="15">
        <v>2045</v>
      </c>
      <c r="I59" s="19">
        <f t="shared" si="8"/>
        <v>26011746374.727943</v>
      </c>
    </row>
    <row r="60" spans="1:9" x14ac:dyDescent="0.3">
      <c r="A60" s="15">
        <v>2046</v>
      </c>
      <c r="I60" s="19">
        <f t="shared" si="8"/>
        <v>26024637636.551414</v>
      </c>
    </row>
    <row r="61" spans="1:9" x14ac:dyDescent="0.3">
      <c r="A61" s="15">
        <v>2047</v>
      </c>
      <c r="I61" s="19">
        <f t="shared" si="8"/>
        <v>26037528898.374889</v>
      </c>
    </row>
    <row r="62" spans="1:9" x14ac:dyDescent="0.3">
      <c r="A62" s="15">
        <v>2048</v>
      </c>
      <c r="I62" s="19">
        <f t="shared" si="8"/>
        <v>26050420160.198364</v>
      </c>
    </row>
    <row r="63" spans="1:9" x14ac:dyDescent="0.3">
      <c r="A63" s="15">
        <v>2049</v>
      </c>
      <c r="I63" s="19">
        <f t="shared" si="8"/>
        <v>26063311422.021835</v>
      </c>
    </row>
    <row r="64" spans="1:9" x14ac:dyDescent="0.3">
      <c r="A64" s="15">
        <v>2050</v>
      </c>
      <c r="I64" s="19">
        <f t="shared" si="8"/>
        <v>26076202683.84531</v>
      </c>
    </row>
    <row r="65" spans="1:2" x14ac:dyDescent="0.3">
      <c r="A65" s="15"/>
    </row>
    <row r="73" spans="1:2" x14ac:dyDescent="0.3">
      <c r="A73" t="s">
        <v>19</v>
      </c>
      <c r="B73" t="s">
        <v>20</v>
      </c>
    </row>
    <row r="74" spans="1:2" x14ac:dyDescent="0.3">
      <c r="A74" t="s">
        <v>18</v>
      </c>
      <c r="B74" t="s">
        <v>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3138-8781-4C8E-A8D6-9B75293103DE}">
  <dimension ref="A1:I18"/>
  <sheetViews>
    <sheetView workbookViewId="0">
      <selection activeCell="L23" sqref="L23"/>
    </sheetView>
  </sheetViews>
  <sheetFormatPr baseColWidth="10" defaultRowHeight="14.4" x14ac:dyDescent="0.3"/>
  <sheetData>
    <row r="1" spans="1:9" x14ac:dyDescent="0.3">
      <c r="A1" t="s">
        <v>38</v>
      </c>
    </row>
    <row r="2" spans="1:9" ht="15" thickBot="1" x14ac:dyDescent="0.35"/>
    <row r="3" spans="1:9" x14ac:dyDescent="0.3">
      <c r="A3" s="32" t="s">
        <v>39</v>
      </c>
      <c r="B3" s="32"/>
    </row>
    <row r="4" spans="1:9" x14ac:dyDescent="0.3">
      <c r="A4" s="29" t="s">
        <v>40</v>
      </c>
      <c r="B4" s="29">
        <v>0.9765311299836974</v>
      </c>
    </row>
    <row r="5" spans="1:9" x14ac:dyDescent="0.3">
      <c r="A5" s="29" t="s">
        <v>41</v>
      </c>
      <c r="B5" s="29">
        <v>0.95361304782723699</v>
      </c>
    </row>
    <row r="6" spans="1:9" x14ac:dyDescent="0.3">
      <c r="A6" s="29" t="s">
        <v>42</v>
      </c>
      <c r="B6" s="29">
        <v>0.95216345557183812</v>
      </c>
    </row>
    <row r="7" spans="1:9" x14ac:dyDescent="0.3">
      <c r="A7" s="29" t="s">
        <v>43</v>
      </c>
      <c r="B7" s="29">
        <v>6.268102146169631E-2</v>
      </c>
    </row>
    <row r="8" spans="1:9" ht="15" thickBot="1" x14ac:dyDescent="0.35">
      <c r="A8" s="30" t="s">
        <v>44</v>
      </c>
      <c r="B8" s="30">
        <v>34</v>
      </c>
    </row>
    <row r="10" spans="1:9" ht="15" thickBot="1" x14ac:dyDescent="0.35">
      <c r="A10" t="s">
        <v>45</v>
      </c>
    </row>
    <row r="11" spans="1:9" x14ac:dyDescent="0.3">
      <c r="A11" s="31"/>
      <c r="B11" s="31" t="s">
        <v>49</v>
      </c>
      <c r="C11" s="31" t="s">
        <v>50</v>
      </c>
      <c r="D11" s="31" t="s">
        <v>51</v>
      </c>
      <c r="E11" s="31" t="s">
        <v>52</v>
      </c>
      <c r="F11" s="31" t="s">
        <v>53</v>
      </c>
    </row>
    <row r="12" spans="1:9" x14ac:dyDescent="0.3">
      <c r="A12" s="29" t="s">
        <v>46</v>
      </c>
      <c r="B12" s="29">
        <v>1</v>
      </c>
      <c r="C12" s="29">
        <v>2.5846304409558427</v>
      </c>
      <c r="D12" s="29">
        <v>2.5846304409558427</v>
      </c>
      <c r="E12" s="29">
        <v>657.84916018667491</v>
      </c>
      <c r="F12" s="29">
        <v>6.5765896096339005E-23</v>
      </c>
    </row>
    <row r="13" spans="1:9" x14ac:dyDescent="0.3">
      <c r="A13" s="29" t="s">
        <v>47</v>
      </c>
      <c r="B13" s="29">
        <v>32</v>
      </c>
      <c r="C13" s="29">
        <v>0.12572513444741229</v>
      </c>
      <c r="D13" s="29">
        <v>3.9289104514816341E-3</v>
      </c>
      <c r="E13" s="29"/>
      <c r="F13" s="29"/>
    </row>
    <row r="14" spans="1:9" ht="15" thickBot="1" x14ac:dyDescent="0.35">
      <c r="A14" s="30" t="s">
        <v>0</v>
      </c>
      <c r="B14" s="30">
        <v>33</v>
      </c>
      <c r="C14" s="30">
        <v>2.7103555754032551</v>
      </c>
      <c r="D14" s="30"/>
      <c r="E14" s="30"/>
      <c r="F14" s="30"/>
    </row>
    <row r="15" spans="1:9" ht="15" thickBot="1" x14ac:dyDescent="0.35"/>
    <row r="16" spans="1:9" x14ac:dyDescent="0.3">
      <c r="A16" s="31"/>
      <c r="B16" s="31" t="s">
        <v>54</v>
      </c>
      <c r="C16" s="31" t="s">
        <v>43</v>
      </c>
      <c r="D16" s="31" t="s">
        <v>55</v>
      </c>
      <c r="E16" s="31" t="s">
        <v>56</v>
      </c>
      <c r="F16" s="31" t="s">
        <v>57</v>
      </c>
      <c r="G16" s="31" t="s">
        <v>58</v>
      </c>
      <c r="H16" s="31" t="s">
        <v>59</v>
      </c>
      <c r="I16" s="31" t="s">
        <v>60</v>
      </c>
    </row>
    <row r="17" spans="1:9" x14ac:dyDescent="0.3">
      <c r="A17" s="33" t="s">
        <v>48</v>
      </c>
      <c r="B17" s="33">
        <v>58.194285075738691</v>
      </c>
      <c r="C17" s="29">
        <v>2.1985714948128696</v>
      </c>
      <c r="D17" s="29">
        <v>26.469134714535116</v>
      </c>
      <c r="E17" s="29">
        <v>2.5088526935781702E-23</v>
      </c>
      <c r="F17" s="29">
        <v>53.715941489973439</v>
      </c>
      <c r="G17" s="29">
        <v>62.672628661503943</v>
      </c>
      <c r="H17" s="29">
        <v>53.715941489973439</v>
      </c>
      <c r="I17" s="29">
        <v>62.672628661503943</v>
      </c>
    </row>
    <row r="18" spans="1:9" ht="15" thickBot="1" x14ac:dyDescent="0.35">
      <c r="A18" s="34" t="s">
        <v>61</v>
      </c>
      <c r="B18" s="34">
        <v>-2.8103434625063858E-2</v>
      </c>
      <c r="C18" s="30">
        <v>1.0957115448897933E-3</v>
      </c>
      <c r="D18" s="30">
        <v>-25.64857033416628</v>
      </c>
      <c r="E18" s="30">
        <v>6.5765896096339476E-23</v>
      </c>
      <c r="F18" s="30">
        <v>-3.0335326005664059E-2</v>
      </c>
      <c r="G18" s="30">
        <v>-2.5871543244463658E-2</v>
      </c>
      <c r="H18" s="30">
        <v>-3.0335326005664059E-2</v>
      </c>
      <c r="I18" s="30">
        <v>-2.5871543244463658E-2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2F48-B0DC-45AB-9689-317AACF5DC27}">
  <dimension ref="A1:F35"/>
  <sheetViews>
    <sheetView workbookViewId="0">
      <selection activeCell="F1" sqref="F1:F2"/>
    </sheetView>
  </sheetViews>
  <sheetFormatPr baseColWidth="10" defaultRowHeight="14.4" x14ac:dyDescent="0.3"/>
  <sheetData>
    <row r="1" spans="1:6" ht="57.6" x14ac:dyDescent="0.3">
      <c r="A1" s="22" t="s">
        <v>4</v>
      </c>
      <c r="B1" s="9" t="s">
        <v>16</v>
      </c>
      <c r="C1" s="22" t="s">
        <v>23</v>
      </c>
      <c r="D1" s="22"/>
      <c r="E1" s="9" t="s">
        <v>24</v>
      </c>
      <c r="F1" s="9" t="s">
        <v>25</v>
      </c>
    </row>
    <row r="2" spans="1:6" x14ac:dyDescent="0.3">
      <c r="A2">
        <v>1990</v>
      </c>
      <c r="B2">
        <v>181</v>
      </c>
      <c r="C2" s="22">
        <v>2329329</v>
      </c>
      <c r="D2" t="s">
        <v>18</v>
      </c>
      <c r="E2" s="20">
        <f xml:space="preserve"> (B2 / C2) * 10000</f>
        <v>0.77704781076438756</v>
      </c>
      <c r="F2" s="19">
        <f>B2/C2 * 100000</f>
        <v>7.7704781076438758</v>
      </c>
    </row>
    <row r="3" spans="1:6" x14ac:dyDescent="0.3">
      <c r="A3">
        <v>1991</v>
      </c>
      <c r="B3">
        <v>181</v>
      </c>
      <c r="C3" s="22">
        <v>2527391</v>
      </c>
      <c r="D3" t="s">
        <v>19</v>
      </c>
      <c r="E3" s="20">
        <f t="shared" ref="E3:E35" si="0" xml:space="preserve"> (B3 / C3) * 10000</f>
        <v>0.71615353540469207</v>
      </c>
      <c r="F3" s="19">
        <f t="shared" ref="F3:F35" si="1">B3/C3 * 100000</f>
        <v>7.1615353540469213</v>
      </c>
    </row>
    <row r="4" spans="1:6" x14ac:dyDescent="0.3">
      <c r="A4">
        <v>1992</v>
      </c>
      <c r="B4">
        <v>182</v>
      </c>
      <c r="C4" s="22">
        <v>2581476</v>
      </c>
      <c r="D4" t="s">
        <v>19</v>
      </c>
      <c r="E4" s="20">
        <f t="shared" si="0"/>
        <v>0.70502301783940657</v>
      </c>
      <c r="F4" s="19">
        <f t="shared" si="1"/>
        <v>7.0502301783940657</v>
      </c>
    </row>
    <row r="5" spans="1:6" x14ac:dyDescent="0.3">
      <c r="A5">
        <v>1993</v>
      </c>
      <c r="B5">
        <v>183</v>
      </c>
      <c r="C5" s="22">
        <v>2636079</v>
      </c>
      <c r="D5" t="s">
        <v>19</v>
      </c>
      <c r="E5" s="20">
        <f t="shared" si="0"/>
        <v>0.69421288208737297</v>
      </c>
      <c r="F5" s="19">
        <f t="shared" si="1"/>
        <v>6.9421288208737293</v>
      </c>
    </row>
    <row r="6" spans="1:6" x14ac:dyDescent="0.3">
      <c r="A6">
        <v>1994</v>
      </c>
      <c r="B6">
        <v>167</v>
      </c>
      <c r="C6" s="22">
        <v>2691244</v>
      </c>
      <c r="D6" t="s">
        <v>19</v>
      </c>
      <c r="E6" s="20">
        <f t="shared" si="0"/>
        <v>0.62053087717055755</v>
      </c>
      <c r="F6" s="19">
        <f t="shared" si="1"/>
        <v>6.2053087717055755</v>
      </c>
    </row>
    <row r="7" spans="1:6" x14ac:dyDescent="0.3">
      <c r="A7">
        <v>1995</v>
      </c>
      <c r="B7">
        <v>174</v>
      </c>
      <c r="C7" s="22">
        <v>2746944</v>
      </c>
      <c r="D7" t="s">
        <v>19</v>
      </c>
      <c r="E7" s="20">
        <f t="shared" si="0"/>
        <v>0.63343118753057948</v>
      </c>
      <c r="F7" s="19">
        <f t="shared" si="1"/>
        <v>6.3343118753057945</v>
      </c>
    </row>
    <row r="8" spans="1:6" x14ac:dyDescent="0.3">
      <c r="A8">
        <v>1996</v>
      </c>
      <c r="B8">
        <v>191</v>
      </c>
      <c r="C8" s="22">
        <v>2803853</v>
      </c>
      <c r="D8" t="s">
        <v>19</v>
      </c>
      <c r="E8" s="20">
        <f t="shared" si="0"/>
        <v>0.68120546975893526</v>
      </c>
      <c r="F8" s="19">
        <f t="shared" si="1"/>
        <v>6.8120546975893523</v>
      </c>
    </row>
    <row r="9" spans="1:6" x14ac:dyDescent="0.3">
      <c r="A9">
        <v>1997</v>
      </c>
      <c r="B9">
        <v>209</v>
      </c>
      <c r="C9" s="22">
        <v>2861700</v>
      </c>
      <c r="D9" t="s">
        <v>19</v>
      </c>
      <c r="E9" s="20">
        <f t="shared" si="0"/>
        <v>0.73033511549079222</v>
      </c>
      <c r="F9" s="19">
        <f t="shared" si="1"/>
        <v>7.3033511549079222</v>
      </c>
    </row>
    <row r="10" spans="1:6" x14ac:dyDescent="0.3">
      <c r="A10">
        <v>1998</v>
      </c>
      <c r="B10">
        <v>215</v>
      </c>
      <c r="C10" s="22">
        <v>2920591</v>
      </c>
      <c r="D10" t="s">
        <v>19</v>
      </c>
      <c r="E10" s="20">
        <f t="shared" si="0"/>
        <v>0.73615237463924243</v>
      </c>
      <c r="F10" s="19">
        <f t="shared" si="1"/>
        <v>7.3615237463924252</v>
      </c>
    </row>
    <row r="11" spans="1:6" x14ac:dyDescent="0.3">
      <c r="A11">
        <v>1999</v>
      </c>
      <c r="B11">
        <v>219</v>
      </c>
      <c r="C11" s="22">
        <v>2980088</v>
      </c>
      <c r="D11" t="s">
        <v>19</v>
      </c>
      <c r="E11" s="20">
        <f t="shared" si="0"/>
        <v>0.73487762777475019</v>
      </c>
      <c r="F11" s="19">
        <f t="shared" si="1"/>
        <v>7.3487762777475023</v>
      </c>
    </row>
    <row r="12" spans="1:6" x14ac:dyDescent="0.3">
      <c r="A12">
        <v>2000</v>
      </c>
      <c r="B12">
        <v>223</v>
      </c>
      <c r="C12" s="22">
        <v>2839177</v>
      </c>
      <c r="D12" t="s">
        <v>18</v>
      </c>
      <c r="E12" s="20">
        <f t="shared" si="0"/>
        <v>0.7854388789427359</v>
      </c>
      <c r="F12" s="19">
        <f t="shared" si="1"/>
        <v>7.8543887894273592</v>
      </c>
    </row>
    <row r="13" spans="1:6" x14ac:dyDescent="0.3">
      <c r="A13">
        <v>2001</v>
      </c>
      <c r="B13">
        <v>228</v>
      </c>
      <c r="C13" s="22">
        <v>3102268</v>
      </c>
      <c r="D13" t="s">
        <v>19</v>
      </c>
      <c r="E13" s="20">
        <f t="shared" si="0"/>
        <v>0.73494617486303571</v>
      </c>
      <c r="F13" s="19">
        <f t="shared" si="1"/>
        <v>7.3494617486303566</v>
      </c>
    </row>
    <row r="14" spans="1:6" x14ac:dyDescent="0.3">
      <c r="A14">
        <v>2002</v>
      </c>
      <c r="B14">
        <v>240</v>
      </c>
      <c r="C14" s="22">
        <v>3164354</v>
      </c>
      <c r="D14" t="s">
        <v>19</v>
      </c>
      <c r="E14" s="20">
        <f t="shared" si="0"/>
        <v>0.75844864386222277</v>
      </c>
      <c r="F14" s="19">
        <f t="shared" si="1"/>
        <v>7.5844864386222284</v>
      </c>
    </row>
    <row r="15" spans="1:6" x14ac:dyDescent="0.3">
      <c r="A15">
        <v>2003</v>
      </c>
      <c r="B15">
        <v>249</v>
      </c>
      <c r="C15" s="22">
        <v>3226535</v>
      </c>
      <c r="D15" t="s">
        <v>19</v>
      </c>
      <c r="E15" s="20">
        <f t="shared" si="0"/>
        <v>0.77172570574935651</v>
      </c>
      <c r="F15" s="19">
        <f t="shared" si="1"/>
        <v>7.7172570574935646</v>
      </c>
    </row>
    <row r="16" spans="1:6" x14ac:dyDescent="0.3">
      <c r="A16">
        <v>2004</v>
      </c>
      <c r="B16">
        <v>253</v>
      </c>
      <c r="C16" s="22">
        <v>3288733</v>
      </c>
      <c r="D16" t="s">
        <v>19</v>
      </c>
      <c r="E16" s="20">
        <f t="shared" si="0"/>
        <v>0.76929322021580959</v>
      </c>
      <c r="F16" s="19">
        <f t="shared" si="1"/>
        <v>7.6929322021580955</v>
      </c>
    </row>
    <row r="17" spans="1:6" x14ac:dyDescent="0.3">
      <c r="A17">
        <v>2005</v>
      </c>
      <c r="B17">
        <v>254</v>
      </c>
      <c r="C17" s="22">
        <v>3351007</v>
      </c>
      <c r="D17" t="s">
        <v>19</v>
      </c>
      <c r="E17" s="20">
        <f t="shared" si="0"/>
        <v>0.75798110836533616</v>
      </c>
      <c r="F17" s="19">
        <f t="shared" si="1"/>
        <v>7.5798110836533619</v>
      </c>
    </row>
    <row r="18" spans="1:6" x14ac:dyDescent="0.3">
      <c r="A18">
        <v>2006</v>
      </c>
      <c r="B18">
        <v>262</v>
      </c>
      <c r="C18" s="22">
        <v>3413399</v>
      </c>
      <c r="D18" t="s">
        <v>19</v>
      </c>
      <c r="E18" s="20">
        <f t="shared" si="0"/>
        <v>0.76756335840023393</v>
      </c>
      <c r="F18" s="19">
        <f t="shared" si="1"/>
        <v>7.6756335840023384</v>
      </c>
    </row>
    <row r="19" spans="1:6" x14ac:dyDescent="0.3">
      <c r="A19">
        <v>2007</v>
      </c>
      <c r="B19">
        <v>262</v>
      </c>
      <c r="C19" s="22">
        <v>3475741</v>
      </c>
      <c r="D19" t="s">
        <v>19</v>
      </c>
      <c r="E19" s="20">
        <f t="shared" si="0"/>
        <v>0.75379609700492645</v>
      </c>
      <c r="F19" s="19">
        <f t="shared" si="1"/>
        <v>7.5379609700492649</v>
      </c>
    </row>
    <row r="20" spans="1:6" x14ac:dyDescent="0.3">
      <c r="A20">
        <v>2008</v>
      </c>
      <c r="B20">
        <v>266</v>
      </c>
      <c r="C20" s="22">
        <v>3537986</v>
      </c>
      <c r="D20" t="s">
        <v>19</v>
      </c>
      <c r="E20" s="20">
        <f t="shared" si="0"/>
        <v>0.7518401712160534</v>
      </c>
      <c r="F20" s="19">
        <f t="shared" si="1"/>
        <v>7.518401712160534</v>
      </c>
    </row>
    <row r="21" spans="1:6" x14ac:dyDescent="0.3">
      <c r="A21">
        <v>2009</v>
      </c>
      <c r="B21">
        <v>272</v>
      </c>
      <c r="C21" s="22">
        <v>3600000</v>
      </c>
      <c r="D21" t="s">
        <v>19</v>
      </c>
      <c r="E21" s="20">
        <f t="shared" si="0"/>
        <v>0.75555555555555554</v>
      </c>
      <c r="F21" s="19">
        <f t="shared" si="1"/>
        <v>7.5555555555555554</v>
      </c>
    </row>
    <row r="22" spans="1:6" x14ac:dyDescent="0.3">
      <c r="A22">
        <v>2010</v>
      </c>
      <c r="B22">
        <v>268</v>
      </c>
      <c r="C22" s="22">
        <v>3405813</v>
      </c>
      <c r="D22" t="s">
        <v>18</v>
      </c>
      <c r="E22" s="20">
        <f t="shared" si="0"/>
        <v>0.78688994375204979</v>
      </c>
      <c r="F22" s="19">
        <f t="shared" si="1"/>
        <v>7.8688994375204979</v>
      </c>
    </row>
    <row r="23" spans="1:6" x14ac:dyDescent="0.3">
      <c r="A23">
        <v>2011</v>
      </c>
      <c r="B23">
        <v>271</v>
      </c>
      <c r="C23" s="22">
        <v>3723821</v>
      </c>
      <c r="D23" t="s">
        <v>19</v>
      </c>
      <c r="E23" s="20">
        <f t="shared" si="0"/>
        <v>0.72774711781259083</v>
      </c>
      <c r="F23" s="19">
        <f t="shared" si="1"/>
        <v>7.2774711781259089</v>
      </c>
    </row>
    <row r="24" spans="1:6" x14ac:dyDescent="0.3">
      <c r="A24">
        <v>2012</v>
      </c>
      <c r="B24">
        <v>270</v>
      </c>
      <c r="C24" s="22">
        <v>3787511</v>
      </c>
      <c r="D24" t="s">
        <v>19</v>
      </c>
      <c r="E24" s="20">
        <f t="shared" si="0"/>
        <v>0.71286921674946957</v>
      </c>
      <c r="F24" s="19">
        <f t="shared" si="1"/>
        <v>7.1286921674946955</v>
      </c>
    </row>
    <row r="25" spans="1:6" x14ac:dyDescent="0.3">
      <c r="A25">
        <v>2013</v>
      </c>
      <c r="B25">
        <v>279</v>
      </c>
      <c r="C25" s="22">
        <v>3850735</v>
      </c>
      <c r="D25" t="s">
        <v>19</v>
      </c>
      <c r="E25" s="20">
        <f t="shared" si="0"/>
        <v>0.72453700397456589</v>
      </c>
      <c r="F25" s="19">
        <f t="shared" si="1"/>
        <v>7.2453700397456595</v>
      </c>
    </row>
    <row r="26" spans="1:6" x14ac:dyDescent="0.3">
      <c r="A26">
        <v>2014</v>
      </c>
      <c r="B26">
        <v>267</v>
      </c>
      <c r="C26" s="22">
        <v>3913275</v>
      </c>
      <c r="D26" t="s">
        <v>19</v>
      </c>
      <c r="E26" s="20">
        <f t="shared" si="0"/>
        <v>0.68229296433294362</v>
      </c>
      <c r="F26" s="19">
        <f t="shared" si="1"/>
        <v>6.8229296433294362</v>
      </c>
    </row>
    <row r="27" spans="1:6" x14ac:dyDescent="0.3">
      <c r="A27">
        <v>2015</v>
      </c>
      <c r="B27">
        <v>276</v>
      </c>
      <c r="C27" s="22">
        <v>3975404</v>
      </c>
      <c r="D27" t="s">
        <v>19</v>
      </c>
      <c r="E27" s="20">
        <f t="shared" si="0"/>
        <v>0.69426906045272374</v>
      </c>
      <c r="F27" s="19">
        <f t="shared" si="1"/>
        <v>6.942690604527237</v>
      </c>
    </row>
    <row r="28" spans="1:6" x14ac:dyDescent="0.3">
      <c r="A28">
        <v>2016</v>
      </c>
      <c r="B28">
        <v>276</v>
      </c>
      <c r="C28" s="22">
        <v>4037043</v>
      </c>
      <c r="D28" t="s">
        <v>19</v>
      </c>
      <c r="E28" s="20">
        <f t="shared" si="0"/>
        <v>0.68366871494804493</v>
      </c>
      <c r="F28" s="19">
        <f t="shared" si="1"/>
        <v>6.8366871494804489</v>
      </c>
    </row>
    <row r="29" spans="1:6" x14ac:dyDescent="0.3">
      <c r="A29">
        <v>2017</v>
      </c>
      <c r="B29">
        <v>279</v>
      </c>
      <c r="C29" s="22">
        <v>4098135</v>
      </c>
      <c r="D29" t="s">
        <v>19</v>
      </c>
      <c r="E29" s="20">
        <f t="shared" si="0"/>
        <v>0.68079748470950807</v>
      </c>
      <c r="F29" s="19">
        <f t="shared" si="1"/>
        <v>6.8079748470950809</v>
      </c>
    </row>
    <row r="30" spans="1:6" x14ac:dyDescent="0.3">
      <c r="A30">
        <v>2018</v>
      </c>
      <c r="B30">
        <v>260</v>
      </c>
      <c r="C30" s="22">
        <v>4158783</v>
      </c>
      <c r="D30" t="s">
        <v>19</v>
      </c>
      <c r="E30" s="20">
        <f t="shared" si="0"/>
        <v>0.62518289605396571</v>
      </c>
      <c r="F30" s="19">
        <f t="shared" si="1"/>
        <v>6.2518289605396573</v>
      </c>
    </row>
    <row r="31" spans="1:6" x14ac:dyDescent="0.3">
      <c r="A31">
        <v>2019</v>
      </c>
      <c r="B31">
        <v>274</v>
      </c>
      <c r="C31" s="22">
        <v>4218808</v>
      </c>
      <c r="D31" t="s">
        <v>19</v>
      </c>
      <c r="E31" s="20">
        <f t="shared" si="0"/>
        <v>0.6494725524366125</v>
      </c>
      <c r="F31" s="19">
        <f t="shared" si="1"/>
        <v>6.4947255243661246</v>
      </c>
    </row>
    <row r="32" spans="1:6" x14ac:dyDescent="0.3">
      <c r="A32">
        <v>2020</v>
      </c>
      <c r="B32">
        <v>276</v>
      </c>
      <c r="C32" s="22">
        <v>4278500</v>
      </c>
      <c r="D32" t="s">
        <v>19</v>
      </c>
      <c r="E32" s="20">
        <f t="shared" si="0"/>
        <v>0.64508589458922527</v>
      </c>
      <c r="F32" s="19">
        <f t="shared" si="1"/>
        <v>6.4508589458922527</v>
      </c>
    </row>
    <row r="33" spans="1:6" x14ac:dyDescent="0.3">
      <c r="A33">
        <v>2021</v>
      </c>
      <c r="B33">
        <v>270</v>
      </c>
      <c r="C33" s="22">
        <v>4337406</v>
      </c>
      <c r="D33" t="s">
        <v>19</v>
      </c>
      <c r="E33" s="20">
        <f t="shared" si="0"/>
        <v>0.6224918764810119</v>
      </c>
      <c r="F33" s="19">
        <f t="shared" si="1"/>
        <v>6.224918764810119</v>
      </c>
    </row>
    <row r="34" spans="1:6" x14ac:dyDescent="0.3">
      <c r="A34">
        <v>2022</v>
      </c>
      <c r="B34">
        <v>272</v>
      </c>
      <c r="C34" s="22">
        <v>4395414</v>
      </c>
      <c r="D34" t="s">
        <v>19</v>
      </c>
      <c r="E34" s="20">
        <f t="shared" si="0"/>
        <v>0.61882680448303617</v>
      </c>
      <c r="F34" s="19">
        <f t="shared" si="1"/>
        <v>6.1882680448303624</v>
      </c>
    </row>
    <row r="35" spans="1:6" x14ac:dyDescent="0.3">
      <c r="A35">
        <v>2023</v>
      </c>
      <c r="B35">
        <v>276</v>
      </c>
      <c r="C35" s="22">
        <v>4064780</v>
      </c>
      <c r="D35" t="s">
        <v>18</v>
      </c>
      <c r="E35" s="20">
        <f t="shared" si="0"/>
        <v>0.67900353770683775</v>
      </c>
      <c r="F35" s="19">
        <f t="shared" si="1"/>
        <v>6.7900353770683779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9E928-FD2C-4761-9706-4AC9B1E41E3B}">
  <dimension ref="A1:O35"/>
  <sheetViews>
    <sheetView topLeftCell="H1" workbookViewId="0">
      <selection activeCell="G4" sqref="G4:O5"/>
    </sheetView>
  </sheetViews>
  <sheetFormatPr baseColWidth="10" defaultRowHeight="14.4" x14ac:dyDescent="0.3"/>
  <cols>
    <col min="11" max="11" width="12.5546875" bestFit="1" customWidth="1"/>
    <col min="13" max="13" width="13.5546875" bestFit="1" customWidth="1"/>
  </cols>
  <sheetData>
    <row r="1" spans="1:15" ht="57.6" x14ac:dyDescent="0.3">
      <c r="A1" s="22" t="s">
        <v>4</v>
      </c>
      <c r="B1" s="9" t="s">
        <v>16</v>
      </c>
      <c r="C1" s="22" t="s">
        <v>23</v>
      </c>
      <c r="D1" s="22"/>
      <c r="E1" s="9" t="s">
        <v>24</v>
      </c>
      <c r="F1" s="9" t="s">
        <v>25</v>
      </c>
      <c r="G1" s="9" t="s">
        <v>28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  <c r="N1" s="9" t="s">
        <v>35</v>
      </c>
      <c r="O1" s="9" t="s">
        <v>36</v>
      </c>
    </row>
    <row r="2" spans="1:15" x14ac:dyDescent="0.3">
      <c r="A2">
        <v>1990</v>
      </c>
      <c r="B2">
        <v>181</v>
      </c>
      <c r="C2" s="22">
        <v>2329329</v>
      </c>
      <c r="D2" t="s">
        <v>18</v>
      </c>
      <c r="E2" s="20">
        <f xml:space="preserve"> (B2 / C2) * 10000</f>
        <v>0.77704781076438756</v>
      </c>
      <c r="F2" s="19">
        <f>B2/C2 * 100000</f>
        <v>7.7704781076438758</v>
      </c>
    </row>
    <row r="3" spans="1:15" x14ac:dyDescent="0.3">
      <c r="A3">
        <v>1991</v>
      </c>
      <c r="B3">
        <v>181</v>
      </c>
      <c r="C3" s="22">
        <v>2527391</v>
      </c>
      <c r="D3" t="s">
        <v>19</v>
      </c>
      <c r="E3" s="20">
        <f t="shared" ref="E3:E35" si="0" xml:space="preserve"> (B3 / C3) * 10000</f>
        <v>0.71615353540469207</v>
      </c>
      <c r="F3" s="19">
        <f t="shared" ref="F3:F35" si="1">B3/C3 * 100000</f>
        <v>7.1615353540469213</v>
      </c>
    </row>
    <row r="4" spans="1:15" x14ac:dyDescent="0.3">
      <c r="A4">
        <v>1992</v>
      </c>
      <c r="B4">
        <v>182</v>
      </c>
      <c r="C4" s="22">
        <v>2581476</v>
      </c>
      <c r="D4" t="s">
        <v>19</v>
      </c>
      <c r="E4" s="20">
        <f t="shared" si="0"/>
        <v>0.70502301783940657</v>
      </c>
      <c r="F4" s="19">
        <f t="shared" si="1"/>
        <v>7.0502301783940657</v>
      </c>
      <c r="G4" s="19">
        <f>AVERAGE(F2:F4)</f>
        <v>7.3274145466949543</v>
      </c>
    </row>
    <row r="5" spans="1:15" x14ac:dyDescent="0.3">
      <c r="A5">
        <v>1993</v>
      </c>
      <c r="B5">
        <v>183</v>
      </c>
      <c r="C5" s="22">
        <v>2636079</v>
      </c>
      <c r="D5" t="s">
        <v>19</v>
      </c>
      <c r="E5" s="20">
        <f t="shared" si="0"/>
        <v>0.69421288208737297</v>
      </c>
      <c r="F5" s="19">
        <f t="shared" si="1"/>
        <v>6.9421288208737293</v>
      </c>
      <c r="G5" s="19">
        <f>AVERAGE(F3:F5)</f>
        <v>7.0512981177715721</v>
      </c>
      <c r="H5" s="19">
        <f>G4</f>
        <v>7.3274145466949543</v>
      </c>
      <c r="I5" s="19">
        <f>F5-H5</f>
        <v>-0.385285725821225</v>
      </c>
      <c r="J5" s="19">
        <f>ABS(I5)</f>
        <v>0.385285725821225</v>
      </c>
      <c r="K5" s="20">
        <f>SUMSQ($F$5:F5)/(A5-3)</f>
        <v>2.4217664605831996E-2</v>
      </c>
      <c r="L5" s="26">
        <f>SUM($F$5:F5)/(A5-3)</f>
        <v>3.4885069451626779E-3</v>
      </c>
      <c r="M5" s="19">
        <f>(F5/J5)*100</f>
        <v>1801.813136491571</v>
      </c>
      <c r="N5" s="19">
        <f>AVERAGE($M$5:M5)</f>
        <v>1801.813136491571</v>
      </c>
      <c r="O5" s="19">
        <f>SUM($I$5:I5)/L5</f>
        <v>-110.44430522217526</v>
      </c>
    </row>
    <row r="6" spans="1:15" x14ac:dyDescent="0.3">
      <c r="A6">
        <v>1994</v>
      </c>
      <c r="B6">
        <v>167</v>
      </c>
      <c r="C6" s="22">
        <v>2691244</v>
      </c>
      <c r="D6" t="s">
        <v>19</v>
      </c>
      <c r="E6" s="20">
        <f t="shared" si="0"/>
        <v>0.62053087717055755</v>
      </c>
      <c r="F6" s="19">
        <f t="shared" si="1"/>
        <v>6.2053087717055755</v>
      </c>
      <c r="G6" s="19">
        <f t="shared" ref="G6:G35" si="2">AVERAGE(F4:F6)</f>
        <v>6.7325559236577908</v>
      </c>
      <c r="H6" s="19">
        <f t="shared" ref="H6:H35" si="3">G5</f>
        <v>7.0512981177715721</v>
      </c>
      <c r="I6" s="19">
        <f t="shared" ref="I6:I35" si="4">F6-H6</f>
        <v>-0.84598934606599663</v>
      </c>
      <c r="J6" s="19">
        <f t="shared" ref="J6:J35" si="5">ABS(I6)</f>
        <v>0.84598934606599663</v>
      </c>
      <c r="K6" s="20">
        <f>SUMSQ($F$5:F6)/(A6-3)</f>
        <v>4.3545459325872338E-2</v>
      </c>
      <c r="L6" s="26">
        <f>SUM($F$5:F6)/(A6-3)</f>
        <v>6.603434250416527E-3</v>
      </c>
      <c r="M6" s="19">
        <f t="shared" ref="M6:M35" si="6">(F6/J6)*100</f>
        <v>733.49727163366572</v>
      </c>
      <c r="N6" s="19">
        <f>AVERAGE($M$5:M6)</f>
        <v>1267.6552040626184</v>
      </c>
      <c r="O6" s="19">
        <f>SUM($I$5:I6)/L6</f>
        <v>-186.45980639688449</v>
      </c>
    </row>
    <row r="7" spans="1:15" x14ac:dyDescent="0.3">
      <c r="A7">
        <v>1995</v>
      </c>
      <c r="B7">
        <v>174</v>
      </c>
      <c r="C7" s="22">
        <v>2746944</v>
      </c>
      <c r="D7" t="s">
        <v>19</v>
      </c>
      <c r="E7" s="20">
        <f t="shared" si="0"/>
        <v>0.63343118753057948</v>
      </c>
      <c r="F7" s="19">
        <f t="shared" si="1"/>
        <v>6.3343118753057945</v>
      </c>
      <c r="G7" s="19">
        <f t="shared" si="2"/>
        <v>6.4939164892950325</v>
      </c>
      <c r="H7" s="19">
        <f t="shared" si="3"/>
        <v>6.7325559236577908</v>
      </c>
      <c r="I7" s="19">
        <f t="shared" si="4"/>
        <v>-0.39824404835199623</v>
      </c>
      <c r="J7" s="19">
        <f t="shared" si="5"/>
        <v>0.39824404835199623</v>
      </c>
      <c r="K7" s="20">
        <f>SUMSQ($F$5:F7)/(A7-3)</f>
        <v>6.3665921913379428E-2</v>
      </c>
      <c r="L7" s="26">
        <f>SUM($F$5:F7)/(A7-3)</f>
        <v>9.7799947127937235E-3</v>
      </c>
      <c r="M7" s="19">
        <f t="shared" si="6"/>
        <v>1590.5603364364863</v>
      </c>
      <c r="N7" s="19">
        <f>AVERAGE($M$5:M7)</f>
        <v>1375.2902481872409</v>
      </c>
      <c r="O7" s="19">
        <f>SUM($I$5:I7)/L7</f>
        <v>-166.61758703279855</v>
      </c>
    </row>
    <row r="8" spans="1:15" x14ac:dyDescent="0.3">
      <c r="A8">
        <v>1996</v>
      </c>
      <c r="B8">
        <v>191</v>
      </c>
      <c r="C8" s="22">
        <v>2803853</v>
      </c>
      <c r="D8" t="s">
        <v>19</v>
      </c>
      <c r="E8" s="20">
        <f t="shared" si="0"/>
        <v>0.68120546975893526</v>
      </c>
      <c r="F8" s="19">
        <f t="shared" si="1"/>
        <v>6.8120546975893523</v>
      </c>
      <c r="G8" s="19">
        <f t="shared" si="2"/>
        <v>6.4505584482002405</v>
      </c>
      <c r="H8" s="19">
        <f t="shared" si="3"/>
        <v>6.4939164892950325</v>
      </c>
      <c r="I8" s="19">
        <f t="shared" si="4"/>
        <v>0.31813820829431982</v>
      </c>
      <c r="J8" s="19">
        <f t="shared" si="5"/>
        <v>0.31813820829431982</v>
      </c>
      <c r="K8" s="20">
        <f>SUMSQ($F$5:F8)/(A8-3)</f>
        <v>8.6917514126643752E-2</v>
      </c>
      <c r="L8" s="26">
        <f>SUM($F$5:F8)/(A8-3)</f>
        <v>1.3193077855230533E-2</v>
      </c>
      <c r="M8" s="19">
        <f t="shared" si="6"/>
        <v>2141.2249519200482</v>
      </c>
      <c r="N8" s="19">
        <f>AVERAGE($M$5:M8)</f>
        <v>1566.7739241204426</v>
      </c>
      <c r="O8" s="19">
        <f>SUM($I$5:I8)/L8</f>
        <v>-99.399164193136883</v>
      </c>
    </row>
    <row r="9" spans="1:15" x14ac:dyDescent="0.3">
      <c r="A9">
        <v>1997</v>
      </c>
      <c r="B9">
        <v>209</v>
      </c>
      <c r="C9" s="22">
        <v>2861700</v>
      </c>
      <c r="D9" t="s">
        <v>19</v>
      </c>
      <c r="E9" s="20">
        <f t="shared" si="0"/>
        <v>0.73033511549079222</v>
      </c>
      <c r="F9" s="19">
        <f t="shared" si="1"/>
        <v>7.3033511549079222</v>
      </c>
      <c r="G9" s="19">
        <f t="shared" si="2"/>
        <v>6.8165725759343561</v>
      </c>
      <c r="H9" s="19">
        <f t="shared" si="3"/>
        <v>6.4505584482002405</v>
      </c>
      <c r="I9" s="19">
        <f t="shared" si="4"/>
        <v>0.8527927067076817</v>
      </c>
      <c r="J9" s="19">
        <f t="shared" si="5"/>
        <v>0.8527927067076817</v>
      </c>
      <c r="K9" s="20">
        <f>SUMSQ($F$5:F9)/(A9-3)</f>
        <v>0.1136236428015526</v>
      </c>
      <c r="L9" s="26">
        <f>SUM($F$5:F9)/(A9-3)</f>
        <v>1.6849125035297077E-2</v>
      </c>
      <c r="M9" s="19">
        <f t="shared" si="6"/>
        <v>856.40403552505381</v>
      </c>
      <c r="N9" s="19">
        <f>AVERAGE($M$5:M9)</f>
        <v>1424.6999464013647</v>
      </c>
      <c r="O9" s="19">
        <f>SUM($I$5:I9)/L9</f>
        <v>-27.217330530607619</v>
      </c>
    </row>
    <row r="10" spans="1:15" x14ac:dyDescent="0.3">
      <c r="A10">
        <v>1998</v>
      </c>
      <c r="B10">
        <v>215</v>
      </c>
      <c r="C10" s="22">
        <v>2920591</v>
      </c>
      <c r="D10" t="s">
        <v>19</v>
      </c>
      <c r="E10" s="20">
        <f t="shared" si="0"/>
        <v>0.73615237463924243</v>
      </c>
      <c r="F10" s="19">
        <f t="shared" si="1"/>
        <v>7.3615237463924252</v>
      </c>
      <c r="G10" s="19">
        <f t="shared" si="2"/>
        <v>7.1589765329632336</v>
      </c>
      <c r="H10" s="19">
        <f t="shared" si="3"/>
        <v>6.8165725759343561</v>
      </c>
      <c r="I10" s="19">
        <f t="shared" si="4"/>
        <v>0.54495117045806918</v>
      </c>
      <c r="J10" s="19">
        <f t="shared" si="5"/>
        <v>0.54495117045806918</v>
      </c>
      <c r="K10" s="20">
        <f>SUMSQ($F$5:F10)/(A10-3)</f>
        <v>0.14073061434335613</v>
      </c>
      <c r="L10" s="26">
        <f>SUM($F$5:F10)/(A10-3)</f>
        <v>2.0530666198884606E-2</v>
      </c>
      <c r="M10" s="19">
        <f t="shared" si="6"/>
        <v>1350.8593329939185</v>
      </c>
      <c r="N10" s="19">
        <f>AVERAGE($M$5:M10)</f>
        <v>1412.3931775001238</v>
      </c>
      <c r="O10" s="19">
        <f>SUM($I$5:I10)/L10</f>
        <v>4.2065349650244075</v>
      </c>
    </row>
    <row r="11" spans="1:15" x14ac:dyDescent="0.3">
      <c r="A11">
        <v>1999</v>
      </c>
      <c r="B11">
        <v>219</v>
      </c>
      <c r="C11" s="22">
        <v>2980088</v>
      </c>
      <c r="D11" t="s">
        <v>19</v>
      </c>
      <c r="E11" s="20">
        <f t="shared" si="0"/>
        <v>0.73487762777475019</v>
      </c>
      <c r="F11" s="19">
        <f t="shared" si="1"/>
        <v>7.3487762777475023</v>
      </c>
      <c r="G11" s="19">
        <f t="shared" si="2"/>
        <v>7.3378837263492827</v>
      </c>
      <c r="H11" s="19">
        <f t="shared" si="3"/>
        <v>7.1589765329632336</v>
      </c>
      <c r="I11" s="19">
        <f t="shared" si="4"/>
        <v>0.18979974478426875</v>
      </c>
      <c r="J11" s="19">
        <f t="shared" si="5"/>
        <v>0.18979974478426875</v>
      </c>
      <c r="K11" s="20">
        <f>SUMSQ($F$5:F11)/(A11-3)</f>
        <v>0.16771647715199395</v>
      </c>
      <c r="L11" s="26">
        <f>SUM($F$5:F11)/(A11-3)</f>
        <v>2.4202131936133416E-2</v>
      </c>
      <c r="M11" s="19">
        <f t="shared" si="6"/>
        <v>3871.8578289450861</v>
      </c>
      <c r="N11" s="19">
        <f>AVERAGE($M$5:M11)</f>
        <v>1763.7452705636897</v>
      </c>
      <c r="O11" s="19">
        <f>SUM($I$5:I11)/L11</f>
        <v>11.410676990518132</v>
      </c>
    </row>
    <row r="12" spans="1:15" x14ac:dyDescent="0.3">
      <c r="A12">
        <v>2000</v>
      </c>
      <c r="B12">
        <v>223</v>
      </c>
      <c r="C12" s="22">
        <v>2839177</v>
      </c>
      <c r="D12" t="s">
        <v>18</v>
      </c>
      <c r="E12" s="20">
        <f t="shared" si="0"/>
        <v>0.7854388789427359</v>
      </c>
      <c r="F12" s="19">
        <f t="shared" si="1"/>
        <v>7.8543887894273592</v>
      </c>
      <c r="G12" s="19">
        <f t="shared" si="2"/>
        <v>7.5215629378557622</v>
      </c>
      <c r="H12" s="19">
        <f t="shared" si="3"/>
        <v>7.3378837263492827</v>
      </c>
      <c r="I12" s="19">
        <f t="shared" si="4"/>
        <v>0.51650506307807653</v>
      </c>
      <c r="J12" s="19">
        <f t="shared" si="5"/>
        <v>0.51650506307807653</v>
      </c>
      <c r="K12" s="20">
        <f>SUMSQ($F$5:F12)/(A12-3)</f>
        <v>0.19852454263939012</v>
      </c>
      <c r="L12" s="26">
        <f>SUM($F$5:F12)/(A12-3)</f>
        <v>2.8123106727065427E-2</v>
      </c>
      <c r="M12" s="19">
        <f t="shared" si="6"/>
        <v>1520.6799218229667</v>
      </c>
      <c r="N12" s="19">
        <f>AVERAGE($M$5:M12)</f>
        <v>1733.3621019710993</v>
      </c>
      <c r="O12" s="19">
        <f>SUM($I$5:I12)/L12</f>
        <v>28.185640397984258</v>
      </c>
    </row>
    <row r="13" spans="1:15" x14ac:dyDescent="0.3">
      <c r="A13">
        <v>2001</v>
      </c>
      <c r="B13">
        <v>228</v>
      </c>
      <c r="C13" s="22">
        <v>3102268</v>
      </c>
      <c r="D13" t="s">
        <v>19</v>
      </c>
      <c r="E13" s="20">
        <f t="shared" si="0"/>
        <v>0.73494617486303571</v>
      </c>
      <c r="F13" s="19">
        <f t="shared" si="1"/>
        <v>7.3494617486303566</v>
      </c>
      <c r="G13" s="19">
        <f t="shared" si="2"/>
        <v>7.5175422719350733</v>
      </c>
      <c r="H13" s="19">
        <f t="shared" si="3"/>
        <v>7.5215629378557622</v>
      </c>
      <c r="I13" s="19">
        <f t="shared" si="4"/>
        <v>-0.17210118922540563</v>
      </c>
      <c r="J13" s="19">
        <f t="shared" si="5"/>
        <v>0.17210118922540563</v>
      </c>
      <c r="K13" s="20">
        <f>SUMSQ($F$5:F13)/(A13-3)</f>
        <v>0.2254595093320535</v>
      </c>
      <c r="L13" s="26">
        <f>SUM($F$5:F13)/(A13-3)</f>
        <v>3.1787440381671681E-2</v>
      </c>
      <c r="M13" s="19">
        <f t="shared" si="6"/>
        <v>4270.430542466831</v>
      </c>
      <c r="N13" s="19">
        <f>AVERAGE($M$5:M13)</f>
        <v>2015.2585953595142</v>
      </c>
      <c r="O13" s="19">
        <f>SUM($I$5:I13)/L13</f>
        <v>19.522382941396092</v>
      </c>
    </row>
    <row r="14" spans="1:15" x14ac:dyDescent="0.3">
      <c r="A14">
        <v>2002</v>
      </c>
      <c r="B14">
        <v>240</v>
      </c>
      <c r="C14" s="22">
        <v>3164354</v>
      </c>
      <c r="D14" t="s">
        <v>19</v>
      </c>
      <c r="E14" s="20">
        <f t="shared" si="0"/>
        <v>0.75844864386222277</v>
      </c>
      <c r="F14" s="19">
        <f t="shared" si="1"/>
        <v>7.5844864386222284</v>
      </c>
      <c r="G14" s="19">
        <f t="shared" si="2"/>
        <v>7.5961123255599814</v>
      </c>
      <c r="H14" s="19">
        <f t="shared" si="3"/>
        <v>7.5175422719350733</v>
      </c>
      <c r="I14" s="19">
        <f t="shared" si="4"/>
        <v>6.6944166687155082E-2</v>
      </c>
      <c r="J14" s="19">
        <f t="shared" si="5"/>
        <v>6.6944166687155082E-2</v>
      </c>
      <c r="K14" s="20">
        <f>SUMSQ($F$5:F14)/(A14-3)</f>
        <v>0.25412332875592164</v>
      </c>
      <c r="L14" s="26">
        <f>SUM($F$5:F14)/(A14-3)</f>
        <v>3.5565679000101172E-2</v>
      </c>
      <c r="M14" s="19">
        <f t="shared" si="6"/>
        <v>11329.570318002781</v>
      </c>
      <c r="N14" s="19">
        <f>AVERAGE($M$5:M14)</f>
        <v>2946.6897676238409</v>
      </c>
      <c r="O14" s="19">
        <f>SUM($I$5:I14)/L14</f>
        <v>19.330735975629533</v>
      </c>
    </row>
    <row r="15" spans="1:15" x14ac:dyDescent="0.3">
      <c r="A15">
        <v>2003</v>
      </c>
      <c r="B15">
        <v>249</v>
      </c>
      <c r="C15" s="22">
        <v>3226535</v>
      </c>
      <c r="D15" t="s">
        <v>19</v>
      </c>
      <c r="E15" s="20">
        <f t="shared" si="0"/>
        <v>0.77172570574935651</v>
      </c>
      <c r="F15" s="19">
        <f t="shared" si="1"/>
        <v>7.7172570574935646</v>
      </c>
      <c r="G15" s="19">
        <f t="shared" si="2"/>
        <v>7.5504017482487171</v>
      </c>
      <c r="H15" s="19">
        <f t="shared" si="3"/>
        <v>7.5961123255599814</v>
      </c>
      <c r="I15" s="19">
        <f t="shared" si="4"/>
        <v>0.12114473193358322</v>
      </c>
      <c r="J15" s="19">
        <f t="shared" si="5"/>
        <v>0.12114473193358322</v>
      </c>
      <c r="K15" s="20">
        <f>SUMSQ($F$5:F15)/(A15-3)</f>
        <v>0.28377429533726078</v>
      </c>
      <c r="L15" s="26">
        <f>SUM($F$5:F15)/(A15-3)</f>
        <v>3.9406524689347903E-2</v>
      </c>
      <c r="M15" s="19">
        <f t="shared" si="6"/>
        <v>6370.2787024403988</v>
      </c>
      <c r="N15" s="19">
        <f>AVERAGE($M$5:M15)</f>
        <v>3257.9251253344369</v>
      </c>
      <c r="O15" s="19">
        <f>SUM($I$5:I15)/L15</f>
        <v>20.520852545444612</v>
      </c>
    </row>
    <row r="16" spans="1:15" x14ac:dyDescent="0.3">
      <c r="A16">
        <v>2004</v>
      </c>
      <c r="B16">
        <v>253</v>
      </c>
      <c r="C16" s="22">
        <v>3288733</v>
      </c>
      <c r="D16" t="s">
        <v>19</v>
      </c>
      <c r="E16" s="20">
        <f t="shared" si="0"/>
        <v>0.76929322021580959</v>
      </c>
      <c r="F16" s="19">
        <f t="shared" si="1"/>
        <v>7.6929322021580955</v>
      </c>
      <c r="G16" s="19">
        <f t="shared" si="2"/>
        <v>7.6648918994246289</v>
      </c>
      <c r="H16" s="19">
        <f t="shared" si="3"/>
        <v>7.5504017482487171</v>
      </c>
      <c r="I16" s="19">
        <f t="shared" si="4"/>
        <v>0.14253045390937835</v>
      </c>
      <c r="J16" s="19">
        <f t="shared" si="5"/>
        <v>0.14253045390937835</v>
      </c>
      <c r="K16" s="20">
        <f>SUMSQ($F$5:F16)/(A16-3)</f>
        <v>0.31320829412369949</v>
      </c>
      <c r="L16" s="26">
        <f>SUM($F$5:F16)/(A16-3)</f>
        <v>4.3231375102875509E-2</v>
      </c>
      <c r="M16" s="19">
        <f t="shared" si="6"/>
        <v>5397.3954275409124</v>
      </c>
      <c r="N16" s="19">
        <f>AVERAGE($M$5:M16)</f>
        <v>3436.2143171849766</v>
      </c>
      <c r="O16" s="19">
        <f>SUM($I$5:I16)/L16</f>
        <v>22.002213302825094</v>
      </c>
    </row>
    <row r="17" spans="1:15" x14ac:dyDescent="0.3">
      <c r="A17">
        <v>2005</v>
      </c>
      <c r="B17">
        <v>254</v>
      </c>
      <c r="C17" s="22">
        <v>3351007</v>
      </c>
      <c r="D17" t="s">
        <v>19</v>
      </c>
      <c r="E17" s="20">
        <f t="shared" si="0"/>
        <v>0.75798110836533616</v>
      </c>
      <c r="F17" s="19">
        <f t="shared" si="1"/>
        <v>7.5798110836533619</v>
      </c>
      <c r="G17" s="19">
        <f t="shared" si="2"/>
        <v>7.6633334477683404</v>
      </c>
      <c r="H17" s="19">
        <f t="shared" si="3"/>
        <v>7.6648918994246289</v>
      </c>
      <c r="I17" s="19">
        <f t="shared" si="4"/>
        <v>-8.5080815771267027E-2</v>
      </c>
      <c r="J17" s="19">
        <f t="shared" si="5"/>
        <v>8.5080815771267027E-2</v>
      </c>
      <c r="K17" s="20">
        <f>SUMSQ($F$5:F17)/(A17-3)</f>
        <v>0.34174991638631219</v>
      </c>
      <c r="L17" s="26">
        <f>SUM($F$5:F17)/(A17-3)</f>
        <v>4.6995900431821815E-2</v>
      </c>
      <c r="M17" s="19">
        <f t="shared" si="6"/>
        <v>8908.9544040469445</v>
      </c>
      <c r="N17" s="19">
        <f>AVERAGE($M$5:M17)</f>
        <v>3857.1943238666663</v>
      </c>
      <c r="O17" s="19">
        <f>SUM($I$5:I17)/L17</f>
        <v>18.429376023407052</v>
      </c>
    </row>
    <row r="18" spans="1:15" x14ac:dyDescent="0.3">
      <c r="A18">
        <v>2006</v>
      </c>
      <c r="B18">
        <v>262</v>
      </c>
      <c r="C18" s="22">
        <v>3413399</v>
      </c>
      <c r="D18" t="s">
        <v>19</v>
      </c>
      <c r="E18" s="20">
        <f t="shared" si="0"/>
        <v>0.76756335840023393</v>
      </c>
      <c r="F18" s="19">
        <f t="shared" si="1"/>
        <v>7.6756335840023384</v>
      </c>
      <c r="G18" s="19">
        <f t="shared" si="2"/>
        <v>7.6494589566045983</v>
      </c>
      <c r="H18" s="19">
        <f t="shared" si="3"/>
        <v>7.6633334477683404</v>
      </c>
      <c r="I18" s="19">
        <f t="shared" si="4"/>
        <v>1.230013623399806E-2</v>
      </c>
      <c r="J18" s="19">
        <f t="shared" si="5"/>
        <v>1.230013623399806E-2</v>
      </c>
      <c r="K18" s="20">
        <f>SUMSQ($F$5:F18)/(A18-3)</f>
        <v>0.37099285248190794</v>
      </c>
      <c r="L18" s="26">
        <f>SUM($F$5:F18)/(A18-3)</f>
        <v>5.0804506364707742E-2</v>
      </c>
      <c r="M18" s="19">
        <f t="shared" si="6"/>
        <v>62402.833903469989</v>
      </c>
      <c r="N18" s="19">
        <f>AVERAGE($M$5:M18)</f>
        <v>8039.0257224097604</v>
      </c>
      <c r="O18" s="19">
        <f>SUM($I$5:I18)/L18</f>
        <v>17.289908311378458</v>
      </c>
    </row>
    <row r="19" spans="1:15" x14ac:dyDescent="0.3">
      <c r="A19">
        <v>2007</v>
      </c>
      <c r="B19">
        <v>262</v>
      </c>
      <c r="C19" s="22">
        <v>3475741</v>
      </c>
      <c r="D19" t="s">
        <v>19</v>
      </c>
      <c r="E19" s="20">
        <f t="shared" si="0"/>
        <v>0.75379609700492645</v>
      </c>
      <c r="F19" s="19">
        <f t="shared" si="1"/>
        <v>7.5379609700492649</v>
      </c>
      <c r="G19" s="19">
        <f t="shared" si="2"/>
        <v>7.5978018792349884</v>
      </c>
      <c r="H19" s="19">
        <f t="shared" si="3"/>
        <v>7.6494589566045983</v>
      </c>
      <c r="I19" s="19">
        <f t="shared" si="4"/>
        <v>-0.11149798655533338</v>
      </c>
      <c r="J19" s="19">
        <f t="shared" si="5"/>
        <v>0.11149798655533338</v>
      </c>
      <c r="K19" s="20">
        <f>SUMSQ($F$5:F19)/(A19-3)</f>
        <v>0.39916144666030318</v>
      </c>
      <c r="L19" s="26">
        <f>SUM($F$5:F19)/(A19-3)</f>
        <v>5.4540612384510419E-2</v>
      </c>
      <c r="M19" s="19">
        <f t="shared" si="6"/>
        <v>6760.6251941674145</v>
      </c>
      <c r="N19" s="19">
        <f>AVERAGE($M$5:M19)</f>
        <v>7953.7990205269371</v>
      </c>
      <c r="O19" s="19">
        <f>SUM($I$5:I19)/L19</f>
        <v>14.061214877614926</v>
      </c>
    </row>
    <row r="20" spans="1:15" x14ac:dyDescent="0.3">
      <c r="A20">
        <v>2008</v>
      </c>
      <c r="B20">
        <v>266</v>
      </c>
      <c r="C20" s="22">
        <v>3537986</v>
      </c>
      <c r="D20" t="s">
        <v>19</v>
      </c>
      <c r="E20" s="20">
        <f t="shared" si="0"/>
        <v>0.7518401712160534</v>
      </c>
      <c r="F20" s="19">
        <f t="shared" si="1"/>
        <v>7.518401712160534</v>
      </c>
      <c r="G20" s="19">
        <f t="shared" si="2"/>
        <v>7.5773320887373785</v>
      </c>
      <c r="H20" s="19">
        <f t="shared" si="3"/>
        <v>7.5978018792349884</v>
      </c>
      <c r="I20" s="19">
        <f t="shared" si="4"/>
        <v>-7.9400167074454409E-2</v>
      </c>
      <c r="J20" s="19">
        <f t="shared" si="5"/>
        <v>7.9400167074454409E-2</v>
      </c>
      <c r="K20" s="20">
        <f>SUMSQ($F$5:F20)/(A20-3)</f>
        <v>0.4271550640462175</v>
      </c>
      <c r="L20" s="26">
        <f>SUM($F$5:F20)/(A20-3)</f>
        <v>5.8263236374423648E-2</v>
      </c>
      <c r="M20" s="19">
        <f t="shared" si="6"/>
        <v>9468.9998638295638</v>
      </c>
      <c r="N20" s="19">
        <f>AVERAGE($M$5:M20)</f>
        <v>8048.4990732333517</v>
      </c>
      <c r="O20" s="19">
        <f>SUM($I$5:I20)/L20</f>
        <v>11.800015687467951</v>
      </c>
    </row>
    <row r="21" spans="1:15" x14ac:dyDescent="0.3">
      <c r="A21">
        <v>2009</v>
      </c>
      <c r="B21">
        <v>272</v>
      </c>
      <c r="C21" s="22">
        <v>3600000</v>
      </c>
      <c r="D21" t="s">
        <v>19</v>
      </c>
      <c r="E21" s="20">
        <f t="shared" si="0"/>
        <v>0.75555555555555554</v>
      </c>
      <c r="F21" s="19">
        <f t="shared" si="1"/>
        <v>7.5555555555555554</v>
      </c>
      <c r="G21" s="19">
        <f t="shared" si="2"/>
        <v>7.5373060792551172</v>
      </c>
      <c r="H21" s="19">
        <f t="shared" si="3"/>
        <v>7.5773320887373785</v>
      </c>
      <c r="I21" s="19">
        <f t="shared" si="4"/>
        <v>-2.1776533181823154E-2</v>
      </c>
      <c r="J21" s="19">
        <f t="shared" si="5"/>
        <v>2.1776533181823154E-2</v>
      </c>
      <c r="K21" s="20">
        <f>SUMSQ($F$5:F21)/(A21-3)</f>
        <v>0.45539996169778291</v>
      </c>
      <c r="L21" s="26">
        <f>SUM($F$5:F21)/(A21-3)</f>
        <v>6.2000670232440165E-2</v>
      </c>
      <c r="M21" s="19">
        <f t="shared" si="6"/>
        <v>34695.860412998009</v>
      </c>
      <c r="N21" s="19">
        <f>AVERAGE($M$5:M21)</f>
        <v>9615.9909167489204</v>
      </c>
      <c r="O21" s="19">
        <f>SUM($I$5:I21)/L21</f>
        <v>10.737473765093331</v>
      </c>
    </row>
    <row r="22" spans="1:15" x14ac:dyDescent="0.3">
      <c r="A22">
        <v>2010</v>
      </c>
      <c r="B22">
        <v>268</v>
      </c>
      <c r="C22" s="22">
        <v>3405813</v>
      </c>
      <c r="D22" t="s">
        <v>18</v>
      </c>
      <c r="E22" s="20">
        <f t="shared" si="0"/>
        <v>0.78688994375204979</v>
      </c>
      <c r="F22" s="19">
        <f t="shared" si="1"/>
        <v>7.8688994375204979</v>
      </c>
      <c r="G22" s="19">
        <f t="shared" si="2"/>
        <v>7.6476189017455285</v>
      </c>
      <c r="H22" s="19">
        <f t="shared" si="3"/>
        <v>7.5373060792551172</v>
      </c>
      <c r="I22" s="19">
        <f t="shared" si="4"/>
        <v>0.33159335826538072</v>
      </c>
      <c r="J22" s="19">
        <f t="shared" si="5"/>
        <v>0.33159335826538072</v>
      </c>
      <c r="K22" s="20">
        <f>SUMSQ($F$5:F22)/(A22-3)</f>
        <v>0.48602486373869602</v>
      </c>
      <c r="L22" s="26">
        <f>SUM($F$5:F22)/(A22-3)</f>
        <v>6.5890505193719723E-2</v>
      </c>
      <c r="M22" s="19">
        <f t="shared" si="6"/>
        <v>2373.0570113599388</v>
      </c>
      <c r="N22" s="19">
        <f>AVERAGE($M$5:M22)</f>
        <v>9213.6056997828637</v>
      </c>
      <c r="O22" s="19">
        <f>SUM($I$5:I22)/L22</f>
        <v>15.136079551556826</v>
      </c>
    </row>
    <row r="23" spans="1:15" x14ac:dyDescent="0.3">
      <c r="A23">
        <v>2011</v>
      </c>
      <c r="B23">
        <v>271</v>
      </c>
      <c r="C23" s="22">
        <v>3723821</v>
      </c>
      <c r="D23" t="s">
        <v>19</v>
      </c>
      <c r="E23" s="20">
        <f t="shared" si="0"/>
        <v>0.72774711781259083</v>
      </c>
      <c r="F23" s="19">
        <f t="shared" si="1"/>
        <v>7.2774711781259089</v>
      </c>
      <c r="G23" s="19">
        <f t="shared" si="2"/>
        <v>7.5673087237339871</v>
      </c>
      <c r="H23" s="19">
        <f t="shared" si="3"/>
        <v>7.6476189017455285</v>
      </c>
      <c r="I23" s="19">
        <f t="shared" si="4"/>
        <v>-0.37014772361961956</v>
      </c>
      <c r="J23" s="19">
        <f t="shared" si="5"/>
        <v>0.37014772361961956</v>
      </c>
      <c r="K23" s="20">
        <f>SUMSQ($F$5:F23)/(A23-3)</f>
        <v>0.51215811168925107</v>
      </c>
      <c r="L23" s="26">
        <f>SUM($F$5:F23)/(A23-3)</f>
        <v>6.9481929831634162E-2</v>
      </c>
      <c r="M23" s="19">
        <f t="shared" si="6"/>
        <v>1966.0991311686591</v>
      </c>
      <c r="N23" s="19">
        <f>AVERAGE($M$5:M23)</f>
        <v>8832.1579856452736</v>
      </c>
      <c r="O23" s="19">
        <f>SUM($I$5:I23)/L23</f>
        <v>9.0264649557739514</v>
      </c>
    </row>
    <row r="24" spans="1:15" x14ac:dyDescent="0.3">
      <c r="A24">
        <v>2012</v>
      </c>
      <c r="B24">
        <v>270</v>
      </c>
      <c r="C24" s="22">
        <v>3787511</v>
      </c>
      <c r="D24" t="s">
        <v>19</v>
      </c>
      <c r="E24" s="20">
        <f t="shared" si="0"/>
        <v>0.71286921674946957</v>
      </c>
      <c r="F24" s="19">
        <f t="shared" si="1"/>
        <v>7.1286921674946955</v>
      </c>
      <c r="G24" s="19">
        <f t="shared" si="2"/>
        <v>7.4250209277137005</v>
      </c>
      <c r="H24" s="19">
        <f t="shared" si="3"/>
        <v>7.5673087237339871</v>
      </c>
      <c r="I24" s="19">
        <f t="shared" si="4"/>
        <v>-0.43861655623929163</v>
      </c>
      <c r="J24" s="19">
        <f t="shared" si="5"/>
        <v>0.43861655623929163</v>
      </c>
      <c r="K24" s="20">
        <f>SUMSQ($F$5:F24)/(A24-3)</f>
        <v>0.53719847699896284</v>
      </c>
      <c r="L24" s="26">
        <f>SUM($F$5:F24)/(A24-3)</f>
        <v>7.2995722881740221E-2</v>
      </c>
      <c r="M24" s="19">
        <f t="shared" si="6"/>
        <v>1625.2674610863451</v>
      </c>
      <c r="N24" s="19">
        <f>AVERAGE($M$5:M24)</f>
        <v>8471.813459417328</v>
      </c>
      <c r="O24" s="19">
        <f>SUM($I$5:I24)/L24</f>
        <v>2.5831602318807465</v>
      </c>
    </row>
    <row r="25" spans="1:15" x14ac:dyDescent="0.3">
      <c r="A25">
        <v>2013</v>
      </c>
      <c r="B25">
        <v>279</v>
      </c>
      <c r="C25" s="22">
        <v>3850735</v>
      </c>
      <c r="D25" t="s">
        <v>19</v>
      </c>
      <c r="E25" s="20">
        <f t="shared" si="0"/>
        <v>0.72453700397456589</v>
      </c>
      <c r="F25" s="19">
        <f t="shared" si="1"/>
        <v>7.2453700397456595</v>
      </c>
      <c r="G25" s="19">
        <f t="shared" si="2"/>
        <v>7.2171777951220877</v>
      </c>
      <c r="H25" s="19">
        <f t="shared" si="3"/>
        <v>7.4250209277137005</v>
      </c>
      <c r="I25" s="19">
        <f t="shared" si="4"/>
        <v>-0.17965088796804096</v>
      </c>
      <c r="J25" s="19">
        <f t="shared" si="5"/>
        <v>0.17965088796804096</v>
      </c>
      <c r="K25" s="20">
        <f>SUMSQ($F$5:F25)/(A25-3)</f>
        <v>0.56304832204167188</v>
      </c>
      <c r="L25" s="26">
        <f>SUM($F$5:F25)/(A25-3)</f>
        <v>7.6564068313015807E-2</v>
      </c>
      <c r="M25" s="19">
        <f t="shared" si="6"/>
        <v>4033.0276803500001</v>
      </c>
      <c r="N25" s="19">
        <f>AVERAGE($M$5:M25)</f>
        <v>8260.4427080331698</v>
      </c>
      <c r="O25" s="19">
        <f>SUM($I$5:I25)/L25</f>
        <v>0.11635693705611685</v>
      </c>
    </row>
    <row r="26" spans="1:15" x14ac:dyDescent="0.3">
      <c r="A26">
        <v>2014</v>
      </c>
      <c r="B26">
        <v>267</v>
      </c>
      <c r="C26" s="22">
        <v>3913275</v>
      </c>
      <c r="D26" t="s">
        <v>19</v>
      </c>
      <c r="E26" s="20">
        <f t="shared" si="0"/>
        <v>0.68229296433294362</v>
      </c>
      <c r="F26" s="19">
        <f t="shared" si="1"/>
        <v>6.8229296433294362</v>
      </c>
      <c r="G26" s="19">
        <f t="shared" si="2"/>
        <v>7.0656639501899301</v>
      </c>
      <c r="H26" s="19">
        <f t="shared" si="3"/>
        <v>7.2171777951220877</v>
      </c>
      <c r="I26" s="19">
        <f t="shared" si="4"/>
        <v>-0.39424815179265149</v>
      </c>
      <c r="J26" s="19">
        <f t="shared" si="5"/>
        <v>0.39424815179265149</v>
      </c>
      <c r="K26" s="20">
        <f>SUMSQ($F$5:F26)/(A26-3)</f>
        <v>0.58591720349158827</v>
      </c>
      <c r="L26" s="26">
        <f>SUM($F$5:F26)/(A26-3)</f>
        <v>7.991880007582855E-2</v>
      </c>
      <c r="M26" s="19">
        <f t="shared" si="6"/>
        <v>1730.6180415318338</v>
      </c>
      <c r="N26" s="19">
        <f>AVERAGE($M$5:M26)</f>
        <v>7963.6324959194717</v>
      </c>
      <c r="O26" s="19">
        <f>SUM($I$5:I26)/L26</f>
        <v>-4.8216363477626789</v>
      </c>
    </row>
    <row r="27" spans="1:15" x14ac:dyDescent="0.3">
      <c r="A27">
        <v>2015</v>
      </c>
      <c r="B27">
        <v>276</v>
      </c>
      <c r="C27" s="22">
        <v>3975404</v>
      </c>
      <c r="D27" t="s">
        <v>19</v>
      </c>
      <c r="E27" s="20">
        <f t="shared" si="0"/>
        <v>0.69426906045272374</v>
      </c>
      <c r="F27" s="19">
        <f t="shared" si="1"/>
        <v>6.942690604527237</v>
      </c>
      <c r="G27" s="19">
        <f t="shared" si="2"/>
        <v>7.0036634292007776</v>
      </c>
      <c r="H27" s="19">
        <f t="shared" si="3"/>
        <v>7.0656639501899301</v>
      </c>
      <c r="I27" s="19">
        <f t="shared" si="4"/>
        <v>-0.12297334566269313</v>
      </c>
      <c r="J27" s="19">
        <f t="shared" si="5"/>
        <v>0.12297334566269313</v>
      </c>
      <c r="K27" s="20">
        <f>SUMSQ($F$5:F27)/(A27-3)</f>
        <v>0.6095827281569457</v>
      </c>
      <c r="L27" s="26">
        <f>SUM($F$5:F27)/(A27-3)</f>
        <v>8.3329720455774581E-2</v>
      </c>
      <c r="M27" s="19">
        <f t="shared" si="6"/>
        <v>5645.6873374580928</v>
      </c>
      <c r="N27" s="19">
        <f>AVERAGE($M$5:M27)</f>
        <v>7862.8522716385423</v>
      </c>
      <c r="O27" s="19">
        <f>SUM($I$5:I27)/L27</f>
        <v>-6.1000173071222843</v>
      </c>
    </row>
    <row r="28" spans="1:15" x14ac:dyDescent="0.3">
      <c r="A28">
        <v>2016</v>
      </c>
      <c r="B28">
        <v>276</v>
      </c>
      <c r="C28" s="22">
        <v>4037043</v>
      </c>
      <c r="D28" t="s">
        <v>19</v>
      </c>
      <c r="E28" s="20">
        <f t="shared" si="0"/>
        <v>0.68366871494804493</v>
      </c>
      <c r="F28" s="19">
        <f t="shared" si="1"/>
        <v>6.8366871494804489</v>
      </c>
      <c r="G28" s="19">
        <f t="shared" si="2"/>
        <v>6.867435799112374</v>
      </c>
      <c r="H28" s="19">
        <f t="shared" si="3"/>
        <v>7.0036634292007776</v>
      </c>
      <c r="I28" s="19">
        <f t="shared" si="4"/>
        <v>-0.16697627972032869</v>
      </c>
      <c r="J28" s="19">
        <f t="shared" si="5"/>
        <v>0.16697627972032869</v>
      </c>
      <c r="K28" s="20">
        <f>SUMSQ($F$5:F28)/(A28-3)</f>
        <v>0.63249912579813505</v>
      </c>
      <c r="L28" s="26">
        <f>SUM($F$5:F28)/(A28-3)</f>
        <v>8.6684592501986527E-2</v>
      </c>
      <c r="M28" s="19">
        <f t="shared" si="6"/>
        <v>4094.4062000490894</v>
      </c>
      <c r="N28" s="19">
        <f>AVERAGE($M$5:M28)</f>
        <v>7705.8336853223154</v>
      </c>
      <c r="O28" s="19">
        <f>SUM($I$5:I28)/L28</f>
        <v>-7.7901850514292965</v>
      </c>
    </row>
    <row r="29" spans="1:15" x14ac:dyDescent="0.3">
      <c r="A29">
        <v>2017</v>
      </c>
      <c r="B29">
        <v>279</v>
      </c>
      <c r="C29" s="22">
        <v>4098135</v>
      </c>
      <c r="D29" t="s">
        <v>19</v>
      </c>
      <c r="E29" s="20">
        <f t="shared" si="0"/>
        <v>0.68079748470950807</v>
      </c>
      <c r="F29" s="19">
        <f t="shared" si="1"/>
        <v>6.8079748470950809</v>
      </c>
      <c r="G29" s="19">
        <f t="shared" si="2"/>
        <v>6.8624508670342559</v>
      </c>
      <c r="H29" s="19">
        <f t="shared" si="3"/>
        <v>6.867435799112374</v>
      </c>
      <c r="I29" s="19">
        <f t="shared" si="4"/>
        <v>-5.9460952017293067E-2</v>
      </c>
      <c r="J29" s="19">
        <f t="shared" si="5"/>
        <v>5.9460952017293067E-2</v>
      </c>
      <c r="K29" s="20">
        <f>SUMSQ($F$5:F29)/(A29-3)</f>
        <v>0.65519824317295183</v>
      </c>
      <c r="L29" s="26">
        <f>SUM($F$5:F29)/(A29-3)</f>
        <v>9.0021876640314774E-2</v>
      </c>
      <c r="M29" s="19">
        <f t="shared" si="6"/>
        <v>11449.488472897498</v>
      </c>
      <c r="N29" s="19">
        <f>AVERAGE($M$5:M29)</f>
        <v>7855.5798768253226</v>
      </c>
      <c r="O29" s="19">
        <f>SUM($I$5:I29)/L29</f>
        <v>-8.161904596270805</v>
      </c>
    </row>
    <row r="30" spans="1:15" x14ac:dyDescent="0.3">
      <c r="A30">
        <v>2018</v>
      </c>
      <c r="B30">
        <v>260</v>
      </c>
      <c r="C30" s="22">
        <v>4158783</v>
      </c>
      <c r="D30" t="s">
        <v>19</v>
      </c>
      <c r="E30" s="20">
        <f t="shared" si="0"/>
        <v>0.62518289605396571</v>
      </c>
      <c r="F30" s="19">
        <f t="shared" si="1"/>
        <v>6.2518289605396573</v>
      </c>
      <c r="G30" s="19">
        <f t="shared" si="2"/>
        <v>6.6321636523717293</v>
      </c>
      <c r="H30" s="19">
        <f t="shared" si="3"/>
        <v>6.8624508670342559</v>
      </c>
      <c r="I30" s="19">
        <f t="shared" si="4"/>
        <v>-0.61062190649459858</v>
      </c>
      <c r="J30" s="19">
        <f t="shared" si="5"/>
        <v>0.61062190649459858</v>
      </c>
      <c r="K30" s="20">
        <f>SUMSQ($F$5:F30)/(A30-3)</f>
        <v>0.67427028640306086</v>
      </c>
      <c r="L30" s="26">
        <f>SUM($F$5:F30)/(A30-3)</f>
        <v>9.3079845416443485E-2</v>
      </c>
      <c r="M30" s="19">
        <f t="shared" si="6"/>
        <v>1023.8461630748847</v>
      </c>
      <c r="N30" s="19">
        <f>AVERAGE($M$5:M30)</f>
        <v>7592.8208878349215</v>
      </c>
      <c r="O30" s="19">
        <f>SUM($I$5:I30)/L30</f>
        <v>-14.453954765296954</v>
      </c>
    </row>
    <row r="31" spans="1:15" x14ac:dyDescent="0.3">
      <c r="A31">
        <v>2019</v>
      </c>
      <c r="B31">
        <v>274</v>
      </c>
      <c r="C31" s="22">
        <v>4218808</v>
      </c>
      <c r="D31" t="s">
        <v>19</v>
      </c>
      <c r="E31" s="20">
        <f t="shared" si="0"/>
        <v>0.6494725524366125</v>
      </c>
      <c r="F31" s="19">
        <f t="shared" si="1"/>
        <v>6.4947255243661246</v>
      </c>
      <c r="G31" s="19">
        <f t="shared" si="2"/>
        <v>6.5181764440002867</v>
      </c>
      <c r="H31" s="19">
        <f t="shared" si="3"/>
        <v>6.6321636523717293</v>
      </c>
      <c r="I31" s="19">
        <f t="shared" si="4"/>
        <v>-0.13743812800560473</v>
      </c>
      <c r="J31" s="19">
        <f t="shared" si="5"/>
        <v>0.13743812800560473</v>
      </c>
      <c r="K31" s="20">
        <f>SUMSQ($F$5:F31)/(A31-3)</f>
        <v>0.69485917000943476</v>
      </c>
      <c r="L31" s="26">
        <f>SUM($F$5:F31)/(A31-3)</f>
        <v>9.6255264900049473E-2</v>
      </c>
      <c r="M31" s="19">
        <f t="shared" si="6"/>
        <v>4725.5631451130284</v>
      </c>
      <c r="N31" s="19">
        <f>AVERAGE($M$5:M31)</f>
        <v>7486.6261566229996</v>
      </c>
      <c r="O31" s="19">
        <f>SUM($I$5:I31)/L31</f>
        <v>-15.404975559055885</v>
      </c>
    </row>
    <row r="32" spans="1:15" x14ac:dyDescent="0.3">
      <c r="A32">
        <v>2020</v>
      </c>
      <c r="B32">
        <v>276</v>
      </c>
      <c r="C32" s="22">
        <v>4278500</v>
      </c>
      <c r="D32" t="s">
        <v>19</v>
      </c>
      <c r="E32" s="20">
        <f t="shared" si="0"/>
        <v>0.64508589458922527</v>
      </c>
      <c r="F32" s="19">
        <f t="shared" si="1"/>
        <v>6.4508589458922527</v>
      </c>
      <c r="G32" s="19">
        <f t="shared" si="2"/>
        <v>6.3991378102660121</v>
      </c>
      <c r="H32" s="19">
        <f t="shared" si="3"/>
        <v>6.5181764440002867</v>
      </c>
      <c r="I32" s="19">
        <f t="shared" si="4"/>
        <v>-6.7317498108034002E-2</v>
      </c>
      <c r="J32" s="19">
        <f t="shared" si="5"/>
        <v>6.7317498108034002E-2</v>
      </c>
      <c r="K32" s="20">
        <f>SUMSQ($F$5:F32)/(A32-3)</f>
        <v>0.71514609215608249</v>
      </c>
      <c r="L32" s="26">
        <f>SUM($F$5:F32)/(A32-3)</f>
        <v>9.9405787300144766E-2</v>
      </c>
      <c r="M32" s="19">
        <f t="shared" si="6"/>
        <v>9582.7372186940738</v>
      </c>
      <c r="N32" s="19">
        <f>AVERAGE($M$5:M32)</f>
        <v>7561.4872659826806</v>
      </c>
      <c r="O32" s="19">
        <f>SUM($I$5:I32)/L32</f>
        <v>-15.59393616232129</v>
      </c>
    </row>
    <row r="33" spans="1:15" x14ac:dyDescent="0.3">
      <c r="A33">
        <v>2021</v>
      </c>
      <c r="B33">
        <v>270</v>
      </c>
      <c r="C33" s="22">
        <v>4337406</v>
      </c>
      <c r="D33" t="s">
        <v>19</v>
      </c>
      <c r="E33" s="20">
        <f t="shared" si="0"/>
        <v>0.6224918764810119</v>
      </c>
      <c r="F33" s="19">
        <f t="shared" si="1"/>
        <v>6.224918764810119</v>
      </c>
      <c r="G33" s="19">
        <f t="shared" si="2"/>
        <v>6.3901677450228327</v>
      </c>
      <c r="H33" s="19">
        <f t="shared" si="3"/>
        <v>6.3991378102660121</v>
      </c>
      <c r="I33" s="19">
        <f t="shared" si="4"/>
        <v>-0.17421904545589317</v>
      </c>
      <c r="J33" s="19">
        <f t="shared" si="5"/>
        <v>0.17421904545589317</v>
      </c>
      <c r="K33" s="20">
        <f>SUMSQ($F$5:F33)/(A33-3)</f>
        <v>0.73399369747636445</v>
      </c>
      <c r="L33" s="26">
        <f>SUM($F$5:F33)/(A33-3)</f>
        <v>0.10244122485094258</v>
      </c>
      <c r="M33" s="19">
        <f t="shared" si="6"/>
        <v>3573.0414826466686</v>
      </c>
      <c r="N33" s="19">
        <f>AVERAGE($M$5:M33)</f>
        <v>7423.9546527641969</v>
      </c>
      <c r="O33" s="19">
        <f>SUM($I$5:I33)/L33</f>
        <v>-16.832545191534511</v>
      </c>
    </row>
    <row r="34" spans="1:15" x14ac:dyDescent="0.3">
      <c r="A34">
        <v>2022</v>
      </c>
      <c r="B34">
        <v>272</v>
      </c>
      <c r="C34" s="22">
        <v>4395414</v>
      </c>
      <c r="D34" t="s">
        <v>19</v>
      </c>
      <c r="E34" s="20">
        <f t="shared" si="0"/>
        <v>0.61882680448303617</v>
      </c>
      <c r="F34" s="19">
        <f t="shared" si="1"/>
        <v>6.1882680448303624</v>
      </c>
      <c r="G34" s="19">
        <f t="shared" si="2"/>
        <v>6.2880152518442456</v>
      </c>
      <c r="H34" s="19">
        <f t="shared" si="3"/>
        <v>6.3901677450228327</v>
      </c>
      <c r="I34" s="19">
        <f t="shared" si="4"/>
        <v>-0.20189970019247028</v>
      </c>
      <c r="J34" s="19">
        <f t="shared" si="5"/>
        <v>0.20189970019247028</v>
      </c>
      <c r="K34" s="20">
        <f>SUMSQ($F$5:F34)/(A34-3)</f>
        <v>0.75259729712826751</v>
      </c>
      <c r="L34" s="26">
        <f>SUM($F$5:F34)/(A34-3)</f>
        <v>0.10545550262210623</v>
      </c>
      <c r="M34" s="19">
        <f t="shared" si="6"/>
        <v>3065.0209182733347</v>
      </c>
      <c r="N34" s="19">
        <f>AVERAGE($M$5:M34)</f>
        <v>7278.6568616145023</v>
      </c>
      <c r="O34" s="19">
        <f>SUM($I$5:I34)/L34</f>
        <v>-18.26596241141349</v>
      </c>
    </row>
    <row r="35" spans="1:15" x14ac:dyDescent="0.3">
      <c r="A35">
        <v>2023</v>
      </c>
      <c r="B35">
        <v>276</v>
      </c>
      <c r="C35" s="22">
        <v>4064780</v>
      </c>
      <c r="D35" t="s">
        <v>18</v>
      </c>
      <c r="E35" s="20">
        <f t="shared" si="0"/>
        <v>0.67900353770683775</v>
      </c>
      <c r="F35" s="19">
        <f t="shared" si="1"/>
        <v>6.7900353770683779</v>
      </c>
      <c r="G35" s="19">
        <f t="shared" si="2"/>
        <v>6.4010740622362867</v>
      </c>
      <c r="H35" s="19">
        <f t="shared" si="3"/>
        <v>6.2880152518442456</v>
      </c>
      <c r="I35" s="19">
        <f t="shared" si="4"/>
        <v>0.50202012522413231</v>
      </c>
      <c r="J35" s="19">
        <f t="shared" si="5"/>
        <v>0.50202012522413231</v>
      </c>
      <c r="K35" s="20">
        <f>SUMSQ($F$5:F35)/(A35-3)</f>
        <v>0.77504877392267935</v>
      </c>
      <c r="L35" s="26">
        <f>SUM($F$5:F35)/(A35-3)</f>
        <v>0.1087647005797529</v>
      </c>
      <c r="M35" s="19">
        <f t="shared" si="6"/>
        <v>1352.5424651127071</v>
      </c>
      <c r="N35" s="19">
        <f>AVERAGE($M$5:M35)</f>
        <v>7087.4918810821855</v>
      </c>
      <c r="O35" s="19">
        <f>SUM($I$5:I35)/L35</f>
        <v>-13.094562060635175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INEC</vt:lpstr>
      <vt:lpstr>tot</vt:lpstr>
      <vt:lpstr>hosp</vt:lpstr>
      <vt:lpstr>hosp_prom_mov</vt:lpstr>
      <vt:lpstr>hosp_suave_exp</vt:lpstr>
      <vt:lpstr>hosp_holt</vt:lpstr>
      <vt:lpstr>reg_hosp</vt:lpstr>
      <vt:lpstr>cs</vt:lpstr>
      <vt:lpstr>cs_prom_mov</vt:lpstr>
      <vt:lpstr>cs_suave_exp</vt:lpstr>
      <vt:lpstr>reg_cs</vt:lpstr>
      <vt:lpstr>cs_holt</vt:lpstr>
      <vt:lpstr>SUMMARY</vt:lpstr>
      <vt:lpstr>ps</vt:lpstr>
      <vt:lpstr>ps_prom_mov</vt:lpstr>
      <vt:lpstr>ps_suave_exp</vt:lpstr>
      <vt:lpstr>reg_ps</vt:lpstr>
      <vt:lpstr>ps_holt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L. Lay Mendivil</dc:creator>
  <cp:lastModifiedBy>LINA LAY</cp:lastModifiedBy>
  <dcterms:created xsi:type="dcterms:W3CDTF">2025-04-13T17:08:02Z</dcterms:created>
  <dcterms:modified xsi:type="dcterms:W3CDTF">2025-04-16T02:01:15Z</dcterms:modified>
</cp:coreProperties>
</file>