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mc:AlternateContent xmlns:mc="http://schemas.openxmlformats.org/markup-compatibility/2006">
    <mc:Choice Requires="x15">
      <x15ac:absPath xmlns:x15ac="http://schemas.microsoft.com/office/spreadsheetml/2010/11/ac" url="https://mmambiente-my.sharepoint.com/personal/leisy_amaya_mma_gob_cl/Documents/Capacitación nacional e internacional/Estándar Darwin Core entrega proveedores/"/>
    </mc:Choice>
  </mc:AlternateContent>
  <xr:revisionPtr revIDLastSave="156" documentId="8_{6543515B-A1D7-491B-8584-CD6669E42303}" xr6:coauthVersionLast="47" xr6:coauthVersionMax="47" xr10:uidLastSave="{AB29775D-2765-4232-94ED-5F171282F234}"/>
  <bookViews>
    <workbookView xWindow="14580" yWindow="2556" windowWidth="23040" windowHeight="6204" xr2:uid="{00000000-000D-0000-FFFF-FFFF00000000}"/>
  </bookViews>
  <sheets>
    <sheet name="Instrucciones" sheetId="1" r:id="rId1"/>
    <sheet name="Plantilla" sheetId="2" r:id="rId2"/>
    <sheet name="Definiciones" sheetId="3" r:id="rId3"/>
    <sheet name="Vocabulario" sheetId="4" r:id="rId4"/>
  </sheets>
  <definedNames>
    <definedName name="Ajuste_espacial_de_footprint">Plantilla!$CZ$2</definedName>
    <definedName name="Ajuste_espacial_del_radio_punto">Plantilla!$CW$2</definedName>
    <definedName name="Alcance_del_organismo" localSheetId="1">Plantilla!$AD$2</definedName>
    <definedName name="Año">Plantilla!$BG$2</definedName>
    <definedName name="Autoría_del_nombre_científico">Plantilla!$FH$2</definedName>
    <definedName name="Base_del_registro">Plantilla!$B$2</definedName>
    <definedName name="Calificador_de_la_identificación">Plantilla!$EE$2</definedName>
    <definedName name="Cantidad_del_Organismo" localSheetId="1">Plantilla!$AA$2</definedName>
    <definedName name="Capa">Plantilla!$DX$2</definedName>
    <definedName name="Categoría_del_taxón">Plantilla!$FF$2</definedName>
    <definedName name="Categoría_original_del_taxón">Plantilla!$FG$2</definedName>
    <definedName name="Centro_poblado___Cabecera_municipal">Plantilla!$BZ$2</definedName>
    <definedName name="Citación_bibliográfica">Plantilla!$L$2</definedName>
    <definedName name="Clase">Plantilla!$EY$2</definedName>
    <definedName name="Clasificación_superior">Plantilla!$EV$2</definedName>
    <definedName name="Código_de_la_colección">Plantilla!$D$2</definedName>
    <definedName name="Código_de_la_institución">Plantilla!$C$2</definedName>
    <definedName name="Código_de_la_institución_propietaria">Plantilla!$R$2</definedName>
    <definedName name="Código_del_país">Plantilla!$BW$2</definedName>
    <definedName name="Código_nomenclatural">Plantilla!$FJ$2</definedName>
    <definedName name="Comentarios_de_la_georreferenciación">Plantilla!$DF$2</definedName>
    <definedName name="Comentarios_de_la_Identificación">Plantilla!$ED$2</definedName>
    <definedName name="Comentarios_de_la_ubicación">Plantilla!$CL$2</definedName>
    <definedName name="Comentarios_del_evento">Plantilla!$BN$2</definedName>
    <definedName name="Comentarios_del_organismo" localSheetId="1">Plantilla!$AF$2</definedName>
    <definedName name="Comentarios_del_registro_biológico">Plantilla!$V$2</definedName>
    <definedName name="Comentarios_del_taxón">Plantilla!$FM$2</definedName>
    <definedName name="Comportamiento">Plantilla!$AJ$2</definedName>
    <definedName name="Condición_reproductiva">Plantilla!$AI$2</definedName>
    <definedName name="Continente">Plantilla!$BR$2</definedName>
    <definedName name="Coordenadas_originales">Plantilla!$CM$2</definedName>
    <definedName name="Cuerpo_de_agua">Plantilla!$BS$2</definedName>
    <definedName name="Datum_geodésico">Plantilla!$CT$2</definedName>
    <definedName name="Departamento">Plantilla!$BX$2</definedName>
    <definedName name="Derechos">Plantilla!$I$2</definedName>
    <definedName name="Derechos_de_acceso">Plantilla!$K$2</definedName>
    <definedName name="Día">Plantilla!$BI$2</definedName>
    <definedName name="Día_final_del_año">Plantilla!$BF$2</definedName>
    <definedName name="Día_inicial_del_año">Plantilla!$BE$2</definedName>
    <definedName name="Disposición">Plantilla!$AN$2</definedName>
    <definedName name="Distancia_máxima_de_la_superficie_metros">Plantilla!$CJ$2</definedName>
    <definedName name="Distancia_mínima_de_la_superficie_metros">Plantilla!$CI$2</definedName>
    <definedName name="Edad_tardía_o_piso_superior">Plantilla!$DQ$2</definedName>
    <definedName name="Edad_temprana_o_piso_inferior">Plantilla!$DP$2</definedName>
    <definedName name="Elevación_máxima_en_metros">Plantilla!$CE$2</definedName>
    <definedName name="Elevación_mínima_en_metros">Plantilla!$CD$2</definedName>
    <definedName name="Elevación_original">Plantilla!$CC$2</definedName>
    <definedName name="Eón_tardío_o_eonotema_superior">Plantilla!$DI$2</definedName>
    <definedName name="Eón_temprano_o_eonotema_inferior">Plantilla!$DH$2</definedName>
    <definedName name="Epíteto_específico">Plantilla!$FD$2</definedName>
    <definedName name="Epíteto_infraespecífico">Plantilla!$FE$2</definedName>
    <definedName name="Época_tardía_o_serie_superior">Plantilla!$DO$2</definedName>
    <definedName name="Época_temprana_o_serie_inferior">Plantilla!$DN$2</definedName>
    <definedName name="Era_tardía_o_eratema_superior">Plantilla!$DK$2</definedName>
    <definedName name="Era_temprana_o_eratema_inferior">Plantilla!$DJ$2</definedName>
    <definedName name="Esfuerzo_de_muestreo">Plantilla!$BB$2</definedName>
    <definedName name="Estado_de_la_verificación_de_la_georreferenciación">Plantilla!$DE$2</definedName>
    <definedName name="Estado_de_la_verificación_de_la_identificación">Plantilla!$EC$2</definedName>
    <definedName name="Estado_del_registro_biológico">Plantilla!$AL$2</definedName>
    <definedName name="Estado_del_tipo">Plantilla!$EF$2</definedName>
    <definedName name="Estado_nomenclatural">Plantilla!$FL$2</definedName>
    <definedName name="Estado_taxonómico">Plantilla!$FK$2</definedName>
    <definedName name="Etapa_de_vida">Plantilla!$AH$2</definedName>
    <definedName name="Familia">Plantilla!$FA$2</definedName>
    <definedName name="Fecha_de_georreferenciación">Plantilla!$DB$2</definedName>
    <definedName name="Fecha_de_identificación">Plantilla!$EA$2</definedName>
    <definedName name="Fecha_del_evento">Plantilla!$BC$2</definedName>
    <definedName name="Fecha_original_del_evento">Plantilla!$BJ$2</definedName>
    <definedName name="Filo">Plantilla!$EX$2</definedName>
    <definedName name="Formación">Plantilla!$DV$2</definedName>
    <definedName name="Fuentes_de_georreferenciación">Plantilla!$DD$2</definedName>
    <definedName name="Generalización_de_los_datos">Plantilla!$T$2</definedName>
    <definedName name="Género">Plantilla!$FB$2</definedName>
    <definedName name="Geografía_superior">Plantilla!$BQ$2</definedName>
    <definedName name="Georreferenciado_por">Plantilla!$DA$2</definedName>
    <definedName name="Google_Sheet_Link_1009059221" hidden="1">Fecha_de_identificación</definedName>
    <definedName name="Google_Sheet_Link_1013815757" hidden="1">Filo</definedName>
    <definedName name="Google_Sheet_Link_1024089619" hidden="1">Clasificación_superior</definedName>
    <definedName name="Google_Sheet_Link_103920773" hidden="1">Referencias_de_la_identificación</definedName>
    <definedName name="Google_Sheet_Link_1042998458" hidden="1">Categoría_original_del_taxón</definedName>
    <definedName name="Google_Sheet_Link_1073432849" hidden="1">Titular_de_los_derechos</definedName>
    <definedName name="Google_Sheet_Link_1116648617" hidden="1">SRS_original</definedName>
    <definedName name="Google_Sheet_Link_1145482807" hidden="1">Medios_asociados</definedName>
    <definedName name="Google_Sheet_Link_11477690" hidden="1">Era_temprana_o_eratema_inferior</definedName>
    <definedName name="Google_Sheet_Link_1147786801" hidden="1">Comentarios_de_la_ubicación</definedName>
    <definedName name="Google_Sheet_Link_1159238626" hidden="1">Condición_reproductiva</definedName>
    <definedName name="Google_Sheet_Link_1163530147" hidden="1">Elevación_mínima_en_metros</definedName>
    <definedName name="Google_Sheet_Link_1169901783" hidden="1">Preparaciones</definedName>
    <definedName name="Google_Sheet_Link_1182617500" hidden="1">ID_del_nombre_aceptado_usado</definedName>
    <definedName name="Google_Sheet_Link_1188867987" hidden="1">Estado_taxonómico</definedName>
    <definedName name="Google_Sheet_Link_119472508" hidden="1">ID_de_la_identificación</definedName>
    <definedName name="Google_Sheet_Link_120356386" hidden="1">Idioma</definedName>
    <definedName name="Google_Sheet_Link_1207578391" hidden="1">Nombre_de_acuerdo_con</definedName>
    <definedName name="Google_Sheet_Link_1210638902" hidden="1">Grupo_de_islas</definedName>
    <definedName name="Google_Sheet_Link_1212603259" hidden="1">Fuentes_de_georreferenciación</definedName>
    <definedName name="Google_Sheet_Link_121451211" hidden="1">Género</definedName>
    <definedName name="Google_Sheet_Link_1216306407" hidden="1">Edad_temprana_o_piso_inferior</definedName>
    <definedName name="Google_Sheet_Link_1218377672" hidden="1">Número_de_individuos</definedName>
    <definedName name="Google_Sheet_Link_122902682" hidden="1">Miembro</definedName>
    <definedName name="Google_Sheet_Link_1236232548" hidden="1">Esfuerzo_de_muestreo</definedName>
    <definedName name="Google_Sheet_Link_1248985217" hidden="1">Capa</definedName>
    <definedName name="Google_Sheet_Link_1260238054" hidden="1">ID_del_nombre_publicado_en</definedName>
    <definedName name="Google_Sheet_Link_126976295" hidden="1">Referencias_asociadas</definedName>
    <definedName name="Google_Sheet_Link_1277591618" hidden="1">ID_del_contexto_geológico</definedName>
    <definedName name="Google_Sheet_Link_1282047598" hidden="1">Época_temprana_o_serie_inferior</definedName>
    <definedName name="Google_Sheet_Link_1288772873" hidden="1">Fecha_de_georreferenciación</definedName>
    <definedName name="Google_Sheet_Link_1292746336" hidden="1">Departamento</definedName>
    <definedName name="Google_Sheet_Link_1296955422" hidden="1">ID_de_la_colección</definedName>
    <definedName name="Google_Sheet_Link_1314020492" hidden="1">Profundidad_original</definedName>
    <definedName name="Google_Sheet_Link_1320574147" hidden="1">Distancia_mínima_de_la_superficie_metros</definedName>
    <definedName name="Google_Sheet_Link_1326984826" hidden="1">ID_de_la_institución</definedName>
    <definedName name="Google_Sheet_Link_1354570912" hidden="1">Epíteto_infraespecífico</definedName>
    <definedName name="Google_Sheet_Link_1363772612" hidden="1">ID_de_la_geografía_superior</definedName>
    <definedName name="Google_Sheet_Link_1373079720" hidden="1">Información_retenida</definedName>
    <definedName name="Google_Sheet_Link_1395578190" hidden="1">Registrado_por</definedName>
    <definedName name="Google_Sheet_Link_1396798285" hidden="1">Eón_temprano_o_eonotema_inferior</definedName>
    <definedName name="Google_Sheet_Link_1399481876" hidden="1">Nombre_publicado_en</definedName>
    <definedName name="Google_Sheet_Link_141569314" hidden="1">Estado_del_registro_biológico</definedName>
    <definedName name="Google_Sheet_Link_1467278716" hidden="1">Geografía_superior</definedName>
    <definedName name="Google_Sheet_Link_1481437339" hidden="1">Distancia_máxima_de_la_superficie_metros</definedName>
    <definedName name="Google_Sheet_Link_1487215288" hidden="1">Día_final_del_año</definedName>
    <definedName name="Google_Sheet_Link_1504374508" hidden="1">Estado_nomenclatural</definedName>
    <definedName name="Google_Sheet_Link_1508060652" hidden="1">Código_del_país</definedName>
    <definedName name="Google_Sheet_Link_1516416137" hidden="1">Comentarios_de_la_Identificación</definedName>
    <definedName name="Google_Sheet_Link_152149416" hidden="1">Año</definedName>
    <definedName name="Google_Sheet_Link_1556597009" hidden="1">Día_inicial_del_año</definedName>
    <definedName name="Google_Sheet_Link_1603003106" hidden="1">Derechos</definedName>
    <definedName name="Google_Sheet_Link_1655124956" hidden="1">ID_del_concepto_del_taxón</definedName>
    <definedName name="Google_Sheet_Link_1673393950" hidden="1">Precisión_de_las_coordenadas</definedName>
    <definedName name="Google_Sheet_Link_1683549067" hidden="1">Propiedades_dinámicas</definedName>
    <definedName name="Google_Sheet_Link_1727317984" hidden="1">Epíteto_específico</definedName>
    <definedName name="Google_Sheet_Link_1735552822" hidden="1">Profundidad_máxima_en_metros</definedName>
    <definedName name="Google_Sheet_Link_1737554168" hidden="1">Número_de_campo</definedName>
    <definedName name="Google_Sheet_Link_1739786294" hidden="1">Clase</definedName>
    <definedName name="Google_Sheet_Link_1763969639" hidden="1">Comentarios_del_registro_biológico</definedName>
    <definedName name="Google_Sheet_Link_1766606003" hidden="1">Coordenadas_originales</definedName>
    <definedName name="Google_Sheet_Link_1771888593" hidden="1">Protocolo_de_muestreo</definedName>
    <definedName name="Google_Sheet_Link_1786468675" hidden="1">Elevación_máxima_en_metros</definedName>
    <definedName name="Google_Sheet_Link_1789442406" hidden="1">Código_nomenclatural</definedName>
    <definedName name="Google_Sheet_Link_179640499" hidden="1">Etapa_de_vida</definedName>
    <definedName name="Google_Sheet_Link_1800905760" hidden="1">Nombre_parental_usado</definedName>
    <definedName name="Google_Sheet_Link_1805517044" hidden="1">Código_de_la_institución_propietaria</definedName>
    <definedName name="Google_Sheet_Link_1820017665" hidden="1">Localidad</definedName>
    <definedName name="Google_Sheet_Link_1847837062" hidden="1">Categoría_del_taxón</definedName>
    <definedName name="Google_Sheet_Link_1851542908" hidden="1">Hora_del_evento</definedName>
    <definedName name="Google_Sheet_Link_1860954800" hidden="1">Municipio</definedName>
    <definedName name="Google_Sheet_Link_1870169419" hidden="1">ID_del_registro_biológico</definedName>
    <definedName name="Google_Sheet_Link_187184759" hidden="1">Ajuste_espacial_de_footprint</definedName>
    <definedName name="Google_Sheet_Link_1881855652" hidden="1">ID_del_taxón</definedName>
    <definedName name="Google_Sheet_Link_1884152897" hidden="1">Elevación_original</definedName>
    <definedName name="Google_Sheet_Link_1902942630" hidden="1">Código_de_la_colección</definedName>
    <definedName name="Google_Sheet_Link_192134702" hidden="1">Zona_bioestratigráfica_superior</definedName>
    <definedName name="Google_Sheet_Link_1931865576" hidden="1">Estado_de_la_verificación_de_la_georreferenciación</definedName>
    <definedName name="Google_Sheet_Link_1933469520" hidden="1">Orden</definedName>
    <definedName name="Google_Sheet_Link_1946988484" hidden="1">ID_del_nombre_de_acuerdo_con</definedName>
    <definedName name="Google_Sheet_Link_1959377415" hidden="1">SRS_footprint</definedName>
    <definedName name="Google_Sheet_Link_1996903578" hidden="1">Generalización_de_los_datos</definedName>
    <definedName name="Google_Sheet_Link_1997503976" hidden="1">Hábitat</definedName>
    <definedName name="Google_Sheet_Link_2019864311" hidden="1">ID_del_evento</definedName>
    <definedName name="Google_Sheet_Link_2020268131" hidden="1">ID_del_nombre_parental_usado</definedName>
    <definedName name="Google_Sheet_Link_202539323" hidden="1">Mes</definedName>
    <definedName name="Google_Sheet_Link_2040103811" hidden="1">Eón_tardío_o_eonotema_superior</definedName>
    <definedName name="Google_Sheet_Link_2057841506" hidden="1">Notas_de_campo</definedName>
    <definedName name="Google_Sheet_Link_2063955324" hidden="1">Taxones_asociados</definedName>
    <definedName name="Google_Sheet_Link_2070592906" hidden="1">Base_del_registro</definedName>
    <definedName name="Google_Sheet_Link_2083678813" hidden="1">Día</definedName>
    <definedName name="Google_Sheet_Link_2101603003" hidden="1">Número_de_registro</definedName>
    <definedName name="Google_Sheet_Link_2110914860" hidden="1">Comportamiento</definedName>
    <definedName name="Google_Sheet_Link_229888605" hidden="1">Identificaciones_previas</definedName>
    <definedName name="Google_Sheet_Link_257734470" hidden="1">Nombre_original_usado</definedName>
    <definedName name="Google_Sheet_Link_261356948" hidden="1">Localidad_original</definedName>
    <definedName name="Google_Sheet_Link_26144147" hidden="1">Latitud_decimal</definedName>
    <definedName name="Google_Sheet_Link_284486530" hidden="1">Tipo</definedName>
    <definedName name="Google_Sheet_Link_290764103" hidden="1">ID_del_conjunto_de_datos</definedName>
    <definedName name="Google_Sheet_Link_305275626" hidden="1">Secuencias_asociadas</definedName>
    <definedName name="Google_Sheet_Link_352805567" hidden="1">Registros_biológicos_asociados</definedName>
    <definedName name="Google_Sheet_Link_377862290" hidden="1">Disposición</definedName>
    <definedName name="Google_Sheet_Link_38406963" hidden="1">Datum_geodésico</definedName>
    <definedName name="Google_Sheet_Link_391247896" hidden="1">Época_tardía_o_serie_superior</definedName>
    <definedName name="Google_Sheet_Link_414977838" hidden="1">Sistema_original_de_coordenadas</definedName>
    <definedName name="Google_Sheet_Link_416077993" hidden="1">Georreferenciado_por</definedName>
    <definedName name="Google_Sheet_Link_420363231" hidden="1">Nombre_aceptado_usado</definedName>
    <definedName name="Google_Sheet_Link_42380281" hidden="1">Edad_tardía_o_piso_superior</definedName>
    <definedName name="Google_Sheet_Link_425729645" hidden="1">Isla</definedName>
    <definedName name="Google_Sheet_Link_437784641" hidden="1">Formación</definedName>
    <definedName name="Google_Sheet_Link_450990493" hidden="1">Modificado</definedName>
    <definedName name="Google_Sheet_Link_467769004" hidden="1">Protocolo_de_georreferenciación</definedName>
    <definedName name="Google_Sheet_Link_473929898" hidden="1">Latitud_original</definedName>
    <definedName name="Google_Sheet_Link_492507570" hidden="1">Medios_de_establecimiento</definedName>
    <definedName name="Google_Sheet_Link_521868121" hidden="1">Términos_litoestratigráficos</definedName>
    <definedName name="Google_Sheet_Link_525164423" hidden="1">Cuerpo_de_agua</definedName>
    <definedName name="Google_Sheet_Link_551197982" hidden="1">ID_del_nombre_original_usado</definedName>
    <definedName name="Google_Sheet_Link_558026101" hidden="1">País</definedName>
    <definedName name="Google_Sheet_Link_565089556" hidden="1">Familia</definedName>
    <definedName name="Google_Sheet_Link_592367132" hidden="1">Continente</definedName>
    <definedName name="Google_Sheet_Link_60512618" hidden="1">Otros_números_de_catálogo</definedName>
    <definedName name="Google_Sheet_Link_635986485" hidden="1">Comentarios_de_la_georreferenciación</definedName>
    <definedName name="Google_Sheet_Link_639657388" hidden="1">Código_de_la_institución</definedName>
    <definedName name="Google_Sheet_Link_644093068" hidden="1">Longitud_original</definedName>
    <definedName name="Google_Sheet_Link_644589790" hidden="1">Derechos_de_acceso</definedName>
    <definedName name="Google_Sheet_Link_648283683" hidden="1">Era_tardía_o_eratema_superior</definedName>
    <definedName name="Google_Sheet_Link_651722375" hidden="1">Referencias</definedName>
    <definedName name="Google_Sheet_Link_65781429" hidden="1">Estado_de_la_verificación_de_la_identificación</definedName>
    <definedName name="Google_Sheet_Link_659547987" hidden="1">Reino</definedName>
    <definedName name="Google_Sheet_Link_661632494" hidden="1">Centro_poblado___Cabecera_municipal</definedName>
    <definedName name="Google_Sheet_Link_677067520" hidden="1">Nombre_del_conjunto_de_datos</definedName>
    <definedName name="Google_Sheet_Link_678583828" hidden="1">Zona_bioestratigráfica_inferior</definedName>
    <definedName name="Google_Sheet_Link_679322148" hidden="1">ID_de_la_ubicación</definedName>
    <definedName name="Google_Sheet_Link_69121308" hidden="1">ID_del_individuo</definedName>
    <definedName name="Google_Sheet_Link_697354742" hidden="1">Número_de_catálogo</definedName>
    <definedName name="Google_Sheet_Link_698715808" hidden="1">Profundidad_mínima_en_metros</definedName>
    <definedName name="Google_Sheet_Link_705620097" hidden="1">Citación_bibliográfica</definedName>
    <definedName name="Google_Sheet_Link_705926596" hidden="1">Comentarios_del_taxón</definedName>
    <definedName name="Google_Sheet_Link_714472824" hidden="1">Nombre_común</definedName>
    <definedName name="Google_Sheet_Link_71943823" hidden="1">Incertidumbre_de_las_coordenadas_en_metros</definedName>
    <definedName name="Google_Sheet_Link_729846256" hidden="1">Calificador_de_la_identificación</definedName>
    <definedName name="Google_Sheet_Link_733116066" hidden="1">Periodo_tardío_o_sistema_superior</definedName>
    <definedName name="Google_Sheet_Link_762092280" hidden="1">Grupo</definedName>
    <definedName name="Google_Sheet_Link_774193176" hidden="1">Longitud_decimal</definedName>
    <definedName name="Google_Sheet_Link_79810423" hidden="1">Comentarios_del_evento</definedName>
    <definedName name="Google_Sheet_Link_825815572" hidden="1">Periodo_temprano_o_sistema_inferior</definedName>
    <definedName name="Google_Sheet_Link_828015591" hidden="1">Autoría_del_nombre_científico</definedName>
    <definedName name="Google_Sheet_Link_853518290" hidden="1">Ubicación_de_acuerdo_con</definedName>
    <definedName name="Google_Sheet_Link_856451372" hidden="1">ID_del_nombre_científico</definedName>
    <definedName name="Google_Sheet_Link_880862570" hidden="1">WKT_footprint</definedName>
    <definedName name="Google_Sheet_Link_894127894" hidden="1">Identificado_por</definedName>
    <definedName name="Google_Sheet_Link_894389364" hidden="1">Fecha_del_evento</definedName>
    <definedName name="Google_Sheet_Link_89512466" hidden="1">Ajuste_espacial_del_radio_punto</definedName>
    <definedName name="Google_Sheet_Link_901768591" hidden="1">Sexo</definedName>
    <definedName name="Google_Sheet_Link_902991683" hidden="1">Fecha_original_del_evento</definedName>
    <definedName name="Google_Sheet_Link_908682601" hidden="1">Estado_del_tipo</definedName>
    <definedName name="Google_Sheet_Link_920520885" hidden="1">Nombre_científico</definedName>
    <definedName name="Google_Sheet_Link_943787404" hidden="1">Subgénero</definedName>
    <definedName name="Google_Sheet_Link_94788309" hidden="1">Nombre_publicado_en_el_año</definedName>
    <definedName name="Grupo">Plantilla!$DU$2</definedName>
    <definedName name="Grupo_de_islas">Plantilla!$BT$2</definedName>
    <definedName name="Hábitat">Plantilla!$BK$2</definedName>
    <definedName name="Hora_del_evento">Plantilla!$BD$2</definedName>
    <definedName name="ID_de_la_colección">Plantilla!$O$2</definedName>
    <definedName name="ID_de_la_geografía_superior">Plantilla!$BP$2</definedName>
    <definedName name="ID_de_la_identificación">Plantilla!$DY$2</definedName>
    <definedName name="ID_de_la_institución">Plantilla!$N$2</definedName>
    <definedName name="ID_de_la_ubicación">Plantilla!$BO$2</definedName>
    <definedName name="ID_de_muestra_del_ejemplar" localSheetId="1">Plantilla!$AV$2</definedName>
    <definedName name="ID_del_concepto_del_taxón">Plantilla!$EN$2</definedName>
    <definedName name="ID_del_conjunto_de_datos">Plantilla!$P$2</definedName>
    <definedName name="ID_del_contexto_geológico">Plantilla!$DG$2</definedName>
    <definedName name="ID_del_evento">Plantilla!$AX$2</definedName>
    <definedName name="ID_del_evento_parental" localSheetId="1">Plantilla!$AW$2</definedName>
    <definedName name="ID_del_individuo">Plantilla!$Y$2</definedName>
    <definedName name="ID_del_nombre_aceptado_usado">Plantilla!$EI$2</definedName>
    <definedName name="ID_del_nombre_científico">Plantilla!$EH$2</definedName>
    <definedName name="ID_del_nombre_de_acuerdo_con">Plantilla!$EL$2</definedName>
    <definedName name="ID_del_nombre_original_usado">Plantilla!$EK$2</definedName>
    <definedName name="ID_del_nombre_parental_usado">Plantilla!$EJ$2</definedName>
    <definedName name="ID_del_nombre_publicado_en">Plantilla!$EM$2</definedName>
    <definedName name="ID_del_organismo" localSheetId="1">Plantilla!$Y$2</definedName>
    <definedName name="ID_del_registro_biológico">Plantilla!$A$2</definedName>
    <definedName name="ID_del_taxón">Plantilla!$EG$2</definedName>
    <definedName name="Identificaciones_previas">Plantilla!$AP$2</definedName>
    <definedName name="Identificado_por">Plantilla!$DZ$2</definedName>
    <definedName name="Idioma">Plantilla!$H$2</definedName>
    <definedName name="Incertidumbre_de_las_coordenadas_en_metros">Plantilla!$CU$2</definedName>
    <definedName name="Información_retenida">Plantilla!$S$2</definedName>
    <definedName name="Isla">Plantilla!$BU$2</definedName>
    <definedName name="Latitud_decimal">Plantilla!$CR$2</definedName>
    <definedName name="Latitud_original">Plantilla!$CN$2</definedName>
    <definedName name="Localidad">Plantilla!$CA$2</definedName>
    <definedName name="Localidad_original">Plantilla!$CB$2</definedName>
    <definedName name="Longitud_decimal">Plantilla!$CS$2</definedName>
    <definedName name="Longitud_original">Plantilla!$CO$2</definedName>
    <definedName name="Medios_asociados">Plantilla!$AQ$2</definedName>
    <definedName name="Medios_de_establecimiento">Plantilla!$AK$2</definedName>
    <definedName name="Mes">Plantilla!$BH$2</definedName>
    <definedName name="Miembro">Plantilla!$DW$2</definedName>
    <definedName name="Modificado">Plantilla!$G$2</definedName>
    <definedName name="Municipio">Plantilla!$BY$2</definedName>
    <definedName name="Nombre_aceptado_usado">Plantilla!$EP$2</definedName>
    <definedName name="Nombre_científico">Plantilla!$EO$2</definedName>
    <definedName name="Nombre_común">Plantilla!$FI$2</definedName>
    <definedName name="Nombre_de_acuerdo_con">Plantilla!$ES$2</definedName>
    <definedName name="Nombre_del_conjunto_de_datos">Plantilla!$Q$2</definedName>
    <definedName name="Nombre_del_organismo" localSheetId="1">Plantilla!$AC$2</definedName>
    <definedName name="Nombre_original_usado">Plantilla!$ER$2</definedName>
    <definedName name="Nombre_parental_usado">Plantilla!$EQ$2</definedName>
    <definedName name="Nombre_publicado_en">Plantilla!$ET$2</definedName>
    <definedName name="Nombre_publicado_en_el_año">Plantilla!$EU$2</definedName>
    <definedName name="Notas_de_campo">Plantilla!$BM$2</definedName>
    <definedName name="Número_de_campo">Plantilla!$BL$2</definedName>
    <definedName name="Número_de_catálogo">Plantilla!$E$2</definedName>
    <definedName name="Número_de_individuos">Plantilla!$Z$2</definedName>
    <definedName name="Número_de_registro">Plantilla!$W$2</definedName>
    <definedName name="Orden">Plantilla!$EZ$2</definedName>
    <definedName name="Organismos_asociados" localSheetId="1">Plantilla!$AE$2</definedName>
    <definedName name="Otros_números_de_catálogo">Plantilla!$AO$2</definedName>
    <definedName name="País">Plantilla!$BV$2</definedName>
    <definedName name="Periodo_tardío_o_sistema_superior">Plantilla!$DM$2</definedName>
    <definedName name="Periodo_temprano_o_sistema_inferior">Plantilla!$DL$2</definedName>
    <definedName name="Precisión_de_las_coordenadas">Plantilla!$CV$2</definedName>
    <definedName name="Preparaciones">Plantilla!$AM$2</definedName>
    <definedName name="Profundidad_máxima_en_metros">Plantilla!$CH$2</definedName>
    <definedName name="Profundidad_mínima_en_metros">Plantilla!$CG$2</definedName>
    <definedName name="Profundidad_original">Plantilla!$CF$2</definedName>
    <definedName name="Propiedades_dinámicas">Plantilla!$U$2</definedName>
    <definedName name="Protocolo_de_georreferenciación">Plantilla!$DC$2</definedName>
    <definedName name="Protocolo_de_muestreo">Plantilla!$AY$2</definedName>
    <definedName name="Referencias">Plantilla!$M$2</definedName>
    <definedName name="Referencias_asociadas">Plantilla!$AR$2</definedName>
    <definedName name="Referencias_de_la_identificación">Plantilla!$EB$2</definedName>
    <definedName name="Registrado_por">Plantilla!$X$2</definedName>
    <definedName name="Registros_biológicos_asociados">Plantilla!$AS$2</definedName>
    <definedName name="Reino">Plantilla!$EW$2</definedName>
    <definedName name="Secuencias_asociadas">Plantilla!$AT$2</definedName>
    <definedName name="Sexo">Plantilla!$AG$2</definedName>
    <definedName name="Sistema_original_de_coordenadas">Plantilla!$CP$2</definedName>
    <definedName name="SRS_footprint">Plantilla!$CY$2</definedName>
    <definedName name="SRS_original">Plantilla!$CQ$2</definedName>
    <definedName name="Subgénero">Plantilla!$FC$2</definedName>
    <definedName name="Tamaño_de_la_muestra" localSheetId="1">Plantilla!$AZ$2</definedName>
    <definedName name="Taxones_asociados">Plantilla!$AU$2</definedName>
    <definedName name="Términos_litoestratigráficos">Plantilla!$DT$2</definedName>
    <definedName name="Tipo">Plantilla!$F$2</definedName>
    <definedName name="Tipo_de_Cantidad_del_Organismo" localSheetId="1">Plantilla!$AB$2</definedName>
    <definedName name="Titular_de_los_derechos">Plantilla!$J$2</definedName>
    <definedName name="Ubicación_de_acuerdo_con">Plantilla!$CK$2</definedName>
    <definedName name="Unidad_del_tamaño" localSheetId="1">Plantilla!$BA$2</definedName>
    <definedName name="WKT_footprint">Plantilla!$CX$2</definedName>
    <definedName name="Zona_bioestratigráfica_inferior">Plantilla!$DR$2</definedName>
    <definedName name="Zona_bioestratigráfica_superior">Plantilla!$DS$2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8" roundtripDataSignature="AMtx7mj03d5/KZj+vfopgyfDBISYxKkgsw=="/>
    </ext>
  </extLst>
</workbook>
</file>

<file path=xl/calcChain.xml><?xml version="1.0" encoding="utf-8"?>
<calcChain xmlns="http://schemas.openxmlformats.org/spreadsheetml/2006/main">
  <c r="L2" i="2" l="1"/>
  <c r="A359" i="3" l="1"/>
  <c r="A357" i="3"/>
  <c r="A355" i="3"/>
  <c r="A353" i="3"/>
  <c r="A351" i="3"/>
  <c r="A349" i="3"/>
  <c r="A347" i="3"/>
  <c r="A345" i="3"/>
  <c r="A343" i="3"/>
  <c r="A341" i="3"/>
  <c r="A339" i="3"/>
  <c r="A337" i="3"/>
  <c r="F335" i="3"/>
  <c r="A335" i="3"/>
  <c r="F333" i="3"/>
  <c r="A333" i="3"/>
  <c r="A331" i="3"/>
  <c r="A329" i="3"/>
  <c r="A327" i="3"/>
  <c r="F325" i="3"/>
  <c r="A325" i="3"/>
  <c r="A323" i="3"/>
  <c r="A321" i="3"/>
  <c r="A319" i="3"/>
  <c r="A317" i="3"/>
  <c r="A315" i="3"/>
  <c r="A313" i="3"/>
  <c r="A311" i="3"/>
  <c r="A309" i="3"/>
  <c r="A307" i="3"/>
  <c r="A305" i="3"/>
  <c r="A303" i="3"/>
  <c r="A301" i="3"/>
  <c r="A299" i="3"/>
  <c r="A297" i="3"/>
  <c r="A295" i="3"/>
  <c r="A293" i="3"/>
  <c r="A291" i="3"/>
  <c r="A289" i="3"/>
  <c r="A287" i="3"/>
  <c r="A285" i="3"/>
  <c r="A283" i="3"/>
  <c r="A281" i="3"/>
  <c r="A279" i="3"/>
  <c r="A277" i="3"/>
  <c r="A275" i="3"/>
  <c r="F273" i="3"/>
  <c r="A273" i="3"/>
  <c r="A271" i="3"/>
  <c r="A269" i="3"/>
  <c r="A267" i="3"/>
  <c r="A265" i="3"/>
  <c r="A263" i="3"/>
  <c r="A261" i="3"/>
  <c r="A259" i="3"/>
  <c r="A257" i="3"/>
  <c r="A255" i="3"/>
  <c r="A253" i="3"/>
  <c r="A251" i="3"/>
  <c r="A249" i="3"/>
  <c r="A247" i="3"/>
  <c r="A245" i="3"/>
  <c r="A243" i="3"/>
  <c r="A241" i="3"/>
  <c r="A239" i="3"/>
  <c r="A237" i="3"/>
  <c r="A235" i="3"/>
  <c r="A233" i="3"/>
  <c r="A231" i="3"/>
  <c r="A229" i="3"/>
  <c r="A227" i="3"/>
  <c r="A225" i="3"/>
  <c r="A223" i="3"/>
  <c r="A221" i="3"/>
  <c r="F219" i="3"/>
  <c r="A219" i="3"/>
  <c r="A217" i="3"/>
  <c r="A215" i="3"/>
  <c r="A213" i="3"/>
  <c r="A211" i="3"/>
  <c r="A209" i="3"/>
  <c r="A207" i="3"/>
  <c r="A205" i="3"/>
  <c r="A203" i="3"/>
  <c r="A201" i="3"/>
  <c r="A199" i="3"/>
  <c r="A197" i="3"/>
  <c r="A195" i="3"/>
  <c r="A193" i="3"/>
  <c r="A191" i="3"/>
  <c r="F189" i="3"/>
  <c r="A189" i="3"/>
  <c r="A187" i="3"/>
  <c r="A185" i="3"/>
  <c r="A183" i="3"/>
  <c r="A181" i="3"/>
  <c r="A179" i="3"/>
  <c r="A177" i="3"/>
  <c r="A175" i="3"/>
  <c r="A173" i="3"/>
  <c r="A171" i="3"/>
  <c r="A169" i="3"/>
  <c r="A167" i="3"/>
  <c r="A165" i="3"/>
  <c r="A163" i="3"/>
  <c r="A161" i="3"/>
  <c r="A159" i="3"/>
  <c r="A157" i="3"/>
  <c r="A155" i="3"/>
  <c r="A153" i="3"/>
  <c r="A151" i="3"/>
  <c r="A149" i="3"/>
  <c r="A147" i="3"/>
  <c r="A145" i="3"/>
  <c r="A143" i="3"/>
  <c r="F141" i="3"/>
  <c r="A141" i="3"/>
  <c r="A139" i="3"/>
  <c r="A137" i="3"/>
  <c r="A135" i="3"/>
  <c r="A133" i="3"/>
  <c r="A131" i="3"/>
  <c r="A129" i="3"/>
  <c r="A127" i="3"/>
  <c r="A125" i="3"/>
  <c r="A123" i="3"/>
  <c r="A121" i="3"/>
  <c r="A119" i="3"/>
  <c r="A117" i="3"/>
  <c r="A115" i="3"/>
  <c r="A113" i="3"/>
  <c r="A111" i="3"/>
  <c r="A109" i="3"/>
  <c r="A107" i="3"/>
  <c r="A105" i="3"/>
  <c r="A103" i="3"/>
  <c r="A101" i="3"/>
  <c r="A99" i="3"/>
  <c r="A97" i="3"/>
  <c r="A95" i="3"/>
  <c r="A93" i="3"/>
  <c r="A91" i="3"/>
  <c r="A89" i="3"/>
  <c r="A87" i="3"/>
  <c r="F85" i="3"/>
  <c r="A85" i="3"/>
  <c r="A83" i="3"/>
  <c r="A81" i="3"/>
  <c r="A79" i="3"/>
  <c r="F77" i="3"/>
  <c r="A77" i="3"/>
  <c r="F75" i="3"/>
  <c r="A75" i="3"/>
  <c r="A73" i="3"/>
  <c r="A71" i="3"/>
  <c r="A69" i="3"/>
  <c r="A67" i="3"/>
  <c r="A65" i="3"/>
  <c r="A63" i="3"/>
  <c r="A61" i="3"/>
  <c r="A59" i="3"/>
  <c r="A57" i="3"/>
  <c r="A45" i="3"/>
  <c r="A34" i="3"/>
  <c r="A32" i="3"/>
  <c r="A30" i="3"/>
  <c r="A28" i="3"/>
  <c r="A26" i="3"/>
  <c r="A24" i="3"/>
  <c r="A22" i="3"/>
  <c r="A20" i="3"/>
  <c r="A18" i="3"/>
  <c r="A16" i="3"/>
  <c r="F14" i="3"/>
  <c r="A14" i="3"/>
  <c r="A12" i="3"/>
  <c r="A10" i="3"/>
  <c r="A8" i="3"/>
  <c r="F6" i="3"/>
  <c r="A6" i="3"/>
  <c r="A4" i="3"/>
  <c r="FM2" i="2"/>
  <c r="FL2" i="2"/>
  <c r="FK2" i="2"/>
  <c r="FJ2" i="2"/>
  <c r="FI2" i="2"/>
  <c r="FH2" i="2"/>
  <c r="FG2" i="2"/>
  <c r="FF2" i="2"/>
  <c r="FE2" i="2"/>
  <c r="FD2" i="2"/>
  <c r="FC2" i="2"/>
  <c r="FB2" i="2"/>
  <c r="FA2" i="2"/>
  <c r="EZ2" i="2"/>
  <c r="EY2" i="2"/>
  <c r="EX2" i="2"/>
  <c r="EW2" i="2"/>
  <c r="EV2" i="2"/>
  <c r="EU2" i="2"/>
  <c r="ET2" i="2"/>
  <c r="ES2" i="2"/>
  <c r="ER2" i="2"/>
  <c r="EQ2" i="2"/>
  <c r="EP2" i="2"/>
  <c r="EO2" i="2"/>
  <c r="EN2" i="2"/>
  <c r="EM2" i="2"/>
  <c r="EL2" i="2"/>
  <c r="EK2" i="2"/>
  <c r="EJ2" i="2"/>
  <c r="EI2" i="2"/>
  <c r="EH2" i="2"/>
  <c r="EG2" i="2"/>
  <c r="EF2" i="2"/>
  <c r="EE2" i="2"/>
  <c r="ED2" i="2"/>
  <c r="EC2" i="2"/>
  <c r="EB2" i="2"/>
  <c r="EA2" i="2"/>
  <c r="DZ2" i="2"/>
  <c r="DY2" i="2"/>
  <c r="DX2" i="2"/>
  <c r="DW2" i="2"/>
  <c r="DV2" i="2"/>
  <c r="DU2" i="2"/>
  <c r="DT2" i="2"/>
  <c r="DS2" i="2"/>
  <c r="DR2" i="2"/>
  <c r="DQ2" i="2"/>
  <c r="DP2" i="2"/>
  <c r="DO2" i="2"/>
  <c r="DN2" i="2"/>
  <c r="DM2" i="2"/>
  <c r="DL2" i="2"/>
  <c r="DK2" i="2"/>
  <c r="DJ2" i="2"/>
  <c r="DI2" i="2"/>
  <c r="DH2" i="2"/>
  <c r="DG2" i="2"/>
  <c r="DF2" i="2"/>
  <c r="DE2" i="2"/>
  <c r="DD2" i="2"/>
  <c r="DC2" i="2"/>
  <c r="DB2" i="2"/>
  <c r="DA2" i="2"/>
  <c r="CZ2" i="2"/>
  <c r="CY2" i="2"/>
  <c r="CX2" i="2"/>
  <c r="CW2" i="2"/>
  <c r="CV2" i="2"/>
  <c r="CU2" i="2"/>
  <c r="CT2" i="2"/>
  <c r="CS2" i="2"/>
  <c r="CR2" i="2"/>
  <c r="CQ2" i="2"/>
  <c r="CP2" i="2"/>
  <c r="CO2" i="2"/>
  <c r="CN2" i="2"/>
  <c r="CM2" i="2"/>
  <c r="CL2" i="2"/>
  <c r="CK2" i="2"/>
  <c r="CJ2" i="2"/>
  <c r="CI2" i="2"/>
  <c r="CH2" i="2"/>
  <c r="CG2" i="2"/>
  <c r="CF2" i="2"/>
  <c r="CE2" i="2"/>
  <c r="CD2" i="2"/>
  <c r="CC2" i="2"/>
  <c r="CB2" i="2"/>
  <c r="CA2" i="2"/>
  <c r="BW2" i="2"/>
  <c r="BV2" i="2"/>
  <c r="BU2" i="2"/>
  <c r="BT2" i="2"/>
  <c r="BS2" i="2"/>
  <c r="BR2" i="2"/>
  <c r="BQ2" i="2"/>
  <c r="BP2" i="2"/>
  <c r="BO2" i="2"/>
  <c r="BN2" i="2"/>
  <c r="BM2" i="2"/>
  <c r="BL2" i="2"/>
  <c r="BK2" i="2"/>
  <c r="BJ2" i="2"/>
  <c r="BI2" i="2"/>
  <c r="BH2" i="2"/>
  <c r="BG2" i="2"/>
  <c r="BF2" i="2"/>
  <c r="BE2" i="2"/>
  <c r="BD2" i="2"/>
  <c r="BC2" i="2"/>
  <c r="BB2" i="2"/>
  <c r="BA2" i="2"/>
  <c r="AZ2" i="2"/>
  <c r="AY2" i="2"/>
  <c r="AX2" i="2"/>
  <c r="AW2" i="2"/>
  <c r="AV2" i="2"/>
  <c r="AU2" i="2"/>
  <c r="AT2" i="2"/>
  <c r="AS2" i="2"/>
  <c r="AR2" i="2"/>
  <c r="AQ2" i="2"/>
  <c r="AP2" i="2"/>
  <c r="AO2" i="2"/>
  <c r="AN2" i="2"/>
  <c r="AM2" i="2"/>
  <c r="AL2" i="2"/>
  <c r="AK2" i="2"/>
  <c r="AJ2" i="2"/>
  <c r="AI2" i="2"/>
  <c r="AH2" i="2"/>
  <c r="AG2" i="2"/>
  <c r="AF2" i="2"/>
  <c r="AE2" i="2"/>
  <c r="AD2" i="2"/>
  <c r="AC2" i="2"/>
  <c r="AB2" i="2"/>
  <c r="AA2" i="2"/>
  <c r="Z2" i="2"/>
  <c r="Y2" i="2"/>
  <c r="X2" i="2"/>
  <c r="W2" i="2"/>
  <c r="V2" i="2"/>
  <c r="U2" i="2"/>
  <c r="T2" i="2"/>
  <c r="S2" i="2"/>
  <c r="R2" i="2"/>
  <c r="Q2" i="2"/>
  <c r="P2" i="2"/>
  <c r="O2" i="2"/>
  <c r="N2" i="2"/>
  <c r="M2" i="2"/>
  <c r="K2" i="2"/>
  <c r="J2" i="2"/>
  <c r="I2" i="2"/>
  <c r="H2" i="2"/>
  <c r="G2" i="2"/>
  <c r="F2" i="2"/>
  <c r="E2" i="2"/>
  <c r="D2" i="2"/>
  <c r="C2" i="2"/>
  <c r="B2" i="2"/>
  <c r="A2" i="2"/>
</calcChain>
</file>

<file path=xl/sharedStrings.xml><?xml version="1.0" encoding="utf-8"?>
<sst xmlns="http://schemas.openxmlformats.org/spreadsheetml/2006/main" count="849" uniqueCount="660">
  <si>
    <t>Instrucciones</t>
  </si>
  <si>
    <t>Botón para regresar a la Plantilla</t>
  </si>
  <si>
    <r>
      <t xml:space="preserve">Botón para ir desde las </t>
    </r>
    <r>
      <rPr>
        <b/>
        <sz val="9"/>
        <color rgb="FF333333"/>
        <rFont val="Calibri"/>
      </rPr>
      <t xml:space="preserve">Definiciones </t>
    </r>
    <r>
      <rPr>
        <sz val="9"/>
        <color rgb="FF333333"/>
        <rFont val="Calibri"/>
      </rPr>
      <t xml:space="preserve">al </t>
    </r>
    <r>
      <rPr>
        <b/>
        <sz val="9"/>
        <color rgb="FF333333"/>
        <rFont val="Calibri"/>
      </rPr>
      <t>Vocabulario controlado</t>
    </r>
    <r>
      <rPr>
        <sz val="9"/>
        <color rgb="FF333333"/>
        <rFont val="Calibri"/>
      </rPr>
      <t xml:space="preserve"> del elemento DwC, en caso de contar con uno.</t>
    </r>
  </si>
  <si>
    <t>occurrenceID</t>
  </si>
  <si>
    <t>Base del registro</t>
  </si>
  <si>
    <t>basisOfRecord</t>
  </si>
  <si>
    <t>institutionCode</t>
  </si>
  <si>
    <t>collectionCode</t>
  </si>
  <si>
    <t>Tipo</t>
  </si>
  <si>
    <t>type</t>
  </si>
  <si>
    <t>catalogNumber</t>
  </si>
  <si>
    <t>institutionID</t>
  </si>
  <si>
    <t>collectionID</t>
  </si>
  <si>
    <t>datasetID</t>
  </si>
  <si>
    <t>datasetName</t>
  </si>
  <si>
    <t>Cantidad del organismo</t>
  </si>
  <si>
    <t>organismQuantity</t>
  </si>
  <si>
    <t>Tipo de cantidad del organismo</t>
  </si>
  <si>
    <t>organismQuantityType</t>
  </si>
  <si>
    <t>Registrado por</t>
  </si>
  <si>
    <t>recordedBy</t>
  </si>
  <si>
    <t>occurrenceStatus</t>
  </si>
  <si>
    <t>Preparaciones</t>
  </si>
  <si>
    <t>preparations</t>
  </si>
  <si>
    <t>Disposición</t>
  </si>
  <si>
    <t>disposition</t>
  </si>
  <si>
    <t>ID del evento</t>
  </si>
  <si>
    <t>eventID</t>
  </si>
  <si>
    <t>Fecha del evento</t>
  </si>
  <si>
    <t>eventDate</t>
  </si>
  <si>
    <t>País</t>
  </si>
  <si>
    <t>country</t>
  </si>
  <si>
    <t>stateProvince</t>
  </si>
  <si>
    <t>county</t>
  </si>
  <si>
    <t>Localidad</t>
  </si>
  <si>
    <t>locality</t>
  </si>
  <si>
    <t>minimumElevationInMeters</t>
  </si>
  <si>
    <t>Latitud decimal</t>
  </si>
  <si>
    <t>decimalLatitude</t>
  </si>
  <si>
    <t>Longitud decimal</t>
  </si>
  <si>
    <t>decimalLongitude</t>
  </si>
  <si>
    <t>Datum geodésico</t>
  </si>
  <si>
    <t>geodeticDatum</t>
  </si>
  <si>
    <t>scientificNameID</t>
  </si>
  <si>
    <t>Nombre científico</t>
  </si>
  <si>
    <t>scientificName</t>
  </si>
  <si>
    <t>Categoría del taxón</t>
  </si>
  <si>
    <t>taxonRank</t>
  </si>
  <si>
    <r>
      <t xml:space="preserve">Este material circula bajo una licencia </t>
    </r>
    <r>
      <rPr>
        <i/>
        <sz val="8"/>
        <color rgb="FF808080"/>
        <rFont val="Calibri"/>
      </rPr>
      <t>Creative Commons</t>
    </r>
    <r>
      <rPr>
        <sz val="8"/>
        <color rgb="FF808080"/>
        <rFont val="Calibri"/>
      </rPr>
      <t xml:space="preserve"> CC BY-SA 4.0
Puedes remezclar, modificar y crear a partir de esta obra, incluso con fines comerciales, siempre y cuando des los créditos correspondientes y licencies las nuevas creaciones bajo las mismas condiciones. Para ver una copia de esta licencia visita: </t>
    </r>
    <r>
      <rPr>
        <i/>
        <sz val="8"/>
        <color rgb="FF808080"/>
        <rFont val="Calibri"/>
      </rPr>
      <t>https://creativecommons.org/licenses/by-sa/4.0/deed.es_ES</t>
    </r>
    <r>
      <rPr>
        <sz val="8"/>
        <color rgb="FF808080"/>
        <rFont val="Calibri"/>
      </rPr>
      <t xml:space="preserve">
</t>
    </r>
  </si>
  <si>
    <t>modified</t>
  </si>
  <si>
    <t>language</t>
  </si>
  <si>
    <t>license</t>
  </si>
  <si>
    <t>rightsHolder</t>
  </si>
  <si>
    <t>accessRights</t>
  </si>
  <si>
    <t>bibliographicCitation</t>
  </si>
  <si>
    <t>references</t>
  </si>
  <si>
    <t>ownerInstitutionCode</t>
  </si>
  <si>
    <t>informationWithheld</t>
  </si>
  <si>
    <t>dataGeneralizations</t>
  </si>
  <si>
    <t>dynamicProperties</t>
  </si>
  <si>
    <t>occurrenceRemarks</t>
  </si>
  <si>
    <t>recordNumber</t>
  </si>
  <si>
    <t>organismID</t>
  </si>
  <si>
    <t>individualCount</t>
  </si>
  <si>
    <t>organismName</t>
  </si>
  <si>
    <t>organismScope</t>
  </si>
  <si>
    <t>associatedOrganisms</t>
  </si>
  <si>
    <t>organismRemarks</t>
  </si>
  <si>
    <t>sex</t>
  </si>
  <si>
    <t>lifeStage</t>
  </si>
  <si>
    <t>reproductiveCondition</t>
  </si>
  <si>
    <t>behavior</t>
  </si>
  <si>
    <t>establishmentMeans</t>
  </si>
  <si>
    <t>otherCatalogNumbers</t>
  </si>
  <si>
    <t>previousIdentifications</t>
  </si>
  <si>
    <t>associatedMedia</t>
  </si>
  <si>
    <t>associatedReferences</t>
  </si>
  <si>
    <t>associatedOccurrences</t>
  </si>
  <si>
    <t>associatedSequences</t>
  </si>
  <si>
    <t>associatedTaxa</t>
  </si>
  <si>
    <t>materialSampleID</t>
  </si>
  <si>
    <t>parentEventID</t>
  </si>
  <si>
    <t>samplingProtocol</t>
  </si>
  <si>
    <t>sampleSizeValue</t>
  </si>
  <si>
    <t>sampleSizeUnit</t>
  </si>
  <si>
    <t>samplingEffort</t>
  </si>
  <si>
    <t>eventTime</t>
  </si>
  <si>
    <t>startDayOfYear</t>
  </si>
  <si>
    <t>endDayOfYear</t>
  </si>
  <si>
    <t>year</t>
  </si>
  <si>
    <t>month</t>
  </si>
  <si>
    <t>day</t>
  </si>
  <si>
    <t>verbatimEventDate</t>
  </si>
  <si>
    <t>habitat</t>
  </si>
  <si>
    <t>fieldNumber</t>
  </si>
  <si>
    <t>fieldNotes</t>
  </si>
  <si>
    <t>eventRemarks</t>
  </si>
  <si>
    <t>locationID</t>
  </si>
  <si>
    <t>higherGeographyID</t>
  </si>
  <si>
    <t>higherGeography</t>
  </si>
  <si>
    <t>continent</t>
  </si>
  <si>
    <t>waterBody</t>
  </si>
  <si>
    <t>islandGroup</t>
  </si>
  <si>
    <t>island</t>
  </si>
  <si>
    <t>countryCode</t>
  </si>
  <si>
    <t>municipality</t>
  </si>
  <si>
    <t>verbatimLocality</t>
  </si>
  <si>
    <t>verbatimElevation</t>
  </si>
  <si>
    <t>maximumElevationInMeters</t>
  </si>
  <si>
    <t>verbatimDepth</t>
  </si>
  <si>
    <t>minimumDepthInMeters</t>
  </si>
  <si>
    <t>maximumDepthInMeters</t>
  </si>
  <si>
    <t>minimumDistanceAboveSurfaceInMeters</t>
  </si>
  <si>
    <t>maximumDistanceAboveSurfaceInMeters</t>
  </si>
  <si>
    <t>locationAccordingTo</t>
  </si>
  <si>
    <t>locationRemarks</t>
  </si>
  <si>
    <t>verbatimCoordinates</t>
  </si>
  <si>
    <t>verbatimLatitude</t>
  </si>
  <si>
    <t>verbatimLongitude</t>
  </si>
  <si>
    <t>verbatimCoordinateSystem</t>
  </si>
  <si>
    <t>verbatimSRS</t>
  </si>
  <si>
    <t>coordinateUncertaintyInMeters</t>
  </si>
  <si>
    <t>coordinatePrecision</t>
  </si>
  <si>
    <t>pointRadiusSpatialFit</t>
  </si>
  <si>
    <t>footprintWKT</t>
  </si>
  <si>
    <t>footprintSRS</t>
  </si>
  <si>
    <t>footprintSpatialFit</t>
  </si>
  <si>
    <t>georeferencedBy</t>
  </si>
  <si>
    <t>georeferencedDate</t>
  </si>
  <si>
    <t>georeferenceProtocol</t>
  </si>
  <si>
    <t>georeferenceSources</t>
  </si>
  <si>
    <t>georeferenceVerificationStatus</t>
  </si>
  <si>
    <t>georeferenceRemarks</t>
  </si>
  <si>
    <t>geologicalContextID</t>
  </si>
  <si>
    <t>earliestEonOrLowestEonothem</t>
  </si>
  <si>
    <t>latestEonOrHighestEonothem</t>
  </si>
  <si>
    <t>earliestEraOrLowestErathem</t>
  </si>
  <si>
    <t>latestEraOrHighestErathem</t>
  </si>
  <si>
    <t>earliestPeriodOrLowestSystem</t>
  </si>
  <si>
    <t>latestPeriodOrHighestSystem</t>
  </si>
  <si>
    <t>earliestEpochOrLowestSeries</t>
  </si>
  <si>
    <t>latestEpochOrHighestSeries</t>
  </si>
  <si>
    <t>earliestAgeOrLowestStage</t>
  </si>
  <si>
    <t>latestAgeOrHighestStage</t>
  </si>
  <si>
    <t>lowestBiostratigraphicZone</t>
  </si>
  <si>
    <t>highestBiostratigraphicZone</t>
  </si>
  <si>
    <t>lithostratigraphicTerms</t>
  </si>
  <si>
    <t>group</t>
  </si>
  <si>
    <t>formation</t>
  </si>
  <si>
    <t>member</t>
  </si>
  <si>
    <t>bed</t>
  </si>
  <si>
    <t>identificationID</t>
  </si>
  <si>
    <t>identifiedBy</t>
  </si>
  <si>
    <t>dateIdentified</t>
  </si>
  <si>
    <t>identificationReferences</t>
  </si>
  <si>
    <t>identificationVerificationStatus</t>
  </si>
  <si>
    <t>identificationRemarks</t>
  </si>
  <si>
    <t>identificationQualifier</t>
  </si>
  <si>
    <t>typeStatus</t>
  </si>
  <si>
    <t>taxonID</t>
  </si>
  <si>
    <t>acceptedNameUsageID</t>
  </si>
  <si>
    <t>parentNameUsageID</t>
  </si>
  <si>
    <t>originalNameUsageID</t>
  </si>
  <si>
    <t>nameAccordingToID</t>
  </si>
  <si>
    <t>namePublishedInID</t>
  </si>
  <si>
    <t>taxonConceptID</t>
  </si>
  <si>
    <t>acceptedNameUsage</t>
  </si>
  <si>
    <t>parentNameUsage</t>
  </si>
  <si>
    <t>originalNameUsage</t>
  </si>
  <si>
    <t>nameAccordingTo</t>
  </si>
  <si>
    <t>namePublishedIn</t>
  </si>
  <si>
    <t>namePublishedInYear</t>
  </si>
  <si>
    <t>higherClassification</t>
  </si>
  <si>
    <t>kingdom</t>
  </si>
  <si>
    <t>phylum</t>
  </si>
  <si>
    <t>class</t>
  </si>
  <si>
    <t>order</t>
  </si>
  <si>
    <t>family</t>
  </si>
  <si>
    <t>genus</t>
  </si>
  <si>
    <t>subgenus</t>
  </si>
  <si>
    <t>specificEpithet</t>
  </si>
  <si>
    <t>infraspecificEpithet</t>
  </si>
  <si>
    <t>verbatimTaxonRank</t>
  </si>
  <si>
    <t>scientificNameAuthorship</t>
  </si>
  <si>
    <t>vernacularName</t>
  </si>
  <si>
    <t>nomenclaturalCode</t>
  </si>
  <si>
    <t>taxonomicStatus</t>
  </si>
  <si>
    <t>nomenclaturalStatus</t>
  </si>
  <si>
    <t>taxonRemarks</t>
  </si>
  <si>
    <t xml:space="preserve"> </t>
  </si>
  <si>
    <t>VOLVER A LA PLANTILLA</t>
  </si>
  <si>
    <t>Definiciones</t>
  </si>
  <si>
    <t>IR A 
VOCABULARIO CONTROLADO</t>
  </si>
  <si>
    <t>REGISTRO
 BIOLÓGICO</t>
  </si>
  <si>
    <t>ID del registro 
biológico</t>
  </si>
  <si>
    <t>ELEMENTOS DE
 REGISTRO</t>
  </si>
  <si>
    <t>Base del 
registro</t>
  </si>
  <si>
    <t>Código de 
la institución</t>
  </si>
  <si>
    <t>Código de 
la colección</t>
  </si>
  <si>
    <t>Número 
de catálogo</t>
  </si>
  <si>
    <t>Modificado</t>
  </si>
  <si>
    <t>Idioma</t>
  </si>
  <si>
    <t>Licencia</t>
  </si>
  <si>
    <t>Titular de los 
derechos</t>
  </si>
  <si>
    <t>Derechos 
de acceso</t>
  </si>
  <si>
    <t>Citación 
bibliográfica</t>
  </si>
  <si>
    <t>Referencias</t>
  </si>
  <si>
    <t>ID de la 
institución</t>
  </si>
  <si>
    <t>ID de 
la colección</t>
  </si>
  <si>
    <t>ID del conjunto 
de datos</t>
  </si>
  <si>
    <t>Nombre del 
conjunto de datos</t>
  </si>
  <si>
    <t>Código de la 
institución propietaria</t>
  </si>
  <si>
    <t>Información 
retenida</t>
  </si>
  <si>
    <t>Generalización 
de los datos</t>
  </si>
  <si>
    <t>Propiedades 
dinámicas</t>
  </si>
  <si>
    <t>Comentarios del
 registro biológico</t>
  </si>
  <si>
    <t>Número de registro</t>
  </si>
  <si>
    <t>ID del organismo</t>
  </si>
  <si>
    <r>
      <t xml:space="preserve">Un identificador del organismo. Pretende facilitar el remuestreo del mismo individuo con fines generalmente de monitoreo. Aves anilladas, fotos de mamíferos acuáticos, arboles remuestreados, etc.
</t>
    </r>
    <r>
      <rPr>
        <b/>
        <sz val="9"/>
        <color rgb="FF000000"/>
        <rFont val="Calibri"/>
      </rPr>
      <t>Ejemplos:</t>
    </r>
    <r>
      <rPr>
        <sz val="9"/>
        <color rgb="FF000000"/>
        <rFont val="Calibri"/>
      </rPr>
      <t xml:space="preserve"> "U.amer. 44", "Smedley", "Orca J 23"
</t>
    </r>
    <r>
      <rPr>
        <b/>
        <sz val="9"/>
        <color rgb="FF000000"/>
        <rFont val="Calibri"/>
      </rPr>
      <t>Ejemplos:</t>
    </r>
    <r>
      <rPr>
        <sz val="9"/>
        <color rgb="FF000000"/>
        <rFont val="Calibri"/>
      </rPr>
      <t xml:space="preserve"> "U.amer. 44", "Smedley", "Orca J 23"</t>
    </r>
  </si>
  <si>
    <t>Número 
de individuos</t>
  </si>
  <si>
    <r>
      <t xml:space="preserve">Número de individuos presentes en el momento del Registro Biológico (observación, ejemplar, fotrografía, etc.).
</t>
    </r>
    <r>
      <rPr>
        <b/>
        <sz val="9"/>
        <color rgb="FF000000"/>
        <rFont val="Calibri"/>
      </rPr>
      <t>Ejemplos:</t>
    </r>
    <r>
      <rPr>
        <sz val="9"/>
        <color rgb="FF000000"/>
        <rFont val="Calibri"/>
      </rPr>
      <t xml:space="preserve"> "1", "25"</t>
    </r>
  </si>
  <si>
    <t>Sexo</t>
  </si>
  <si>
    <t>Etapa de vida</t>
  </si>
  <si>
    <t>Condición 
reproductiva</t>
  </si>
  <si>
    <t>Comportamiento</t>
  </si>
  <si>
    <t>Medios de 
establecimiento</t>
  </si>
  <si>
    <t>Estado del 
registro biológico</t>
  </si>
  <si>
    <t>Otros números 
de catálogo</t>
  </si>
  <si>
    <t>Identificaciones 
previas</t>
  </si>
  <si>
    <t>Medios asociados</t>
  </si>
  <si>
    <t>Referencias 
asociadas</t>
  </si>
  <si>
    <r>
      <t xml:space="preserve">Una lista (en una fila continua y separada por " | ") de los identificadores (publicación, referencia bibliográfica, identificador único global, URI) de la literatura asociada con el Registro biológico.
</t>
    </r>
    <r>
      <rPr>
        <b/>
        <sz val="9"/>
        <color rgb="FF000000"/>
        <rFont val="Calibri"/>
      </rPr>
      <t>Ejemplos:</t>
    </r>
    <r>
      <rPr>
        <sz val="9"/>
        <color rgb="FF000000"/>
        <rFont val="Calibri"/>
      </rPr>
      <t xml:space="preserve"> "http://www.sciencemag.org/cgi/content/abstract/322/5899/261", "Christopher J. Conroy, Jennifer L. Neuwald. 2008. Phylogeographic study of the California vole, Microtus californicus Journal of Mammalogy, 89(3):755-767."</t>
    </r>
  </si>
  <si>
    <t>Registros 
biológicos asociados</t>
  </si>
  <si>
    <t>Secuencias 
asociadas</t>
  </si>
  <si>
    <t>Taxones asociados</t>
  </si>
  <si>
    <t>EVENTO</t>
  </si>
  <si>
    <t>Un identificador para el conjunto de información asociado con el Evento (algo que ocurre en un lugar y tiempo). Puede ser un identificador único global o un identificador específico para el conjunto de datos.</t>
  </si>
  <si>
    <t>Protocolo 
de muestreo</t>
  </si>
  <si>
    <r>
      <t xml:space="preserve">El nombre de, la referencia a, o la descripción del método o protocolo usado durante el Evento.
</t>
    </r>
    <r>
      <rPr>
        <b/>
        <sz val="9"/>
        <color rgb="FF000000"/>
        <rFont val="Calibri"/>
      </rPr>
      <t>Ejemplos:</t>
    </r>
    <r>
      <rPr>
        <sz val="9"/>
        <color rgb="FF000000"/>
        <rFont val="Calibri"/>
      </rPr>
      <t xml:space="preserve"> "Trampa de luz UV", "Red de niebla", “Arrastre de fondo”, "Observación ad hoc", "Punto de conteo"</t>
    </r>
  </si>
  <si>
    <t>Esfuerzo 
de muestreo</t>
  </si>
  <si>
    <t>Hora del evento</t>
  </si>
  <si>
    <t>Día inicial del año</t>
  </si>
  <si>
    <t>Día final del año</t>
  </si>
  <si>
    <t>Año</t>
  </si>
  <si>
    <t>Mes</t>
  </si>
  <si>
    <t>Día</t>
  </si>
  <si>
    <t>Fecha original 
del evento</t>
  </si>
  <si>
    <r>
      <t xml:space="preserve">La representación textual original de la información de fecha para el Evento
</t>
    </r>
    <r>
      <rPr>
        <b/>
        <sz val="9"/>
        <color rgb="FF000000"/>
        <rFont val="Calibri"/>
      </rPr>
      <t xml:space="preserve">Ejemplos: </t>
    </r>
    <r>
      <rPr>
        <sz val="9"/>
        <color rgb="FF000000"/>
        <rFont val="Calibri"/>
      </rPr>
      <t>"primavera 1910", "marzo 2002", "1999-03-XX", "17IV1934"</t>
    </r>
  </si>
  <si>
    <t>Hábitat</t>
  </si>
  <si>
    <t>Número de campo</t>
  </si>
  <si>
    <t>Notas de campo</t>
  </si>
  <si>
    <t>Comentarios 
del evento</t>
  </si>
  <si>
    <t>UBICACIÓN</t>
  </si>
  <si>
    <t>ID de la ubicación</t>
  </si>
  <si>
    <t>ID de la 
geografía superior</t>
  </si>
  <si>
    <t>Geografía superior</t>
  </si>
  <si>
    <t>Continente</t>
  </si>
  <si>
    <t>Cuerpo de agua</t>
  </si>
  <si>
    <t>Grupo de islas</t>
  </si>
  <si>
    <t>Isla</t>
  </si>
  <si>
    <t>Código del país</t>
  </si>
  <si>
    <t>Localidad original</t>
  </si>
  <si>
    <t>Elevación original</t>
  </si>
  <si>
    <t>Elevación 
mínima en metros</t>
  </si>
  <si>
    <t>Elevación 
máxima en metros</t>
  </si>
  <si>
    <t>Profundidad original</t>
  </si>
  <si>
    <t>Profundidad 
mínima en metros</t>
  </si>
  <si>
    <t>Profundidad máxima
 en metros</t>
  </si>
  <si>
    <t>Distancia mínima de la superficie metros</t>
  </si>
  <si>
    <t>Distancia máxima 
de la superficie metros</t>
  </si>
  <si>
    <t>Ubicación 
de acuerdo con</t>
  </si>
  <si>
    <t>Comentarios 
de la ubicación</t>
  </si>
  <si>
    <t>Coordenadas originales</t>
  </si>
  <si>
    <t>Latitud original</t>
  </si>
  <si>
    <t>Longitud original</t>
  </si>
  <si>
    <t>Sistema original de coordenadas</t>
  </si>
  <si>
    <t>SRS original</t>
  </si>
  <si>
    <t>Incertidumbre de las coordenadas en metros</t>
  </si>
  <si>
    <t>Precisión de 
las coordenadas</t>
  </si>
  <si>
    <t>Ajuste espacial 
del radio-punto</t>
  </si>
  <si>
    <t>WKT footprint</t>
  </si>
  <si>
    <t>SRS footprint</t>
  </si>
  <si>
    <t>Ajuste espacial 
de footprint</t>
  </si>
  <si>
    <t>La relación del área de footprint (WKT footprint) y el área de la verdadera (original, o más específica) representación espacial de la ubicación. Los valores válidos son 0, mayor que o igual a 1, o indefinido. Un valor de 1 es una coincidencia exacta o superposición de 100%. Un valor de 0 debe ser utilizado si el footprint dado no contiene la representación original completamente. El Ajuste espacial de footprint es indefinido (y se debe dejar en blanco) si la representación original es un punto y la georreferencia dada no es ese mismo punto. Si el original y la georreferencia dada son el mismo punto, el Ajuste espacial de footprint es 1.</t>
  </si>
  <si>
    <t>Georreferenciado por</t>
  </si>
  <si>
    <r>
      <t xml:space="preserve">Una lista (en una fila continua y separada por “;”) de los nombres de las personas, grupos u organizaciones que determinaron la georreferencia (representación espacial) para la ubicación
</t>
    </r>
    <r>
      <rPr>
        <b/>
        <sz val="9"/>
        <color rgb="FF000000"/>
        <rFont val="Calibri"/>
      </rPr>
      <t>Ejemplos:</t>
    </r>
    <r>
      <rPr>
        <sz val="9"/>
        <color rgb="FF000000"/>
        <rFont val="Calibri"/>
      </rPr>
      <t xml:space="preserve"> "Kristina Yamamoto (MVZ); Janet Fang (MVZ)", "Brad Millen (ROM)"</t>
    </r>
  </si>
  <si>
    <t>Fecha de 
georreferenciación</t>
  </si>
  <si>
    <t>Protocolo de georreferenciación</t>
  </si>
  <si>
    <t>Fuentes de 
georreferenciación</t>
  </si>
  <si>
    <t>Estado de la verificación 
de la georreferenciación</t>
  </si>
  <si>
    <t>Comentarios de la georreferenciación</t>
  </si>
  <si>
    <t>CONTEXTO
GEOLÓGICO</t>
  </si>
  <si>
    <t>ID del contexto 
geológico</t>
  </si>
  <si>
    <t>Eón temprano 
o eonotema inferior</t>
  </si>
  <si>
    <t>Eón tardío 
o eonotema superior</t>
  </si>
  <si>
    <t>Era temprana 
o eratema inferior</t>
  </si>
  <si>
    <t>Era tardía 
o eratema superior</t>
  </si>
  <si>
    <t>Periodo temprano 
o sistema inferior</t>
  </si>
  <si>
    <t>Periodo tardío 
o sistema superior</t>
  </si>
  <si>
    <t>Época temprana 
o serie inferior</t>
  </si>
  <si>
    <t>Época tardía 
o serie superior</t>
  </si>
  <si>
    <t>Edad temprana 
o piso inferior</t>
  </si>
  <si>
    <t>Edad tardía 
o piso superior</t>
  </si>
  <si>
    <t>Zona bioestratigráfica 
inferior</t>
  </si>
  <si>
    <t>Zona bioestratigráfica 
superior</t>
  </si>
  <si>
    <t>Términos 
litoestratigráficos</t>
  </si>
  <si>
    <t>Grupo</t>
  </si>
  <si>
    <t>Formación</t>
  </si>
  <si>
    <t>Miembro</t>
  </si>
  <si>
    <t>Capa</t>
  </si>
  <si>
    <t>IDENTIFICACIÓN</t>
  </si>
  <si>
    <t>ID de la 
identificación</t>
  </si>
  <si>
    <t>Identificado por</t>
  </si>
  <si>
    <t>Fecha de 
identificación</t>
  </si>
  <si>
    <t>Referencias de 
la identificación</t>
  </si>
  <si>
    <r>
      <t xml:space="preserve">Una lista (en una fila continua y separada por ";") de las referencias (publicación, identificador único global, URI) usadas en la identificación
</t>
    </r>
    <r>
      <rPr>
        <b/>
        <sz val="9"/>
        <color rgb="FF000000"/>
        <rFont val="Calibri"/>
      </rPr>
      <t>Ejemplo:</t>
    </r>
    <r>
      <rPr>
        <sz val="9"/>
        <color rgb="FF000000"/>
        <rFont val="Calibri"/>
      </rPr>
      <t xml:space="preserve"> "Aves del Noroeste Patagónico. Christie et al. 2004."</t>
    </r>
  </si>
  <si>
    <t>Estado de la verificación 
de la identificación</t>
  </si>
  <si>
    <t>Comentarios de la Identificación</t>
  </si>
  <si>
    <t>Calificador de 
la identificación</t>
  </si>
  <si>
    <t>Estado del tipo</t>
  </si>
  <si>
    <t>TAXÓN</t>
  </si>
  <si>
    <t>ID del taxón</t>
  </si>
  <si>
    <r>
      <t xml:space="preserve">Un identificador para el conjunto de información del taxón (datos asociados a la clase del Taxón). Puede ser un identificador único global o un identificador específico para el conjunto de datos.
</t>
    </r>
    <r>
      <rPr>
        <b/>
        <sz val="9"/>
        <color rgb="FF000000"/>
        <rFont val="Calibri"/>
      </rPr>
      <t>Ejemplos:</t>
    </r>
    <r>
      <rPr>
        <sz val="9"/>
        <color rgb="FF000000"/>
        <rFont val="Calibri"/>
      </rPr>
      <t xml:space="preserve"> "8fa58e08-08de-4ac1-b69c-1235340b7001", "32567", "http://species.gbif.org/abies_alba_1753", "urn:lsid:gbif.org:usages:32567"</t>
    </r>
  </si>
  <si>
    <t>ID del nombre 
científico</t>
  </si>
  <si>
    <r>
      <t xml:space="preserve">Un identificador de los detalles de la nomenclatura (no taxonómica) de un nombre científico.
</t>
    </r>
    <r>
      <rPr>
        <b/>
        <sz val="9"/>
        <color rgb="FF000000"/>
        <rFont val="Calibri"/>
      </rPr>
      <t>Ejemplo:</t>
    </r>
    <r>
      <rPr>
        <sz val="9"/>
        <color rgb="FF000000"/>
        <rFont val="Calibri"/>
      </rPr>
      <t xml:space="preserve"> "urn:lsid:ipni.org:names:37829-1:1.3".</t>
    </r>
  </si>
  <si>
    <t>ID del nombre 
aceptado usado</t>
  </si>
  <si>
    <r>
      <t xml:space="preserve">Un identificador para el uso del nombre (significado del nombre, documentado de acuerdo con alguna fuente) del taxón actualmente válido (zoológico) o aceptado (botánico)
</t>
    </r>
    <r>
      <rPr>
        <b/>
        <sz val="9"/>
        <color rgb="FF000000"/>
        <rFont val="Calibri"/>
      </rPr>
      <t>Ejemplo:</t>
    </r>
    <r>
      <rPr>
        <sz val="9"/>
        <color rgb="FF000000"/>
        <rFont val="Calibri"/>
      </rPr>
      <t xml:space="preserve"> "8fa58e08-08de-4ac1-b69c-1235340b7001"</t>
    </r>
  </si>
  <si>
    <t>ID del nombre 
parental usado</t>
  </si>
  <si>
    <t>ID del nombre 
original usado</t>
  </si>
  <si>
    <t>ID del nombre 
de acuerdo con</t>
  </si>
  <si>
    <t>ID del nombre 
publicado en</t>
  </si>
  <si>
    <t>ID del concepto 
del taxón</t>
  </si>
  <si>
    <r>
      <t xml:space="preserve">El nombre científico, sin la autoría, correspondiente a la categoría taxonómica de la determinación. El nombre debe ser congruente con el campo Categoría del taxón (taxonRank), de modo que se informe si el nombre documentado se encuentra a nivel de Especie, Género, Familia, etc.
</t>
    </r>
    <r>
      <rPr>
        <b/>
        <sz val="9"/>
        <color rgb="FF000000"/>
        <rFont val="Calibri"/>
      </rPr>
      <t>Ejemplos:</t>
    </r>
    <r>
      <rPr>
        <sz val="9"/>
        <color rgb="FF000000"/>
        <rFont val="Calibri"/>
      </rPr>
      <t xml:space="preserve"> Coleoptera, Vespertilionidae, Ctenomys sociabilis, Animalia
Restricciones:
No debe documentar la autoría del taxón en este elemento, para ello utilice el campo Autoría del nombre científico (scientificNameAuthorship)
No debe documentar calificadores de identificación (“cf.”, “aff.”, etc.), ni abreviaciones que dan cuenta de incertidumbres o morfotipos (“sp.”, “sp1.”, “spp.”). Los calificadores deben documentarse en el elemento Calificador de la identificación (identificationQualifier) y las abreviaciones en el elemento Categoría original del taxón (verbatimTaxonRank).</t>
    </r>
  </si>
  <si>
    <t>Nombre 
aceptado usado</t>
  </si>
  <si>
    <r>
      <t xml:space="preserve">El nombre completo, con autoría e información de fecha si se conoce, del taxón actualmente válido (zoológico) o aceptado (botánico)
</t>
    </r>
    <r>
      <rPr>
        <b/>
        <sz val="9"/>
        <color rgb="FF000000"/>
        <rFont val="Calibri"/>
      </rPr>
      <t>Ejemplos:</t>
    </r>
    <r>
      <rPr>
        <sz val="9"/>
        <color rgb="FF000000"/>
        <rFont val="Calibri"/>
      </rPr>
      <t xml:space="preserve"> "Tamias minimus" nombre válido para "Eutamias minimus"</t>
    </r>
  </si>
  <si>
    <t>Nombre parental 
usado</t>
  </si>
  <si>
    <t>Nombre original 
usado</t>
  </si>
  <si>
    <t>Nombre de 
acuerdo con</t>
  </si>
  <si>
    <t>Nombre 
publicado en</t>
  </si>
  <si>
    <t>Nombre 
publicado en el año</t>
  </si>
  <si>
    <t>Clasificación 
superior</t>
  </si>
  <si>
    <r>
      <t xml:space="preserve">Una lista de los nombres de los taxones que terminan en la categoría inmediatamente superior al del taxón de referencia en el registro del taxón. Se recomienda ordenar la lista comenzando con la categoría más alta y separando los nombres de cada categoría, con un punto y coma (";").
</t>
    </r>
    <r>
      <rPr>
        <b/>
        <sz val="9"/>
        <color rgb="FF000000"/>
        <rFont val="Calibri"/>
      </rPr>
      <t>Ejemplo:</t>
    </r>
    <r>
      <rPr>
        <sz val="9"/>
        <color rgb="FF000000"/>
        <rFont val="Calibri"/>
      </rPr>
      <t xml:space="preserve"> "Animalia;Chordata;Vertebrata;Mammalia;Theria;Eutheria;Rodentia;Hystricognatha;Hystricognathi;Ctenomyidae;Ctenomyini;Ctenomys"</t>
    </r>
  </si>
  <si>
    <t>Reino</t>
  </si>
  <si>
    <t>Filo</t>
  </si>
  <si>
    <t>Clase</t>
  </si>
  <si>
    <t>Orden</t>
  </si>
  <si>
    <t>Familia</t>
  </si>
  <si>
    <t>Género</t>
  </si>
  <si>
    <t>Subgénero</t>
  </si>
  <si>
    <t>Epíteto 
específico</t>
  </si>
  <si>
    <t>Epíteto 
infraespecífico</t>
  </si>
  <si>
    <t>Categoría original
 del taxón</t>
  </si>
  <si>
    <t>Autoría del 
nombre científico</t>
  </si>
  <si>
    <t>Nombre común</t>
  </si>
  <si>
    <t>Código 
nomenclatural</t>
  </si>
  <si>
    <t>Estado 
taxonómico</t>
  </si>
  <si>
    <t>Estado 
nomenclatural</t>
  </si>
  <si>
    <t>Comentarios 
del taxón</t>
  </si>
  <si>
    <r>
      <t xml:space="preserve">Valor que representa una cantidad colectada u observada del organismo, expresada en un sistema de medida estándar para el organismo como individuos, cepas, células, porcentaje de biomasa, etc. El sistema de medida se debe documentar en el elemento </t>
    </r>
    <r>
      <rPr>
        <b/>
        <sz val="9"/>
        <color theme="1"/>
        <rFont val="Calibri"/>
      </rPr>
      <t>Tipo de cantidad del organismo</t>
    </r>
    <r>
      <rPr>
        <sz val="9"/>
        <color theme="1"/>
        <rFont val="Calibri"/>
      </rPr>
      <t xml:space="preserve">, como se muestra a continuación. 
</t>
    </r>
    <r>
      <rPr>
        <b/>
        <sz val="9"/>
        <color rgb="FF000000"/>
        <rFont val="Calibri"/>
      </rPr>
      <t xml:space="preserve">Ejemplos: 
</t>
    </r>
    <r>
      <rPr>
        <sz val="9"/>
        <color rgb="FF000000"/>
        <rFont val="Calibri"/>
      </rPr>
      <t xml:space="preserve">Para el registro de 3 peces: </t>
    </r>
    <r>
      <rPr>
        <u/>
        <sz val="9"/>
        <color rgb="FF000000"/>
        <rFont val="Calibri"/>
      </rPr>
      <t>Cantidad del organismo:</t>
    </r>
    <r>
      <rPr>
        <sz val="9"/>
        <color rgb="FF000000"/>
        <rFont val="Calibri"/>
      </rPr>
      <t xml:space="preserve"> "</t>
    </r>
    <r>
      <rPr>
        <b/>
        <sz val="9"/>
        <color rgb="FF000000"/>
        <rFont val="Calibri"/>
      </rPr>
      <t>3</t>
    </r>
    <r>
      <rPr>
        <sz val="9"/>
        <color rgb="FF000000"/>
        <rFont val="Calibri"/>
      </rPr>
      <t xml:space="preserve">" / </t>
    </r>
    <r>
      <rPr>
        <u/>
        <sz val="9"/>
        <color rgb="FF000000"/>
        <rFont val="Calibri"/>
      </rPr>
      <t>Tipo de cantidad del organismo</t>
    </r>
    <r>
      <rPr>
        <sz val="9"/>
        <color rgb="FF000000"/>
        <rFont val="Calibri"/>
      </rPr>
      <t xml:space="preserve">: "Individuos". 
Para la abundancia de fitoplancton: </t>
    </r>
    <r>
      <rPr>
        <u/>
        <sz val="9"/>
        <color rgb="FF000000"/>
        <rFont val="Calibri"/>
      </rPr>
      <t>Cantidad del organismo:</t>
    </r>
    <r>
      <rPr>
        <sz val="9"/>
        <color rgb="FF000000"/>
        <rFont val="Calibri"/>
      </rPr>
      <t xml:space="preserve"> "</t>
    </r>
    <r>
      <rPr>
        <b/>
        <sz val="9"/>
        <color rgb="FF000000"/>
        <rFont val="Calibri"/>
      </rPr>
      <t>253</t>
    </r>
    <r>
      <rPr>
        <sz val="9"/>
        <color rgb="FF000000"/>
        <rFont val="Calibri"/>
      </rPr>
      <t xml:space="preserve">" / </t>
    </r>
    <r>
      <rPr>
        <u/>
        <sz val="9"/>
        <color rgb="FF000000"/>
        <rFont val="Calibri"/>
      </rPr>
      <t>Tipo de cantidad del organismo</t>
    </r>
    <r>
      <rPr>
        <sz val="9"/>
        <color rgb="FF000000"/>
        <rFont val="Calibri"/>
      </rPr>
      <t xml:space="preserve">: "Células por litro". 
Para comunidades vegetales: </t>
    </r>
    <r>
      <rPr>
        <u/>
        <sz val="9"/>
        <color rgb="FF000000"/>
        <rFont val="Calibri"/>
      </rPr>
      <t>Cantidad del organismo:</t>
    </r>
    <r>
      <rPr>
        <sz val="9"/>
        <color rgb="FF000000"/>
        <rFont val="Calibri"/>
      </rPr>
      <t xml:space="preserve"> "</t>
    </r>
    <r>
      <rPr>
        <b/>
        <sz val="9"/>
        <color rgb="FF000000"/>
        <rFont val="Calibri"/>
      </rPr>
      <t>+</t>
    </r>
    <r>
      <rPr>
        <sz val="9"/>
        <color rgb="FF000000"/>
        <rFont val="Calibri"/>
      </rPr>
      <t xml:space="preserve">" / </t>
    </r>
    <r>
      <rPr>
        <u/>
        <sz val="9"/>
        <color rgb="FF000000"/>
        <rFont val="Calibri"/>
      </rPr>
      <t>Tipo de cantidad del organismo</t>
    </r>
    <r>
      <rPr>
        <sz val="9"/>
        <color rgb="FF000000"/>
        <rFont val="Calibri"/>
      </rPr>
      <t>: "Escala Braun-Blanquet".</t>
    </r>
  </si>
  <si>
    <r>
      <t xml:space="preserve">Valor numérico que representa una cantidad colectada u observada del espécimen, expresada en un sistema de medida como individuos, cepas, células, porcentaje de biomasa, etc. El sistema de medida se debe documentar en el elemento </t>
    </r>
    <r>
      <rPr>
        <b/>
        <sz val="9"/>
        <color theme="1"/>
        <rFont val="Calibri"/>
      </rPr>
      <t>Tipo de Cantidad del organismo</t>
    </r>
    <r>
      <rPr>
        <sz val="9"/>
        <color theme="1"/>
        <rFont val="Calibri"/>
      </rPr>
      <t xml:space="preserve">, como se muestra a continuación. 
</t>
    </r>
    <r>
      <rPr>
        <b/>
        <sz val="9"/>
        <color rgb="FF000000"/>
        <rFont val="Calibri"/>
      </rPr>
      <t xml:space="preserve">Ejemplos: 
</t>
    </r>
    <r>
      <rPr>
        <sz val="9"/>
        <color rgb="FF000000"/>
        <rFont val="Calibri"/>
      </rPr>
      <t xml:space="preserve">Para documentar el registro de 3 peces: </t>
    </r>
    <r>
      <rPr>
        <u/>
        <sz val="9"/>
        <color rgb="FF000000"/>
        <rFont val="Calibri"/>
      </rPr>
      <t>Cantidad del organismo</t>
    </r>
    <r>
      <rPr>
        <sz val="9"/>
        <color rgb="FF000000"/>
        <rFont val="Calibri"/>
      </rPr>
      <t xml:space="preserve"> "</t>
    </r>
    <r>
      <rPr>
        <b/>
        <sz val="9"/>
        <color rgb="FF000000"/>
        <rFont val="Calibri"/>
      </rPr>
      <t>3</t>
    </r>
    <r>
      <rPr>
        <sz val="9"/>
        <color rgb="FF000000"/>
        <rFont val="Calibri"/>
      </rPr>
      <t xml:space="preserve">" / </t>
    </r>
    <r>
      <rPr>
        <u/>
        <sz val="9"/>
        <color rgb="FF000000"/>
        <rFont val="Calibri"/>
      </rPr>
      <t>Tipo de cantidad del organismo</t>
    </r>
    <r>
      <rPr>
        <sz val="9"/>
        <color rgb="FF000000"/>
        <rFont val="Calibri"/>
      </rPr>
      <t xml:space="preserve">: "Individuos". 
Para documentar abundancia de fitoplancton: </t>
    </r>
    <r>
      <rPr>
        <u/>
        <sz val="9"/>
        <color rgb="FF000000"/>
        <rFont val="Calibri"/>
      </rPr>
      <t>Cantidad del organismo</t>
    </r>
    <r>
      <rPr>
        <sz val="9"/>
        <color rgb="FF000000"/>
        <rFont val="Calibri"/>
      </rPr>
      <t xml:space="preserve"> "</t>
    </r>
    <r>
      <rPr>
        <b/>
        <sz val="9"/>
        <color rgb="FF000000"/>
        <rFont val="Calibri"/>
      </rPr>
      <t>253</t>
    </r>
    <r>
      <rPr>
        <sz val="9"/>
        <color rgb="FF000000"/>
        <rFont val="Calibri"/>
      </rPr>
      <t xml:space="preserve">" / </t>
    </r>
    <r>
      <rPr>
        <u/>
        <sz val="9"/>
        <color rgb="FF000000"/>
        <rFont val="Calibri"/>
      </rPr>
      <t>Tipo de cantidad del organismo</t>
    </r>
    <r>
      <rPr>
        <sz val="9"/>
        <color rgb="FF000000"/>
        <rFont val="Calibri"/>
      </rPr>
      <t xml:space="preserve">: "Células por litro". 
Para comunidades vegetales: </t>
    </r>
    <r>
      <rPr>
        <u/>
        <sz val="9"/>
        <color rgb="FF000000"/>
        <rFont val="Calibri"/>
      </rPr>
      <t>Cantidad del organismo</t>
    </r>
    <r>
      <rPr>
        <sz val="9"/>
        <color rgb="FF000000"/>
        <rFont val="Calibri"/>
      </rPr>
      <t xml:space="preserve"> "</t>
    </r>
    <r>
      <rPr>
        <b/>
        <sz val="9"/>
        <color rgb="FF000000"/>
        <rFont val="Calibri"/>
      </rPr>
      <t>+</t>
    </r>
    <r>
      <rPr>
        <sz val="9"/>
        <color rgb="FF000000"/>
        <rFont val="Calibri"/>
      </rPr>
      <t xml:space="preserve">" / </t>
    </r>
    <r>
      <rPr>
        <u/>
        <sz val="9"/>
        <color rgb="FF000000"/>
        <rFont val="Calibri"/>
      </rPr>
      <t>Tipo de cantidad del organismo</t>
    </r>
    <r>
      <rPr>
        <sz val="9"/>
        <color rgb="FF000000"/>
        <rFont val="Calibri"/>
      </rPr>
      <t>: "Escala Braun-Blanquet".</t>
    </r>
  </si>
  <si>
    <t>Nombre del organismo</t>
  </si>
  <si>
    <r>
      <t xml:space="preserve">Un nombre textual o etiqueta asignada a un Organismo.
</t>
    </r>
    <r>
      <rPr>
        <b/>
        <sz val="9"/>
        <color rgb="FF000000"/>
        <rFont val="Calibri"/>
      </rPr>
      <t>Ejemplos:</t>
    </r>
    <r>
      <rPr>
        <sz val="9"/>
        <color rgb="FF000000"/>
        <rFont val="Calibri"/>
      </rPr>
      <t xml:space="preserve"> "Huberta", "Boab Árbol de la prisión", "J pod"</t>
    </r>
  </si>
  <si>
    <t>Alcance del organismo</t>
  </si>
  <si>
    <r>
      <t xml:space="preserve">Puede ser utilizado para indicar si la instancia del organismo representa un organismo discreto o un tipo particular de agregación. Se sugiere emplear un vocabulario controlado. Este elemento no está destinado a ser utilizado para especificar una categoría taxonómica.
</t>
    </r>
    <r>
      <rPr>
        <b/>
        <sz val="9"/>
        <color rgb="FF000000"/>
        <rFont val="Calibri"/>
      </rPr>
      <t xml:space="preserve">Ejemplos: </t>
    </r>
    <r>
      <rPr>
        <sz val="9"/>
        <color rgb="FF000000"/>
        <rFont val="Calibri"/>
      </rPr>
      <t>"organismo multicelular", "manada", "clon", "colonia".</t>
    </r>
  </si>
  <si>
    <t>Organismos
asociados</t>
  </si>
  <si>
    <r>
      <t xml:space="preserve">Una lista de los identificadores de otros organismos y su relación con el organismo documentado. Separe los elementos de la lista por una barra vertical (' | ').
</t>
    </r>
    <r>
      <rPr>
        <b/>
        <sz val="9"/>
        <color rgb="FF000000"/>
        <rFont val="Calibri"/>
      </rPr>
      <t>Ejemplos:</t>
    </r>
    <r>
      <rPr>
        <sz val="9"/>
        <color rgb="FF000000"/>
        <rFont val="Calibri"/>
      </rPr>
      <t xml:space="preserve"> "hermano de AR054", "hermano de FMNH:Mamífero:1235"</t>
    </r>
  </si>
  <si>
    <t>Comentarios del organismo</t>
  </si>
  <si>
    <r>
      <t xml:space="preserve">Los comentarios o notas sobre el organismo registrado.
</t>
    </r>
    <r>
      <rPr>
        <b/>
        <sz val="9"/>
        <color rgb="FF000000"/>
        <rFont val="Calibri"/>
      </rPr>
      <t>Ejemplos:</t>
    </r>
    <r>
      <rPr>
        <sz val="9"/>
        <color rgb="FF000000"/>
        <rFont val="Calibri"/>
      </rPr>
      <t xml:space="preserve"> Uno de una camada de seis</t>
    </r>
  </si>
  <si>
    <t>ID de muestra del ejemplar</t>
  </si>
  <si>
    <r>
      <t xml:space="preserve">Un identificador para muestras de material (no hace referencia a muestras digitales sino físicas, como exicados o tejidos). En ausencia de un identificador único global persistente, puede construir uno de una combinación a partir de identificadores en el registro.
</t>
    </r>
    <r>
      <rPr>
        <b/>
        <sz val="9"/>
        <color rgb="FF000000"/>
        <rFont val="Calibri"/>
      </rPr>
      <t>Ejemplos:</t>
    </r>
    <r>
      <rPr>
        <sz val="9"/>
        <color rgb="FF000000"/>
        <rFont val="Calibri"/>
      </rPr>
      <t xml:space="preserve"> "SCMAS1452ARE52"</t>
    </r>
  </si>
  <si>
    <t>ID del evento parental</t>
  </si>
  <si>
    <r>
      <t xml:space="preserve">Puede ser un identificador global único o un identificador específico para el conjunto de datos.
</t>
    </r>
    <r>
      <rPr>
        <b/>
        <sz val="9"/>
        <color rgb="FF000000"/>
        <rFont val="Calibri"/>
      </rPr>
      <t>Ejemplos:</t>
    </r>
    <r>
      <rPr>
        <sz val="9"/>
        <color rgb="FF000000"/>
        <rFont val="Calibri"/>
      </rPr>
      <t xml:space="preserve"> "A1" como </t>
    </r>
    <r>
      <rPr>
        <u/>
        <sz val="9"/>
        <color rgb="FF000000"/>
        <rFont val="Calibri"/>
      </rPr>
      <t>ID del evento parental</t>
    </r>
    <r>
      <rPr>
        <sz val="9"/>
        <color rgb="FF000000"/>
        <rFont val="Calibri"/>
      </rPr>
      <t xml:space="preserve"> para identificar una parcela, cada una con su propio </t>
    </r>
    <r>
      <rPr>
        <u/>
        <sz val="9"/>
        <color rgb="FF000000"/>
        <rFont val="Calibri"/>
      </rPr>
      <t>ID de evento</t>
    </r>
    <r>
      <rPr>
        <sz val="9"/>
        <color rgb="FF000000"/>
        <rFont val="Calibri"/>
      </rPr>
      <t xml:space="preserve"> para cada sub-parcela (por ejemplo, "A1: 1", "A1: 2")</t>
    </r>
  </si>
  <si>
    <t>Tamaño de la muestra</t>
  </si>
  <si>
    <r>
      <t xml:space="preserve">Un valor numérico para una medición del tamaño (duración de tiempo, longitud, área o volumen) de una muestra en un evento de muestreo. Un  debe tener una Unidad del tamaño de la muestra correspondiente.
</t>
    </r>
    <r>
      <rPr>
        <b/>
        <sz val="9"/>
        <color rgb="FF000000"/>
        <rFont val="Calibri"/>
      </rPr>
      <t xml:space="preserve">Ejemplos: </t>
    </r>
    <r>
      <rPr>
        <sz val="9"/>
        <color rgb="FF000000"/>
        <rFont val="Calibri"/>
      </rPr>
      <t xml:space="preserve">"5" para </t>
    </r>
    <r>
      <rPr>
        <u/>
        <sz val="9"/>
        <color rgb="FF000000"/>
        <rFont val="Calibri"/>
      </rPr>
      <t>Tamaño de la muestra</t>
    </r>
    <r>
      <rPr>
        <sz val="9"/>
        <color rgb="FF000000"/>
        <rFont val="Calibri"/>
      </rPr>
      <t xml:space="preserve"> con "metros" para </t>
    </r>
    <r>
      <rPr>
        <u/>
        <sz val="9"/>
        <color rgb="FF000000"/>
        <rFont val="Calibri"/>
      </rPr>
      <t>Unidad del tamaño de la muestra</t>
    </r>
  </si>
  <si>
    <t>Unidad del tamaño de la muestra</t>
  </si>
  <si>
    <t xml:space="preserve"> Vocabulario</t>
  </si>
  <si>
    <t>OPCIONES</t>
  </si>
  <si>
    <t>DEFINICIÓN</t>
  </si>
  <si>
    <t>«</t>
  </si>
  <si>
    <t>PreservedSpecimen</t>
  </si>
  <si>
    <r>
      <t xml:space="preserve">El organismo está preservado (muerto), vivió dentro de tiempos históricos y existe (o alguna vez existió) una parte física que podría ser evaluada nuevamente.
</t>
    </r>
    <r>
      <rPr>
        <b/>
        <sz val="8"/>
        <color rgb="FF000000"/>
        <rFont val="Calibri"/>
      </rPr>
      <t>Exclusivo para uso de las colecciones biológicas</t>
    </r>
    <r>
      <rPr>
        <sz val="8"/>
        <color rgb="FF000000"/>
        <rFont val="Calibri"/>
      </rPr>
      <t xml:space="preserve">, las cuales custodian la evidencia física del espécimen preservado. 
Siempre va acompañado del elemento type documentado como “Objeto físico”.
</t>
    </r>
  </si>
  <si>
    <t>LivingSpecimen</t>
  </si>
  <si>
    <r>
      <t xml:space="preserve">
Existe un espécimen vivo (crece o metaboliza) disponible en una colección.
</t>
    </r>
    <r>
      <rPr>
        <b/>
        <sz val="8"/>
        <color rgb="FF000000"/>
        <rFont val="Calibri"/>
      </rPr>
      <t>Exclusivo para uso de las colecciones biológicas vivas y zoológicos</t>
    </r>
    <r>
      <rPr>
        <sz val="8"/>
        <color rgb="FF000000"/>
        <rFont val="Calibri"/>
      </rPr>
      <t xml:space="preserve">, las cuales custodian la evidencia física del espécimen. No aplica para partes dormantes de un espécimen preservado.
Siempre va acompañado del elemento type documentado como “Objeto físico”.
</t>
    </r>
  </si>
  <si>
    <t>HumanObservation</t>
  </si>
  <si>
    <r>
      <t xml:space="preserve">
Se emplea para </t>
    </r>
    <r>
      <rPr>
        <b/>
        <sz val="8"/>
        <color rgb="FF000000"/>
        <rFont val="Calibri"/>
      </rPr>
      <t>observaciones directas</t>
    </r>
    <r>
      <rPr>
        <sz val="8"/>
        <color rgb="FF000000"/>
        <rFont val="Calibri"/>
      </rPr>
      <t xml:space="preserve"> de un organismo completo y colectas temporales (captura y liberación del espécimen in situ). 
También se emplea este valor si el espécimen observado fue posteriormente colectado y depositado en una colección biológica, pero el conjunto de datos no corresponde a la publicación de la colección biológica. En dicho caso se deben documentar los elementos collectionID y collectionCode para informar en qué colección se depositó el espécimen, y el Número de Catálogo (catalogNumber) dentro de la colección (o número de catálogo provisional), si este ya fue asignado.
Por lo general va acompañado del elemento type documentado como “Evento”; en caso de ser un registro sonoro detectado de forma directa por un humano, el elemento type se documenta como “Sonido”.
</t>
    </r>
  </si>
  <si>
    <t>MachineObservation</t>
  </si>
  <si>
    <t>Sample</t>
  </si>
  <si>
    <r>
      <t xml:space="preserve">
Se emplea cuando la</t>
    </r>
    <r>
      <rPr>
        <b/>
        <sz val="8"/>
        <color rgb="FF000000"/>
        <rFont val="Calibri"/>
      </rPr>
      <t xml:space="preserve"> evidencia del organismo es indirecta y corresponde solo a una parte de este</t>
    </r>
    <r>
      <rPr>
        <sz val="8"/>
        <color rgb="FF000000"/>
        <rFont val="Calibri"/>
      </rPr>
      <t xml:space="preserve">, por ejemplo: sangre, tejido, pelo, heces, etc.
Siempre va acompañado del elemento type documentado como “Objeto físico”.
</t>
    </r>
  </si>
  <si>
    <t>FossilSpecimen</t>
  </si>
  <si>
    <r>
      <t xml:space="preserve">
Se emplea con </t>
    </r>
    <r>
      <rPr>
        <b/>
        <sz val="8"/>
        <color rgb="FF000000"/>
        <rFont val="Calibri"/>
      </rPr>
      <t>organismos prehistóricos</t>
    </r>
    <r>
      <rPr>
        <sz val="8"/>
        <color rgb="FF000000"/>
        <rFont val="Calibri"/>
      </rPr>
      <t xml:space="preserve"> con evidencia fósil que soporta su existencia.
Siempre va acompañado del elemento type documentado como “Objeto físico”.
</t>
    </r>
  </si>
  <si>
    <t>Objeto físico</t>
  </si>
  <si>
    <t>Evidencia física que soporta el registro biológico.
Siempre complementa la base del registro (basisOfRecord): PreservedSpecimen, LivingSpecimen, Sample y FossilSpecimen</t>
  </si>
  <si>
    <t>Imagen estática</t>
  </si>
  <si>
    <t>Una fotografía.
Complementa la base del registro (basisOfRecord): MachineObservation</t>
  </si>
  <si>
    <t>Imagen en movimiento</t>
  </si>
  <si>
    <t>Un video, puede incluir sonido.
Complementa la base del registro (basisOfRecord): MachineObservation</t>
  </si>
  <si>
    <t>Sonido</t>
  </si>
  <si>
    <t>Registro de audio.
Puede complementar la base del registro (basisOfRecord): MachineObservation y HumanObservation</t>
  </si>
  <si>
    <t>Evento</t>
  </si>
  <si>
    <t>Observación de los especímenes en campo.
Siempre complementa la base del registro (basisOfRecord): HumanObservation</t>
  </si>
  <si>
    <t>Estado del registro
biológico</t>
  </si>
  <si>
    <t>Presente</t>
  </si>
  <si>
    <t>Existe al menos un registro bien documentado de la presencia del taxón en el área</t>
  </si>
  <si>
    <t>Ausente</t>
  </si>
  <si>
    <t>Existe evidencia para documentar la ausencia del taxón en el área</t>
  </si>
  <si>
    <t>Común</t>
  </si>
  <si>
    <t>El taxón ha sido observado con frecuencia en el área</t>
  </si>
  <si>
    <t>Irregular</t>
  </si>
  <si>
    <t>La presencia del taxón varía episódicamente en el área</t>
  </si>
  <si>
    <t>Raro</t>
  </si>
  <si>
    <t>El taxón ha sido observado con poca frecuencia en el área</t>
  </si>
  <si>
    <t>Dudoso</t>
  </si>
  <si>
    <t>Se presume la presencia del taxón en el área, pero hay incertidumbre sobre la evidencia, incluyendo imprecisiones taxonómicas o geográficas en los registros</t>
  </si>
  <si>
    <t>Desconocido</t>
  </si>
  <si>
    <t>Indeterminado</t>
  </si>
  <si>
    <t>Hembra</t>
  </si>
  <si>
    <t>Macho</t>
  </si>
  <si>
    <t>Hermafrodita</t>
  </si>
  <si>
    <t>Ginandromorfo</t>
  </si>
  <si>
    <t>Cigoto</t>
  </si>
  <si>
    <t>Embrión</t>
  </si>
  <si>
    <t>Larva</t>
  </si>
  <si>
    <t>Juvenil</t>
  </si>
  <si>
    <t>Adulto</t>
  </si>
  <si>
    <t>Esporófito</t>
  </si>
  <si>
    <t>Espora</t>
  </si>
  <si>
    <t>Gametofito</t>
  </si>
  <si>
    <t>Gameto</t>
  </si>
  <si>
    <t>Pupa</t>
  </si>
  <si>
    <t>AF</t>
  </si>
  <si>
    <t>África</t>
  </si>
  <si>
    <t>AS</t>
  </si>
  <si>
    <t>Asia</t>
  </si>
  <si>
    <t>EU</t>
  </si>
  <si>
    <t>Europa</t>
  </si>
  <si>
    <t>NA</t>
  </si>
  <si>
    <t>Norteamérica</t>
  </si>
  <si>
    <t>SA</t>
  </si>
  <si>
    <t>Sudamérica</t>
  </si>
  <si>
    <t>OC</t>
  </si>
  <si>
    <t>Oceanía</t>
  </si>
  <si>
    <t>AN</t>
  </si>
  <si>
    <t>Antártida</t>
  </si>
  <si>
    <t xml:space="preserve">Estado de verificación 
de la georreferenciación
</t>
  </si>
  <si>
    <t>Sin verificación</t>
  </si>
  <si>
    <t>Verificado por el custodio de los datos</t>
  </si>
  <si>
    <t>Verificado por el proveedor de los datos</t>
  </si>
  <si>
    <t>Sistema original 
de coordenadas</t>
  </si>
  <si>
    <t>Grados decimales</t>
  </si>
  <si>
    <t>Grados, minutos decimales</t>
  </si>
  <si>
    <t>Grados, minutos, segundos</t>
  </si>
  <si>
    <t>UTM</t>
  </si>
  <si>
    <t xml:space="preserve">Sistema de Coordenadas Universal Transversal de Mercator </t>
  </si>
  <si>
    <t>BC</t>
  </si>
  <si>
    <t>Código Internacional de Nomenclatura de Bacterias</t>
  </si>
  <si>
    <t>BioCode</t>
  </si>
  <si>
    <t>Biocódigo</t>
  </si>
  <si>
    <t>ICBN</t>
  </si>
  <si>
    <t xml:space="preserve">Código Internacional de Nomenclatura Botánica </t>
  </si>
  <si>
    <t>ICNCP</t>
  </si>
  <si>
    <t>Código Internacional de Nomenclatura para Plantas Cultivadas</t>
  </si>
  <si>
    <t>ICZN</t>
  </si>
  <si>
    <t>Código Internacional de Nomenclatura Zoológica</t>
  </si>
  <si>
    <t>PhyloCode</t>
  </si>
  <si>
    <t>Clasificación filogenética</t>
  </si>
  <si>
    <t>Holotipo</t>
  </si>
  <si>
    <t>Paratipo</t>
  </si>
  <si>
    <t>Neotipo</t>
  </si>
  <si>
    <t>Sintipo</t>
  </si>
  <si>
    <t>Lectotipo</t>
  </si>
  <si>
    <t>Paralectotipo</t>
  </si>
  <si>
    <t>Hapantotipo</t>
  </si>
  <si>
    <t>Aceptado</t>
  </si>
  <si>
    <t>Botánico</t>
  </si>
  <si>
    <t>Válido</t>
  </si>
  <si>
    <t>Zoológico</t>
  </si>
  <si>
    <t>Inválido</t>
  </si>
  <si>
    <t>Sinónimo</t>
  </si>
  <si>
    <t>No se sabe si es homo- o heterotípico</t>
  </si>
  <si>
    <t>Sinónimo homotípico</t>
  </si>
  <si>
    <t>Objetivo</t>
  </si>
  <si>
    <t>Sinónimo heterotípico</t>
  </si>
  <si>
    <t>Subjetivo</t>
  </si>
  <si>
    <t>Nombre mal aplicado</t>
  </si>
  <si>
    <t>Categoría 
del taxón</t>
  </si>
  <si>
    <t>Subreino</t>
  </si>
  <si>
    <t>Filo o División</t>
  </si>
  <si>
    <t>Subfilo o Subdivisión</t>
  </si>
  <si>
    <t>Subclase</t>
  </si>
  <si>
    <t>Suborden</t>
  </si>
  <si>
    <t>Subfamilia</t>
  </si>
  <si>
    <t>Tribu</t>
  </si>
  <si>
    <t>Subtribu</t>
  </si>
  <si>
    <t>Sección</t>
  </si>
  <si>
    <t>Subsección</t>
  </si>
  <si>
    <t>Serie</t>
  </si>
  <si>
    <t>Subserie</t>
  </si>
  <si>
    <t>Especie</t>
  </si>
  <si>
    <t>Subespecie</t>
  </si>
  <si>
    <t>Variedad</t>
  </si>
  <si>
    <t>Subvariedad</t>
  </si>
  <si>
    <t>Forma</t>
  </si>
  <si>
    <t>Subforma</t>
  </si>
  <si>
    <r>
      <t xml:space="preserve">
Se emplea para cualquier tipo de </t>
    </r>
    <r>
      <rPr>
        <b/>
        <sz val="8"/>
        <rFont val="Calibri"/>
        <family val="2"/>
      </rPr>
      <t>observación indirecta</t>
    </r>
    <r>
      <rPr>
        <sz val="8"/>
        <color theme="1"/>
        <rFont val="Calibri"/>
        <family val="2"/>
      </rPr>
      <t xml:space="preserve"> de un organismo por medio de un equipo o medio digital (grabadora de sonido, cámara trampa, entre otros), donde la evidencia del registro puede ser evaluada nuevamente:
Según el caso, va acompañado del elemento type documentado como “Imagen estática”, “Imagen en movimiento” o “Sonido”.</t>
    </r>
    <r>
      <rPr>
        <sz val="8"/>
        <color theme="1"/>
        <rFont val="Arial"/>
        <family val="2"/>
      </rPr>
      <t xml:space="preserve">
</t>
    </r>
  </si>
  <si>
    <r>
      <t xml:space="preserve">Denota el origen o evidencia específica de la que se deriva el registro biológico. Documente este campo de acuerdo a las definiciones e indicaciones que acompañan el </t>
    </r>
    <r>
      <rPr>
        <b/>
        <sz val="9"/>
        <color rgb="FF000000"/>
        <rFont val="Calibri"/>
      </rPr>
      <t>vocabulario controlado</t>
    </r>
    <r>
      <rPr>
        <sz val="9"/>
        <color rgb="FF000000"/>
        <rFont val="Calibri"/>
      </rPr>
      <t xml:space="preserve">. Para este elemento se debe emplear el vocabulario controlado en inglés.
</t>
    </r>
  </si>
  <si>
    <r>
      <t xml:space="preserve">Nombre completo de la institución que custodia el espécimen o la información del registro biológico; seguido por su acrónimo en paréntesis, si tiene.
</t>
    </r>
    <r>
      <rPr>
        <b/>
        <sz val="9"/>
        <color rgb="FF000000"/>
        <rFont val="Calibri"/>
      </rPr>
      <t>Ejemplos:</t>
    </r>
    <r>
      <rPr>
        <sz val="9"/>
        <color rgb="FF000000"/>
        <rFont val="Calibri"/>
      </rPr>
      <t xml:space="preserve"> Museo Nacional de Historia Natural (MNHN); Universidad de Magallanes (UMAG)
</t>
    </r>
  </si>
  <si>
    <r>
      <t xml:space="preserve">Nombre, acrónimo, código alfanumérico, o iniciales que identifican la colección o conjunto de datos del que procede el registro biológico. 
</t>
    </r>
    <r>
      <rPr>
        <b/>
        <sz val="9"/>
        <color rgb="FF000000"/>
        <rFont val="Calibri"/>
        <family val="2"/>
        <scheme val="major"/>
      </rPr>
      <t>Ejemplos:</t>
    </r>
    <r>
      <rPr>
        <sz val="9"/>
        <color rgb="FF000000"/>
        <rFont val="Calibri"/>
        <family val="2"/>
        <scheme val="major"/>
      </rPr>
      <t xml:space="preserve"> SGO; CONC; CONC-F
</t>
    </r>
  </si>
  <si>
    <r>
      <rPr>
        <sz val="9"/>
        <color rgb="FF000000"/>
        <rFont val="Calibri"/>
        <family val="2"/>
        <scheme val="major"/>
      </rPr>
      <t xml:space="preserve">Identificador (preferiblemente único) asignado al espécimen,  muestra o lote en la colección biológica.
</t>
    </r>
    <r>
      <rPr>
        <b/>
        <sz val="9"/>
        <color rgb="FF000000"/>
        <rFont val="Calibri"/>
        <family val="2"/>
        <scheme val="major"/>
      </rPr>
      <t>Ejemplos:</t>
    </r>
    <r>
      <rPr>
        <sz val="9"/>
        <color rgb="FF000000"/>
        <rFont val="Calibri"/>
        <family val="2"/>
        <scheme val="major"/>
      </rPr>
      <t xml:space="preserve"> 2008.1334; 145732a; 145732; Lepid0784
</t>
    </r>
  </si>
  <si>
    <r>
      <rPr>
        <sz val="9"/>
        <color rgb="FF000000"/>
        <rFont val="Calibri"/>
        <family val="2"/>
        <scheme val="major"/>
      </rPr>
      <t xml:space="preserve">Un identificador de la colección biológica de la que procede el registro biológico. Para especímenes preservados, lapráctica recomendada es utilizar un identificador de un registro de colecciones como el Registro Mundial de Repositorios de Biodiversidad (http://grbio.org/).
</t>
    </r>
    <r>
      <rPr>
        <b/>
        <sz val="9"/>
        <color rgb="FF000000"/>
        <rFont val="Calibri"/>
        <family val="2"/>
        <scheme val="major"/>
      </rPr>
      <t>Ejemplo:</t>
    </r>
    <r>
      <rPr>
        <sz val="9"/>
        <color rgb="FF000000"/>
        <rFont val="Calibri"/>
        <family val="2"/>
        <scheme val="major"/>
      </rPr>
      <t xml:space="preserve"> http://biocol.org/urn:lsid:biocol.org:col:15312 para la SGO del MNHN</t>
    </r>
    <r>
      <rPr>
        <sz val="11"/>
        <color rgb="FF000000"/>
        <rFont val="Arial"/>
      </rPr>
      <t xml:space="preserve">
</t>
    </r>
  </si>
  <si>
    <t xml:space="preserve">Identificador del conjunto de datos del cual se deriva el registro biológico (observación, colecta o evento). </t>
  </si>
  <si>
    <r>
      <rPr>
        <b/>
        <sz val="9"/>
        <color theme="1"/>
        <rFont val="Calibri"/>
        <family val="2"/>
      </rPr>
      <t>Ejemplo:</t>
    </r>
    <r>
      <rPr>
        <sz val="9"/>
        <color theme="1"/>
        <rFont val="Calibri"/>
        <family val="2"/>
      </rPr>
      <t xml:space="preserve"> b15d4952-7d20-46f1-8a3e-556a512b04c5</t>
    </r>
  </si>
  <si>
    <t xml:space="preserve">Nombre del conjunto de datos del cual se deriva el registro biológico (observación, colecta o evento). </t>
  </si>
  <si>
    <r>
      <rPr>
        <b/>
        <sz val="9"/>
        <color theme="1"/>
        <rFont val="Calibri"/>
        <family val="2"/>
      </rPr>
      <t>Ejemplo:</t>
    </r>
    <r>
      <rPr>
        <sz val="9"/>
        <color theme="1"/>
        <rFont val="Calibri"/>
        <family val="2"/>
      </rPr>
      <t xml:space="preserve"> Invertebrados marinos colección fauna Pabellón Edmundo Pisano UMAG</t>
    </r>
  </si>
  <si>
    <r>
      <t xml:space="preserve">El nombre (o acrónimo) en uso por la institución que tiene la propiedad del objeto(s) o de la información consignada en el registro.
</t>
    </r>
    <r>
      <rPr>
        <b/>
        <sz val="9"/>
        <color rgb="FF000000"/>
        <rFont val="Calibri"/>
      </rPr>
      <t>Ejemplos:</t>
    </r>
    <r>
      <rPr>
        <sz val="9"/>
        <color rgb="FF000000"/>
        <rFont val="Calibri"/>
      </rPr>
      <t xml:space="preserve"> "WCS", "MNHN", "INVASAL"</t>
    </r>
  </si>
  <si>
    <r>
      <t xml:space="preserve">Información adicional que existe, pero que no ha sido compartida en el registro dado.
</t>
    </r>
    <r>
      <rPr>
        <b/>
        <sz val="9"/>
        <color rgb="FF000000"/>
        <rFont val="Calibri"/>
      </rPr>
      <t>Ejemplos:</t>
    </r>
    <r>
      <rPr>
        <sz val="9"/>
        <color rgb="FF000000"/>
        <rFont val="Calibri"/>
      </rPr>
      <t xml:space="preserve"> "La ubicación no es provista para especies amenazadas", "La identidad de los colectores es retenida", "Pregunte acerca de muestras de tejido"</t>
    </r>
  </si>
  <si>
    <r>
      <t xml:space="preserve">Las medidas adoptadas para que los datos compartidos sean menos específicos o completos que en su forma original. Sugiere que datos alternativos de mayor calidad pueden estar disponibles bajo petición.
</t>
    </r>
    <r>
      <rPr>
        <b/>
        <sz val="9"/>
        <color rgb="FF000000"/>
        <rFont val="Calibri"/>
      </rPr>
      <t>Ejemplo:</t>
    </r>
    <r>
      <rPr>
        <sz val="9"/>
        <color rgb="FF000000"/>
        <rFont val="Calibri"/>
      </rPr>
      <t xml:space="preserve"> "Coordenadas generalizadas a partir de las coordenadas originales del GPS a la celda más cercana de la grilla"</t>
    </r>
  </si>
  <si>
    <r>
      <rPr>
        <sz val="9"/>
        <color rgb="FF000000"/>
        <rFont val="Calibri"/>
        <family val="2"/>
        <scheme val="major"/>
      </rPr>
      <t>Una lista (en una fila continua y separada por una barra vertical " | ") de los nombres de las personas, grupos u organizaciones responsables de realizar el registro, observadores o recolectores. El colector u observador principal, especialmente si aplica un identificador personal (</t>
    </r>
    <r>
      <rPr>
        <i/>
        <sz val="9"/>
        <color rgb="FF000000"/>
        <rFont val="Calibri"/>
        <family val="2"/>
        <scheme val="major"/>
      </rPr>
      <t>Número del registro</t>
    </r>
    <r>
      <rPr>
        <sz val="9"/>
        <color rgb="FF000000"/>
        <rFont val="Calibri"/>
        <family val="2"/>
        <scheme val="major"/>
      </rPr>
      <t xml:space="preserve">), se debe listar en primer lugar
</t>
    </r>
    <r>
      <rPr>
        <b/>
        <sz val="9"/>
        <color rgb="FF000000"/>
        <rFont val="Calibri"/>
        <family val="2"/>
        <scheme val="major"/>
      </rPr>
      <t>Ejemplos:</t>
    </r>
    <r>
      <rPr>
        <sz val="9"/>
        <color rgb="FF000000"/>
        <rFont val="Calibri"/>
        <family val="2"/>
        <scheme val="major"/>
      </rPr>
      <t xml:space="preserve"> "Oliver P. Pearson | Anita K. Pearson" donde el valor en Número del Registro "OPP 7101" corresponde al número para el espécimen en el catálogo de campo (número de colector) de Oliver P. Pearson</t>
    </r>
  </si>
  <si>
    <r>
      <t xml:space="preserve">Una lista (en una fila continua y separada por " | ") de las preparaciones y los métodos de conservación de un ejemplar o una muestra del ejemplar.
</t>
    </r>
    <r>
      <rPr>
        <b/>
        <sz val="9"/>
        <color rgb="FF000000"/>
        <rFont val="Calibri"/>
        <family val="2"/>
        <scheme val="major"/>
      </rPr>
      <t>Ejemplos:</t>
    </r>
    <r>
      <rPr>
        <sz val="9"/>
        <color rgb="FF000000"/>
        <rFont val="Calibri"/>
        <family val="2"/>
        <scheme val="major"/>
      </rPr>
      <t xml:space="preserve"> 
"Colecta Definitiva: Animal completo (ETOH) "
"Colecta Temporal: Extracción de ADN "
"Piel | Cráneo | Esqueleto", "Animal completo (ETOH) | Tejido (EDTA)", "Fósil", "Molde", "Fotografía", "Extracción de ADN"</t>
    </r>
  </si>
  <si>
    <r>
      <t>Un identificador para el conjunto de información de la ubicación (los datos asociados a Ubicación). Se sugiere utilizar los Códigos Únicos Territoriales de la División Política Administrativa de Chile disponibles a través de la Subsecretaria de Desarrollo Regional y Administrativo, SUBDERE. http://www.subdere.gov.cl/documentacion/c%C3%B3digos-%C3%BAnicos-territoriales-actualizados-al-06-de-septiembre-2018. Se debe preceder por el código CL.</t>
    </r>
    <r>
      <rPr>
        <sz val="9"/>
        <color rgb="FF000000"/>
        <rFont val="Calibri"/>
      </rPr>
      <t xml:space="preserve">
</t>
    </r>
    <r>
      <rPr>
        <b/>
        <sz val="9"/>
        <color rgb="FF000000"/>
        <rFont val="Calibri"/>
      </rPr>
      <t>Ejemplo:</t>
    </r>
    <r>
      <rPr>
        <sz val="9"/>
        <color rgb="FF000000"/>
        <rFont val="Calibri"/>
      </rPr>
      <t xml:space="preserve"> para la comuna de Huara el ID es "CL</t>
    </r>
    <r>
      <rPr>
        <sz val="9"/>
        <color rgb="FFFF6600"/>
        <rFont val="Calibri"/>
      </rPr>
      <t>:</t>
    </r>
    <r>
      <rPr>
        <sz val="9"/>
        <rFont val="Calibri"/>
        <family val="2"/>
      </rPr>
      <t>01404</t>
    </r>
    <r>
      <rPr>
        <sz val="9"/>
        <color rgb="FF000000"/>
        <rFont val="Calibri"/>
      </rPr>
      <t>"</t>
    </r>
  </si>
  <si>
    <r>
      <t xml:space="preserve">Información acerca de las características geográficas que no están incluidas en los términos estándar, así como los datos originales (sin estructurar) de esos términos. Se recomienda hacer una fila continua y separada por barra lateral " ; ".
</t>
    </r>
    <r>
      <rPr>
        <b/>
        <sz val="9"/>
        <color rgb="FF000000"/>
        <rFont val="Calibri"/>
      </rPr>
      <t xml:space="preserve">
Ejemplo: </t>
    </r>
    <r>
      <rPr>
        <sz val="9"/>
        <color rgb="FF000000"/>
        <rFont val="Calibri"/>
      </rPr>
      <t>"América; Sudamérica; Chile; Región Sur; Parque Nacional Pumalín; Los Lagos; Palena; Chaitén" con los valores resultantes de "Sudamérica" en Continente, "Chile" en País, "Región de Los Lagos" en Región, "Provincia de Palena" en Provincia y “Chaitén” en Comuna</t>
    </r>
  </si>
  <si>
    <t>Región</t>
  </si>
  <si>
    <t>Provinia</t>
  </si>
  <si>
    <t>Comuna</t>
  </si>
  <si>
    <t>Provincia</t>
  </si>
  <si>
    <r>
      <t xml:space="preserve">La latitud textual de la ubicación. El elipsoide de coordenadas, el datum geodésico o el sistema de referencia espacial completo (SRS) para estas coordenadas debe ser documentado en SRS original, y el sistema de coordenadas en Sistema original de coordenadas
</t>
    </r>
    <r>
      <rPr>
        <b/>
        <sz val="9"/>
        <color rgb="FF000000"/>
        <rFont val="Calibri"/>
      </rPr>
      <t>Ejemplo:</t>
    </r>
    <r>
      <rPr>
        <sz val="9"/>
        <color rgb="FF000000"/>
        <rFont val="Calibri"/>
      </rPr>
      <t xml:space="preserve"> "-37,5913527777778"</t>
    </r>
  </si>
  <si>
    <r>
      <rPr>
        <sz val="9"/>
        <color rgb="FF000000"/>
        <rFont val="Calibri"/>
        <family val="2"/>
        <scheme val="major"/>
      </rPr>
      <t xml:space="preserve">Sistema de medida estándar asociado a la cantidad de organismos. Siempre que documente este elemento debe documentar el elemento </t>
    </r>
    <r>
      <rPr>
        <b/>
        <sz val="9"/>
        <color rgb="FF000000"/>
        <rFont val="Calibri"/>
        <family val="2"/>
        <scheme val="major"/>
      </rPr>
      <t xml:space="preserve">Cantidad del organismo.
</t>
    </r>
    <r>
      <rPr>
        <sz val="9"/>
        <color rgb="FF000000"/>
        <rFont val="Calibri"/>
        <family val="2"/>
        <scheme val="major"/>
      </rPr>
      <t xml:space="preserve">
</t>
    </r>
    <r>
      <rPr>
        <b/>
        <sz val="9"/>
        <color rgb="FF000000"/>
        <rFont val="Calibri"/>
        <family val="2"/>
        <scheme val="major"/>
      </rPr>
      <t>Ejemplos:</t>
    </r>
    <r>
      <rPr>
        <sz val="9"/>
        <color rgb="FF000000"/>
        <rFont val="Calibri"/>
        <family val="2"/>
        <scheme val="major"/>
      </rPr>
      <t xml:space="preserve">
Para el registro de 3 peces: </t>
    </r>
    <r>
      <rPr>
        <u/>
        <sz val="9"/>
        <color rgb="FF000000"/>
        <rFont val="Calibri"/>
        <family val="2"/>
        <scheme val="major"/>
      </rPr>
      <t>Cantidad del organismo</t>
    </r>
    <r>
      <rPr>
        <sz val="9"/>
        <color rgb="FF000000"/>
        <rFont val="Calibri"/>
        <family val="2"/>
        <scheme val="major"/>
      </rPr>
      <t xml:space="preserve">: "3" / </t>
    </r>
    <r>
      <rPr>
        <u/>
        <sz val="9"/>
        <color rgb="FF000000"/>
        <rFont val="Calibri"/>
        <family val="2"/>
        <scheme val="major"/>
      </rPr>
      <t>Tipo de cantidad del organismo</t>
    </r>
    <r>
      <rPr>
        <sz val="9"/>
        <color rgb="FF000000"/>
        <rFont val="Calibri"/>
        <family val="2"/>
        <scheme val="major"/>
      </rPr>
      <t>: "</t>
    </r>
    <r>
      <rPr>
        <b/>
        <sz val="9"/>
        <color rgb="FF000000"/>
        <rFont val="Calibri"/>
        <family val="2"/>
        <scheme val="major"/>
      </rPr>
      <t>Individuos</t>
    </r>
    <r>
      <rPr>
        <sz val="9"/>
        <color rgb="FF000000"/>
        <rFont val="Calibri"/>
        <family val="2"/>
        <scheme val="major"/>
      </rPr>
      <t xml:space="preserve">". 
Para la abundancia de fitoplancton: </t>
    </r>
    <r>
      <rPr>
        <u/>
        <sz val="9"/>
        <color rgb="FF000000"/>
        <rFont val="Calibri"/>
        <family val="2"/>
        <scheme val="major"/>
      </rPr>
      <t>Cantidad del organismo</t>
    </r>
    <r>
      <rPr>
        <sz val="9"/>
        <color rgb="FF000000"/>
        <rFont val="Calibri"/>
        <family val="2"/>
        <scheme val="major"/>
      </rPr>
      <t xml:space="preserve">: "253" / </t>
    </r>
    <r>
      <rPr>
        <u/>
        <sz val="9"/>
        <color rgb="FF000000"/>
        <rFont val="Calibri"/>
        <family val="2"/>
        <scheme val="major"/>
      </rPr>
      <t>Tipo de cantidad del organismo</t>
    </r>
    <r>
      <rPr>
        <sz val="9"/>
        <color rgb="FF000000"/>
        <rFont val="Calibri"/>
        <family val="2"/>
        <scheme val="major"/>
      </rPr>
      <t>: "</t>
    </r>
    <r>
      <rPr>
        <b/>
        <sz val="9"/>
        <color rgb="FF000000"/>
        <rFont val="Calibri"/>
        <family val="2"/>
        <scheme val="major"/>
      </rPr>
      <t>Células por litro</t>
    </r>
    <r>
      <rPr>
        <sz val="9"/>
        <color rgb="FF000000"/>
        <rFont val="Calibri"/>
        <family val="2"/>
        <scheme val="major"/>
      </rPr>
      <t xml:space="preserve">". 
Para comunidades vegetales: </t>
    </r>
    <r>
      <rPr>
        <u/>
        <sz val="9"/>
        <color rgb="FF000000"/>
        <rFont val="Calibri"/>
        <family val="2"/>
        <scheme val="major"/>
      </rPr>
      <t>Cantidad del organismo</t>
    </r>
    <r>
      <rPr>
        <sz val="9"/>
        <color rgb="FF000000"/>
        <rFont val="Calibri"/>
        <family val="2"/>
        <scheme val="major"/>
      </rPr>
      <t xml:space="preserve">: "+" / </t>
    </r>
    <r>
      <rPr>
        <u/>
        <sz val="9"/>
        <color rgb="FF000000"/>
        <rFont val="Calibri"/>
        <family val="2"/>
        <scheme val="major"/>
      </rPr>
      <t>Tipo de cantidad del organismo</t>
    </r>
    <r>
      <rPr>
        <sz val="9"/>
        <color rgb="FF000000"/>
        <rFont val="Calibri"/>
        <family val="2"/>
        <scheme val="major"/>
      </rPr>
      <t>: "</t>
    </r>
    <r>
      <rPr>
        <b/>
        <sz val="9"/>
        <color rgb="FF000000"/>
        <rFont val="Calibri"/>
        <family val="2"/>
        <scheme val="major"/>
      </rPr>
      <t>Escala Braun-Blanquet</t>
    </r>
    <r>
      <rPr>
        <sz val="9"/>
        <color rgb="FF000000"/>
        <rFont val="Calibri"/>
        <family val="2"/>
        <scheme val="major"/>
      </rPr>
      <t>"</t>
    </r>
  </si>
  <si>
    <r>
      <t xml:space="preserve">Plantilla para la publicación de </t>
    </r>
    <r>
      <rPr>
        <b/>
        <sz val="20"/>
        <color rgb="FF258AC7"/>
        <rFont val="Calibri"/>
      </rPr>
      <t>Registros Biológicos</t>
    </r>
  </si>
  <si>
    <r>
      <t>Recurso basado en "Plata C, Buitrago L, Ortiz R, Diaz, J, Escobar D. 2020. Plantilla para la publicación de registros biológicos. Sistema de Información sobre Biodiversidad de Colombia. V</t>
    </r>
    <r>
      <rPr>
        <i/>
        <sz val="8"/>
        <color rgb="FF808080"/>
        <rFont val="Arial"/>
        <family val="2"/>
      </rPr>
      <t>ersión 3.5</t>
    </r>
    <r>
      <rPr>
        <sz val="8"/>
        <color rgb="FF808080"/>
        <rFont val="Arial"/>
        <family val="2"/>
      </rPr>
      <t>, Bogotá D.C."</t>
    </r>
  </si>
  <si>
    <r>
      <t xml:space="preserve">Esta plantilla Excel cuenta con cuatro (4) hojas o pestañas:
        1. </t>
    </r>
    <r>
      <rPr>
        <b/>
        <sz val="9"/>
        <color rgb="FF333333"/>
        <rFont val="Calibri"/>
      </rPr>
      <t>Instrucciones</t>
    </r>
    <r>
      <rPr>
        <sz val="9"/>
        <color rgb="FF333333"/>
        <rFont val="Calibri"/>
      </rPr>
      <t xml:space="preserve">: Contiene la guía de uso y los puntos a tener en cuenta antes de iniciar la documentación de los registros biológicos.
        2. </t>
    </r>
    <r>
      <rPr>
        <b/>
        <sz val="9"/>
        <color rgb="FF333333"/>
        <rFont val="Calibri"/>
      </rPr>
      <t>Plantilla</t>
    </r>
    <r>
      <rPr>
        <sz val="9"/>
        <color rgb="FF333333"/>
        <rFont val="Calibri"/>
      </rPr>
      <t xml:space="preserve">: Contiene la tabla con los elementos DwC para documentar los registros biológicos 
        3. </t>
    </r>
    <r>
      <rPr>
        <b/>
        <sz val="9"/>
        <color rgb="FF333333"/>
        <rFont val="Calibri"/>
      </rPr>
      <t>Definiciones</t>
    </r>
    <r>
      <rPr>
        <sz val="9"/>
        <color rgb="FF333333"/>
        <rFont val="Calibri"/>
      </rPr>
      <t xml:space="preserve">: Contiene el glosario de los elementos DwC.
        4. </t>
    </r>
    <r>
      <rPr>
        <b/>
        <sz val="9"/>
        <color rgb="FF333333"/>
        <rFont val="Calibri"/>
      </rPr>
      <t>Vocabulario</t>
    </r>
    <r>
      <rPr>
        <sz val="9"/>
        <color rgb="FF333333"/>
        <rFont val="Calibri"/>
      </rPr>
      <t xml:space="preserve">: Contiene la lista del vocabulario controlado para algunos de los elementos DwC.
En la pestaña </t>
    </r>
    <r>
      <rPr>
        <b/>
        <sz val="9"/>
        <color rgb="FF333333"/>
        <rFont val="Calibri"/>
      </rPr>
      <t>Plantilla</t>
    </r>
    <r>
      <rPr>
        <sz val="9"/>
        <color rgb="FF333333"/>
        <rFont val="Calibri"/>
      </rPr>
      <t xml:space="preserve"> encontrará que cada elemento DwC corresponde a una columna del archivo </t>
    </r>
    <r>
      <rPr>
        <i/>
        <sz val="9"/>
        <color rgb="FF333333"/>
        <rFont val="Calibri"/>
      </rPr>
      <t>Excel</t>
    </r>
    <r>
      <rPr>
        <sz val="9"/>
        <color rgb="FF333333"/>
        <rFont val="Calibri"/>
      </rPr>
      <t xml:space="preserve">. Documente solo aquellas columnas de las que posea información, pueda inferirla o corresponda a un elemento obligatorio.
Para conocer la definición de cada elemento DwC de la pestaña </t>
    </r>
    <r>
      <rPr>
        <b/>
        <sz val="9"/>
        <color rgb="FF333333"/>
        <rFont val="Calibri"/>
      </rPr>
      <t>Plantilla</t>
    </r>
    <r>
      <rPr>
        <sz val="9"/>
        <color rgb="FF333333"/>
        <rFont val="Calibri"/>
      </rPr>
      <t xml:space="preserve">, puede hacer clic sobre el nombre del elemento DwC y será redirigido a su respectiva definición y ejemplos disponibles en la pestaña </t>
    </r>
    <r>
      <rPr>
        <b/>
        <sz val="9"/>
        <color rgb="FF333333"/>
        <rFont val="Calibri"/>
      </rPr>
      <t>Definiciones</t>
    </r>
    <r>
      <rPr>
        <sz val="9"/>
        <color rgb="FF333333"/>
        <rFont val="Calibri"/>
      </rPr>
      <t xml:space="preserve">.
Una vez finalice, elimine las columnas que no documentó.
</t>
    </r>
  </si>
  <si>
    <r>
      <t>Es un identificador del registro biológico (observación, ejemplar, fotografía, etc.). En ausencia de un identificador único global persistente, se recomienda construir uno a partir de la combinación de [</t>
    </r>
    <r>
      <rPr>
        <sz val="9"/>
        <color rgb="FFFF6600"/>
        <rFont val="Calibri"/>
      </rPr>
      <t>código de la institución</t>
    </r>
    <r>
      <rPr>
        <sz val="9"/>
        <color rgb="FF000000"/>
        <rFont val="Calibri"/>
      </rPr>
      <t>] : [</t>
    </r>
    <r>
      <rPr>
        <sz val="9"/>
        <color rgb="FF339966"/>
        <rFont val="Calibri"/>
      </rPr>
      <t>código de la  colección</t>
    </r>
    <r>
      <rPr>
        <sz val="9"/>
        <color rgb="FF000000"/>
        <rFont val="Calibri"/>
      </rPr>
      <t>] : [</t>
    </r>
    <r>
      <rPr>
        <sz val="9"/>
        <color rgb="FF33CCCC"/>
        <rFont val="Calibri"/>
      </rPr>
      <t>número de catálogo</t>
    </r>
    <r>
      <rPr>
        <sz val="9"/>
        <color rgb="FF000000"/>
        <rFont val="Calibri"/>
      </rPr>
      <t xml:space="preserve">]
</t>
    </r>
    <r>
      <rPr>
        <b/>
        <sz val="9"/>
        <color rgb="FF000000"/>
        <rFont val="Calibri"/>
      </rPr>
      <t>Ejemplos:</t>
    </r>
    <r>
      <rPr>
        <sz val="9"/>
        <color rgb="FF000000"/>
        <rFont val="Calibri"/>
      </rPr>
      <t xml:space="preserve">  "</t>
    </r>
    <r>
      <rPr>
        <sz val="9"/>
        <color rgb="FFFF6600"/>
        <rFont val="Calibri"/>
      </rPr>
      <t>FMNH</t>
    </r>
    <r>
      <rPr>
        <sz val="9"/>
        <color rgb="FF000000"/>
        <rFont val="Calibri"/>
      </rPr>
      <t>:</t>
    </r>
    <r>
      <rPr>
        <sz val="9"/>
        <color rgb="FF339966"/>
        <rFont val="Calibri"/>
      </rPr>
      <t>MAMÍFEROS</t>
    </r>
    <r>
      <rPr>
        <sz val="9"/>
        <color rgb="FF000000"/>
        <rFont val="Calibri"/>
      </rPr>
      <t>:</t>
    </r>
    <r>
      <rPr>
        <sz val="9"/>
        <color rgb="FF33CCCC"/>
        <rFont val="Calibri"/>
      </rPr>
      <t>145732</t>
    </r>
    <r>
      <rPr>
        <sz val="9"/>
        <color rgb="FF000000"/>
        <rFont val="Calibri"/>
      </rPr>
      <t>"</t>
    </r>
  </si>
  <si>
    <r>
      <t xml:space="preserve">Especifica el tipo de evidencia del registro biológico descrito, ampliando la información sobre el origen del registro biológico (basisOfRecord). Documente este campo de acuerdo a las definiciones e indicaciones que acompañan el </t>
    </r>
    <r>
      <rPr>
        <b/>
        <sz val="9"/>
        <color rgb="FF000000"/>
        <rFont val="Calibri"/>
      </rPr>
      <t>vocabulario controlado.</t>
    </r>
  </si>
  <si>
    <r>
      <t xml:space="preserve">La fecha más reciente en la que se haya cambiado el recurso. La práctica recomendada es utilizar la norma ISO 8601.
</t>
    </r>
    <r>
      <rPr>
        <b/>
        <sz val="9"/>
        <color rgb="FF000000"/>
        <rFont val="Calibri"/>
      </rPr>
      <t xml:space="preserve">Ejemplo: </t>
    </r>
    <r>
      <rPr>
        <sz val="9"/>
        <color rgb="FF000000"/>
        <rFont val="Calibri"/>
      </rPr>
      <t>AAAA-MM-DD</t>
    </r>
  </si>
  <si>
    <r>
      <t xml:space="preserve">El idioma del recurso. La práctica recomendada es el uso de un lenguaje controlado, como la norma ISO 639-1.
</t>
    </r>
    <r>
      <rPr>
        <b/>
        <sz val="9"/>
        <color rgb="FF000000"/>
        <rFont val="Calibri"/>
      </rPr>
      <t>Ejemplos:</t>
    </r>
    <r>
      <rPr>
        <sz val="9"/>
        <color rgb="FF000000"/>
        <rFont val="Calibri"/>
      </rPr>
      <t xml:space="preserve"> "en" para el idioma inglés, "es" para el idioma español</t>
    </r>
  </si>
  <si>
    <r>
      <t xml:space="preserve">Información acerca de los derechos sobre el recurso. Generalmente, la información de derechos incluye una declaración sobre los distintos derechos de propiedad asociados con el recurso, incluidos los derechos de propiedad intelectual.
</t>
    </r>
    <r>
      <rPr>
        <b/>
        <sz val="9"/>
        <color rgb="FF000000"/>
        <rFont val="Calibri"/>
      </rPr>
      <t>Ejemplo:</t>
    </r>
    <r>
      <rPr>
        <sz val="9"/>
        <color rgb="FF000000"/>
        <rFont val="Calibri"/>
      </rPr>
      <t xml:space="preserve"> “http://creativecommons.org/licenses/by-sa/3.0/deed.es_ES”, "Contenido licenciado bajo Creative Commons Attribution 3.0"</t>
    </r>
  </si>
  <si>
    <r>
      <t xml:space="preserve">Una persona u organización propietaria o administradora de los derechos sobre el recurso.
</t>
    </r>
    <r>
      <rPr>
        <b/>
        <sz val="9"/>
        <color rgb="FF000000"/>
        <rFont val="Calibri"/>
      </rPr>
      <t xml:space="preserve">Ejemplo: </t>
    </r>
    <r>
      <rPr>
        <sz val="9"/>
        <color rgb="FF000000"/>
        <rFont val="Calibri"/>
      </rPr>
      <t>"Universidad Austral de Chile", "Ministerio deL Medio Ambiente"</t>
    </r>
  </si>
  <si>
    <r>
      <t xml:space="preserve">Información acerca de quién puede acceder al recurso, o una indicación de su estado de seguridad. Los Derechos de acceso pueden incluir información acerca del acceso, o restricciones basadas en políticas de privacidad, seguridad, u otras.
</t>
    </r>
    <r>
      <rPr>
        <b/>
        <sz val="9"/>
        <color rgb="FF000000"/>
        <rFont val="Calibri"/>
      </rPr>
      <t xml:space="preserve">
Ejemplo:</t>
    </r>
    <r>
      <rPr>
        <sz val="9"/>
        <color rgb="FF000000"/>
        <rFont val="Calibri"/>
      </rPr>
      <t xml:space="preserve"> "Sólo para uso no comercial"</t>
    </r>
  </si>
  <si>
    <r>
      <t xml:space="preserve">Una referencia bibliográfica para el recurso que indique la manera en que el registro debería citarse cuando sea utilizado. La práctica recomendada es incluir suficientes detalles bibliográficos para identificar el recurso tan claramente como sea posible.
</t>
    </r>
    <r>
      <rPr>
        <b/>
        <sz val="9"/>
        <color rgb="FF000000"/>
        <rFont val="Calibri"/>
      </rPr>
      <t>Ejemplos:</t>
    </r>
    <r>
      <rPr>
        <sz val="9"/>
        <color rgb="FF000000"/>
        <rFont val="Calibri"/>
      </rPr>
      <t xml:space="preserve"> "Ctenomys sociabilis (MVZ 165861)" para un espécimen. "Oliver P. Pearson. 1985. Los tuco-tucos (género Ctenomys) de los Parques Nacionales Lanin y Nahuel Huapi, Argentina Historia Natural, 5(37):337-343." para un taxón</t>
    </r>
    <r>
      <rPr>
        <sz val="9"/>
        <color theme="1"/>
        <rFont val="Calibri"/>
      </rPr>
      <t>.</t>
    </r>
  </si>
  <si>
    <r>
      <t xml:space="preserve">Una URL a un recurso asociado, el cual es de alguna forma referenciado o citado por el recurso descrito. Frecuentemente es una pagina web mostrando lo mismo, pero en un formato visual mas elaborado.
</t>
    </r>
    <r>
      <rPr>
        <b/>
        <sz val="9"/>
        <color rgb="FF000000"/>
        <rFont val="Calibri"/>
      </rPr>
      <t xml:space="preserve">Ejemplos: </t>
    </r>
    <r>
      <rPr>
        <sz val="9"/>
        <color rgb="FF000000"/>
        <rFont val="Calibri"/>
      </rPr>
      <t>"http://mvzarctos.berkeley.edu/guid/MVZ:Mamm:165861", "http://www.catalogueoflife.org/show_species_details.php?record_id=6197868"</t>
    </r>
  </si>
  <si>
    <r>
      <t xml:space="preserve">Un identificador, de la institución que custodia el espécimen o información mencionada en el registro biológico. Para especímenes preservados, la práctica recomendada es utilizar un identificador de un registro de colecciones como el Registro Mundial de Repositorios de Biodiversidad (http://grbio.org/).
</t>
    </r>
    <r>
      <rPr>
        <b/>
        <sz val="9"/>
        <color rgb="FF000000"/>
        <rFont val="Calibri"/>
      </rPr>
      <t>Ejemplo:</t>
    </r>
    <r>
      <rPr>
        <sz val="9"/>
        <color rgb="FF000000"/>
        <rFont val="Calibri"/>
      </rPr>
      <t xml:space="preserve"> http://grbio.org/cool/qsji-8x93 para el MNHN
</t>
    </r>
  </si>
  <si>
    <r>
      <t xml:space="preserve">Una lista (en una fila continua y separada por ";") de las medidas, hechos, características, o aseveraciones adicionales sobre el registro. Su intención es proporcionar un mecanismo para contenido estructurado como representación de los datos.
</t>
    </r>
    <r>
      <rPr>
        <b/>
        <sz val="9"/>
        <color rgb="FF000000"/>
        <rFont val="Calibri"/>
      </rPr>
      <t>Ejemplos:</t>
    </r>
    <r>
      <rPr>
        <sz val="9"/>
        <color rgb="FF000000"/>
        <rFont val="Calibri"/>
      </rPr>
      <t xml:space="preserve"> "peso en gramos =120", "altura en metros =1,5", "naturaleza del ID =identificación de experto; "evidencia de la identificación=secuencia de citocromo B", "humedad relativa =28; temperatura del aire en grados ºC=22; tamaño de la muestra en kilogramos=10", "estado según UICN=vulnerable"</t>
    </r>
  </si>
  <si>
    <r>
      <t xml:space="preserve">Comentarios o anotaciones sobre el Registro biológico.
</t>
    </r>
    <r>
      <rPr>
        <b/>
        <sz val="9"/>
        <color rgb="FF000000"/>
        <rFont val="Calibri"/>
      </rPr>
      <t>Ejemplo:</t>
    </r>
    <r>
      <rPr>
        <sz val="9"/>
        <color rgb="FF000000"/>
        <rFont val="Calibri"/>
      </rPr>
      <t xml:space="preserve"> "Muerto en la vía"</t>
    </r>
  </si>
  <si>
    <r>
      <t>Es equivalente al numero de colector, un identificador dado al registro biológico en el momento en que fue registrado, sirve como un vínculo entre las anotaciones de campo y la elaboración del registro. La misma idea aplica para una observación o muestreo en campo. No es el mismo</t>
    </r>
    <r>
      <rPr>
        <i/>
        <sz val="9"/>
        <color rgb="FF000000"/>
        <rFont val="Calibri"/>
      </rPr>
      <t xml:space="preserve"> Número de catálogo,</t>
    </r>
    <r>
      <rPr>
        <sz val="9"/>
        <color rgb="FF000000"/>
        <rFont val="Calibri"/>
      </rPr>
      <t xml:space="preserve"> el cual es usualmente asignado una vez el espécimen ingresa a la colección.
</t>
    </r>
    <r>
      <rPr>
        <b/>
        <sz val="9"/>
        <color rgb="FF000000"/>
        <rFont val="Calibri"/>
      </rPr>
      <t>Ejemplo:</t>
    </r>
    <r>
      <rPr>
        <sz val="9"/>
        <color rgb="FF000000"/>
        <rFont val="Calibri"/>
      </rPr>
      <t xml:space="preserve"> "OPP 7101"</t>
    </r>
  </si>
  <si>
    <r>
      <t xml:space="preserve">El sexo de la(s) entidad(es) biológica(s) representada(s) en el Registro biológico. Se recomienda el uso del vocabulario disponible para este elemento.
</t>
    </r>
    <r>
      <rPr>
        <b/>
        <sz val="9"/>
        <color rgb="FF000000"/>
        <rFont val="Calibri"/>
      </rPr>
      <t>Ejemplos:</t>
    </r>
    <r>
      <rPr>
        <sz val="9"/>
        <color rgb="FF000000"/>
        <rFont val="Calibri"/>
      </rPr>
      <t xml:space="preserve"> "hembra", "hermafrodita", "8 machos, 4 hembras".</t>
    </r>
  </si>
  <si>
    <r>
      <t xml:space="preserve">La edad o etapa de vida de la(s) entidad(es) biológica(s) en el momento del Registro biológico. Se recomienda el uso de un vocabulario controlado. Se recomienda el uso del vocabulario disponible para este elemento.
</t>
    </r>
    <r>
      <rPr>
        <b/>
        <sz val="9"/>
        <color rgb="FF000000"/>
        <rFont val="Calibri"/>
      </rPr>
      <t>Ejemplos:</t>
    </r>
    <r>
      <rPr>
        <sz val="9"/>
        <color rgb="FF000000"/>
        <rFont val="Calibri"/>
      </rPr>
      <t xml:space="preserve"> "Huevo", "Juvenil", "Adulto", "2 adultos 4 juveniles"</t>
    </r>
  </si>
  <si>
    <t>La condición reproductiva de la(s) entidad(es) biológica(s) representada(s) en el Registro biológico. Se recomienda el uso de un vocabulario controlado.
Ejemplos: "No reproductiva", "En gestación", "Floración", "Fructificación"</t>
  </si>
  <si>
    <r>
      <t xml:space="preserve">Una descripción del comportamiento mostrado por el sujeto en el momento del Registro biológico. Se recomienda el uso de un vocabulario controlado.
</t>
    </r>
    <r>
      <rPr>
        <b/>
        <sz val="9"/>
        <color rgb="FF000000"/>
        <rFont val="Calibri"/>
      </rPr>
      <t>Ejemplos:</t>
    </r>
    <r>
      <rPr>
        <sz val="9"/>
        <color rgb="FF000000"/>
        <rFont val="Calibri"/>
      </rPr>
      <t xml:space="preserve"> "Posando", "Alimentándose", "Corriendo"</t>
    </r>
  </si>
  <si>
    <t>El proceso por el cual el individuo(s) se estableció en el lugar. Se recomienda el uso de un vocabulario controlado.
Ejemplos: "Cultivado", "Invasor", "Fugado de cautiverio", "Silvestre", "Nativo"</t>
  </si>
  <si>
    <r>
      <t xml:space="preserve">Un estado sobre la presencia o ausencia de un taxón en una ubicación. Use solo "Presente" o "Ausente" como posibles valores para registros biológicos. Se recomienda el uso del vocabulario controlado disponible para este elemento.
</t>
    </r>
    <r>
      <rPr>
        <b/>
        <sz val="9"/>
        <color rgb="FF000000"/>
        <rFont val="Calibri"/>
      </rPr>
      <t>Ejemplos:</t>
    </r>
    <r>
      <rPr>
        <sz val="9"/>
        <color rgb="FF000000"/>
        <rFont val="Calibri"/>
      </rPr>
      <t xml:space="preserve"> "Presente", "Ausente"</t>
    </r>
  </si>
  <si>
    <r>
      <t xml:space="preserve">El estado actual de un espécimen en relación a la colección identificada en Código de la colección o ID de la Colección. Se recomienda el uso de un vocabulario controlado.
</t>
    </r>
    <r>
      <rPr>
        <b/>
        <sz val="9"/>
        <color rgb="FF000000"/>
        <rFont val="Calibri"/>
        <family val="2"/>
        <scheme val="major"/>
      </rPr>
      <t>Ejemplos:</t>
    </r>
    <r>
      <rPr>
        <sz val="9"/>
        <color rgb="FF000000"/>
        <rFont val="Calibri"/>
        <family val="2"/>
        <scheme val="major"/>
      </rPr>
      <t xml:space="preserve"> "En colección", "Extraviado", "Duplicados en otro lugar"</t>
    </r>
  </si>
  <si>
    <r>
      <t xml:space="preserve">Una lista (en una fila continua y separada por " | ") de números de catálogos anteriores o alternos, u otros identificadores usados por personas para el mismo Registro biológico, ya sea en el actual o cualquier otro conjunto de datos o colección.
</t>
    </r>
    <r>
      <rPr>
        <b/>
        <sz val="9"/>
        <color rgb="FF000000"/>
        <rFont val="Calibri"/>
      </rPr>
      <t>Ejemplos:</t>
    </r>
    <r>
      <rPr>
        <sz val="9"/>
        <color rgb="FF000000"/>
        <rFont val="Calibri"/>
      </rPr>
      <t xml:space="preserve"> "FMNH:Mammal:1234", "NPS YELLO6778 | MBG 33424"</t>
    </r>
  </si>
  <si>
    <r>
      <t xml:space="preserve">Una lista (en una fila continua y separada por ";") de asignaciones anteriores de nombres al Registro biológico.
</t>
    </r>
    <r>
      <rPr>
        <b/>
        <sz val="9"/>
        <color rgb="FF000000"/>
        <rFont val="Calibri"/>
      </rPr>
      <t>Ejemplos:</t>
    </r>
    <r>
      <rPr>
        <sz val="9"/>
        <color rgb="FF000000"/>
        <rFont val="Calibri"/>
      </rPr>
      <t xml:space="preserve"> "Anthus sp., identificado en campo por G. Iglesias; Anthus correndera, Identificado por el experto C. Cicero 2009-02-12 basado en morfología"</t>
    </r>
  </si>
  <si>
    <r>
      <t xml:space="preserve">Una lista (en una fila continua y separada por " | ") de identificadores (publicación, identificador único global, URI) de los medios asociados con el Registro biológico.
</t>
    </r>
    <r>
      <rPr>
        <b/>
        <sz val="9"/>
        <color rgb="FF000000"/>
        <rFont val="Calibri"/>
      </rPr>
      <t>Ejemplos:</t>
    </r>
    <r>
      <rPr>
        <sz val="9"/>
        <color rgb="FF000000"/>
        <rFont val="Calibri"/>
      </rPr>
      <t xml:space="preserve"> "http://arctos.database.museum"</t>
    </r>
  </si>
  <si>
    <r>
      <t xml:space="preserve">Una lista (en una fila continua y separada por " | ") de los identificadores de otros registros biológicos y su relación con este Registro biológico.
</t>
    </r>
    <r>
      <rPr>
        <b/>
        <sz val="9"/>
        <color rgb="FF000000"/>
        <rFont val="Calibri"/>
      </rPr>
      <t>Ejemplos:</t>
    </r>
    <r>
      <rPr>
        <sz val="9"/>
        <color rgb="FF000000"/>
        <rFont val="Calibri"/>
      </rPr>
      <t xml:space="preserve"> "hermano de FMNH:Mamífero:1234 | hermano de FMNH:Mamífero:1235"</t>
    </r>
  </si>
  <si>
    <r>
      <t xml:space="preserve">Una lista (en una fila continua y separada por " | ") de los identificadores (publicación, identificador único global, URI) de la información de la secuencia genética asociada con el Registro biológico.
</t>
    </r>
    <r>
      <rPr>
        <b/>
        <sz val="9"/>
        <color rgb="FF000000"/>
        <rFont val="Calibri"/>
      </rPr>
      <t>Ejemplos:</t>
    </r>
    <r>
      <rPr>
        <sz val="9"/>
        <color rgb="FF000000"/>
        <rFont val="Calibri"/>
      </rPr>
      <t xml:space="preserve"> "GenBank: U34853.1", "AB425960 | AB425963;DQ286547"</t>
    </r>
  </si>
  <si>
    <r>
      <t xml:space="preserve">Una lista (en una fila continua y separada por " | ") de los identificadores o nombres de taxones y su asociación con el Registro biológico.
</t>
    </r>
    <r>
      <rPr>
        <b/>
        <sz val="9"/>
        <color rgb="FF000000"/>
        <rFont val="Calibri"/>
      </rPr>
      <t>Ejemplos:</t>
    </r>
    <r>
      <rPr>
        <sz val="9"/>
        <color rgb="FF000000"/>
        <rFont val="Calibri"/>
      </rPr>
      <t xml:space="preserve"> "Huésped: Quercus alba | Parásito: Apis mellifera".</t>
    </r>
  </si>
  <si>
    <r>
      <t xml:space="preserve">La cantidad de esfuerzo realizado durante el Evento.
</t>
    </r>
    <r>
      <rPr>
        <b/>
        <sz val="9"/>
        <color rgb="FF000000"/>
        <rFont val="Calibri"/>
      </rPr>
      <t>Ejemplos:</t>
    </r>
    <r>
      <rPr>
        <sz val="9"/>
        <color rgb="FF000000"/>
        <rFont val="Calibri"/>
      </rPr>
      <t xml:space="preserve"> "40 trampas nocturnas", "10 horas de observador; 10 km caminando; 30 km en vehículo"</t>
    </r>
  </si>
  <si>
    <r>
      <t xml:space="preserve">La fecha o el intervalo durante el cual se produjo el Evento. Para los registros biológicos, esta es la fecha cuando el evento se registró. No es adecuado para una fecha en un contexto geológico. Se recomienda utilizar un esquema de codificación, como el ISO 8601 (AAAA-MM-DD o para un intervalo de fechas: AAAA-MM-DD/AAAA-MM-DD).
</t>
    </r>
    <r>
      <rPr>
        <b/>
        <sz val="9"/>
        <color rgb="FF000000"/>
        <rFont val="Calibri"/>
      </rPr>
      <t>Ejemplo:</t>
    </r>
    <r>
      <rPr>
        <sz val="9"/>
        <color rgb="FF000000"/>
        <rFont val="Calibri"/>
      </rPr>
      <t xml:space="preserve"> "1963-03-08" es 8 de marzo de 1963, "1906-06" es junio de 1906, "1971" es justo ese año, "2007-03-01/2008-05-11" es el intervalo entre el 1 de marzo de 2007 y 11 de mayo de 2008, "2007-11-13/15" es el intervalo entre el 13 de noviembre de 2007 y 15 de noviembre de 2007</t>
    </r>
  </si>
  <si>
    <r>
      <t xml:space="preserve">El tiempo o intervalo durante el cual se produjo el Evento. Se recomienda utilizar un esquema de codificación, como el ISO 8601.
</t>
    </r>
    <r>
      <rPr>
        <b/>
        <sz val="9"/>
        <color rgb="FF000000"/>
        <rFont val="Calibri"/>
      </rPr>
      <t>Ejemplos:</t>
    </r>
    <r>
      <rPr>
        <sz val="9"/>
        <color rgb="FF000000"/>
        <rFont val="Calibri"/>
      </rPr>
      <t xml:space="preserve"> "14:07" es 2:07pm, "08:40:21" es 8:40:21am, "13:00:00/15:30:00" es el intervalo entre 1pm y 3:30pm</t>
    </r>
  </si>
  <si>
    <r>
      <t xml:space="preserve">El primer día ordinal del año en que ocurrió el Evento (1 para el 1 de enero, 365 para el 31 de diciembre, excepto en un año bisiesto, en cuyo caso es 366).
</t>
    </r>
    <r>
      <rPr>
        <b/>
        <sz val="9"/>
        <color rgb="FF000000"/>
        <rFont val="Calibri"/>
      </rPr>
      <t>Ejemplos:</t>
    </r>
    <r>
      <rPr>
        <sz val="9"/>
        <color rgb="FF000000"/>
        <rFont val="Calibri"/>
      </rPr>
      <t xml:space="preserve"> "1" (=1 ene), "365" (=31 dic), "365" (=30 dic en año bisiesto, 31 dic en un año no bisiesto)</t>
    </r>
  </si>
  <si>
    <r>
      <t xml:space="preserve">El último día ordinal del año en que ocurrió el Evento (1 para el 1º de enero, 365 para el 31 de diciembre, excepto en un año bisiesto, en cuyo caso es 366).
</t>
    </r>
    <r>
      <rPr>
        <b/>
        <sz val="9"/>
        <color rgb="FF000000"/>
        <rFont val="Calibri"/>
      </rPr>
      <t>Ejemplos:</t>
    </r>
    <r>
      <rPr>
        <sz val="9"/>
        <color rgb="FF000000"/>
        <rFont val="Calibri"/>
      </rPr>
      <t xml:space="preserve"> "1" (=1 enero), "365" (=31 diciembre), "366" (=31 diciembre en año bisiesto)</t>
    </r>
  </si>
  <si>
    <r>
      <t xml:space="preserve">Los cuatro dígitos del año en que el Evento ocurrió, de acuerdo al Calendario de la Era Común.
</t>
    </r>
    <r>
      <rPr>
        <b/>
        <sz val="9"/>
        <color rgb="FF000000"/>
        <rFont val="Calibri"/>
      </rPr>
      <t>Ejemplo:</t>
    </r>
    <r>
      <rPr>
        <sz val="9"/>
        <color rgb="FF000000"/>
        <rFont val="Calibri"/>
      </rPr>
      <t xml:space="preserve"> "2008"</t>
    </r>
  </si>
  <si>
    <r>
      <t xml:space="preserve">El mes ordinal en que ocurrió el evento.
</t>
    </r>
    <r>
      <rPr>
        <b/>
        <sz val="9"/>
        <color rgb="FF000000"/>
        <rFont val="Calibri"/>
      </rPr>
      <t xml:space="preserve">
Ejemplos: </t>
    </r>
    <r>
      <rPr>
        <sz val="9"/>
        <color rgb="FF000000"/>
        <rFont val="Calibri"/>
      </rPr>
      <t>"1" (=enero), "10" (=octubre)</t>
    </r>
  </si>
  <si>
    <r>
      <t xml:space="preserve">El día en números enteros, del mes en que ocurrió el evento.
</t>
    </r>
    <r>
      <rPr>
        <b/>
        <sz val="9"/>
        <color rgb="FF000000"/>
        <rFont val="Calibri"/>
      </rPr>
      <t xml:space="preserve">Ejemplo: </t>
    </r>
    <r>
      <rPr>
        <sz val="9"/>
        <color rgb="FF000000"/>
        <rFont val="Calibri"/>
      </rPr>
      <t>"9", "28"</t>
    </r>
  </si>
  <si>
    <r>
      <t xml:space="preserve">Una categoría o la descripción del hábitat en el que ocurrió el Evento.
</t>
    </r>
    <r>
      <rPr>
        <b/>
        <sz val="9"/>
        <color rgb="FF000000"/>
        <rFont val="Calibri"/>
      </rPr>
      <t>Ejemplos:</t>
    </r>
    <r>
      <rPr>
        <sz val="9"/>
        <color rgb="FF000000"/>
        <rFont val="Calibri"/>
      </rPr>
      <t xml:space="preserve"> "Bosque siempreverde", Estepa altoandina"</t>
    </r>
  </si>
  <si>
    <r>
      <t xml:space="preserve">Un identificador dado al evento en campo. A menudo sirve como un vínculo entre las anotaciones de campo y el evento.
</t>
    </r>
    <r>
      <rPr>
        <b/>
        <sz val="9"/>
        <color rgb="FF000000"/>
        <rFont val="Calibri"/>
      </rPr>
      <t>Ejemplo:</t>
    </r>
    <r>
      <rPr>
        <sz val="9"/>
        <color rgb="FF000000"/>
        <rFont val="Calibri"/>
      </rPr>
      <t xml:space="preserve"> "RV Sol 87-03-08"</t>
    </r>
  </si>
  <si>
    <r>
      <t xml:space="preserve">Puede corresponder a: a) un indicador de la existencia de las notas, b) una referencia a (publicación, URI) las notas, o c) el texto de las notas tomadas en campo sobre el evento.
</t>
    </r>
    <r>
      <rPr>
        <b/>
        <sz val="9"/>
        <color rgb="FF000000"/>
        <rFont val="Calibri"/>
      </rPr>
      <t>Ejemplo:</t>
    </r>
    <r>
      <rPr>
        <sz val="9"/>
        <color rgb="FF000000"/>
        <rFont val="Calibri"/>
      </rPr>
      <t xml:space="preserve"> "notas disponibles en la Biblioteca Abate Molina del MNHN"</t>
    </r>
  </si>
  <si>
    <r>
      <t xml:space="preserve">Comentarios o anotaciones sobre el Evento.
</t>
    </r>
    <r>
      <rPr>
        <b/>
        <sz val="9"/>
        <color rgb="FF000000"/>
        <rFont val="Calibri"/>
      </rPr>
      <t xml:space="preserve">Ejemplo: </t>
    </r>
    <r>
      <rPr>
        <sz val="9"/>
        <color rgb="FF000000"/>
        <rFont val="Calibri"/>
      </rPr>
      <t>"Después de las lluvias recientes, el río estuvo cercano a un estado de desbordamiento"</t>
    </r>
  </si>
  <si>
    <r>
      <t xml:space="preserve">Un identificador de la región geográfica de la ubicación. Se recomienda utilizar un identificador persistente de un vocabulario controlado como el Tesauro Getty de Nombres Geográficos.
</t>
    </r>
    <r>
      <rPr>
        <b/>
        <sz val="9"/>
        <color rgb="FF000000"/>
        <rFont val="Calibri"/>
      </rPr>
      <t xml:space="preserve">Ejemplo: </t>
    </r>
    <r>
      <rPr>
        <sz val="9"/>
        <color rgb="FF000000"/>
        <rFont val="Calibri"/>
      </rPr>
      <t>"TGN: 7016598" para Región de Antofagasta, Chile</t>
    </r>
  </si>
  <si>
    <r>
      <t xml:space="preserve">El nombre del continente en el que tiene lugar la ubicación. Se recomienda el uso del vocabulario controlado disponible para este elemento.
</t>
    </r>
    <r>
      <rPr>
        <b/>
        <sz val="9"/>
        <color rgb="FF000000"/>
        <rFont val="Calibri"/>
      </rPr>
      <t>Ejemplos:</t>
    </r>
    <r>
      <rPr>
        <sz val="9"/>
        <color rgb="FF000000"/>
        <rFont val="Calibri"/>
      </rPr>
      <t xml:space="preserve"> "SA" para Sur América, “NA” para Norte América</t>
    </r>
  </si>
  <si>
    <r>
      <t xml:space="preserve">El nombre y tipo del cuerpo de agua en el que tiene lugar la ubicación. Se recomienda usar este campo si el evento ocurrió en el cuerpo de agua propiamente dicho, no en cercanías de este.
</t>
    </r>
    <r>
      <rPr>
        <b/>
        <sz val="9"/>
        <color rgb="FF000000"/>
        <rFont val="Calibri"/>
      </rPr>
      <t>Ejemplos:</t>
    </r>
    <r>
      <rPr>
        <sz val="9"/>
        <color rgb="FF000000"/>
        <rFont val="Calibri"/>
      </rPr>
      <t xml:space="preserve"> "Rio Maipo", "Golfo de Penas", "Lago Ranco"</t>
    </r>
  </si>
  <si>
    <r>
      <t xml:space="preserve">El nombre del grupo de islas en que tiene lugar la ubicación.
</t>
    </r>
    <r>
      <rPr>
        <b/>
        <sz val="9"/>
        <color rgb="FF000000"/>
        <rFont val="Calibri"/>
      </rPr>
      <t>Ejemplo:</t>
    </r>
    <r>
      <rPr>
        <sz val="9"/>
        <color rgb="FF000000"/>
        <rFont val="Calibri"/>
      </rPr>
      <t xml:space="preserve"> "Archipiélago de Juan Fernández "</t>
    </r>
  </si>
  <si>
    <r>
      <t xml:space="preserve">El nombre de la isla en o cerca al lugar de la ubicación.
</t>
    </r>
    <r>
      <rPr>
        <b/>
        <sz val="9"/>
        <color rgb="FF000000"/>
        <rFont val="Calibri"/>
      </rPr>
      <t xml:space="preserve">Ejemplo: </t>
    </r>
    <r>
      <rPr>
        <sz val="9"/>
        <color rgb="FF000000"/>
        <rFont val="Calibri"/>
      </rPr>
      <t>"Isla de Pascua"</t>
    </r>
  </si>
  <si>
    <r>
      <t xml:space="preserve">El nombre del país o unidad administrativa de mayor jerarquía de la ubicación. Se recomienda utilizar un identificador persistente de un vocabulario controlado como el Tesauro Getty de Nombres Geográficos o la norma ISO 3166.
</t>
    </r>
    <r>
      <rPr>
        <b/>
        <sz val="9"/>
        <color rgb="FF000000"/>
        <rFont val="Calibri"/>
      </rPr>
      <t>Ejemplos:</t>
    </r>
    <r>
      <rPr>
        <sz val="9"/>
        <color rgb="FF000000"/>
        <rFont val="Calibri"/>
      </rPr>
      <t xml:space="preserve"> "Dinamarca", "Chile", "España"</t>
    </r>
  </si>
  <si>
    <r>
      <t xml:space="preserve">El código estándar para el país de la ubicación. Se recomienda el uso de la norma ISO 3166-1-alfa-2 de códigos de países.
</t>
    </r>
    <r>
      <rPr>
        <b/>
        <sz val="9"/>
        <color rgb="FF000000"/>
        <rFont val="Calibri"/>
      </rPr>
      <t>Ejemplos:</t>
    </r>
    <r>
      <rPr>
        <sz val="9"/>
        <color rgb="FF000000"/>
        <rFont val="Calibri"/>
      </rPr>
      <t xml:space="preserve"> "AR" para Argentina, "CL" para Chile.</t>
    </r>
  </si>
  <si>
    <r>
      <t xml:space="preserve">El nombre de la siguiente región administrativa de menor jerarquía que País de la ubicación. Se recomienda usar los nombres asignados en la División Política Administrativa de Chile (http://www.subdere.gov.cl/documentacion/c%C3%B3digos-%C3%BAnicos-territoriales-actualizados-al-06-de-septiembre-2018) 
</t>
    </r>
    <r>
      <rPr>
        <b/>
        <sz val="9"/>
        <color rgb="FF000000"/>
        <rFont val="Calibri"/>
      </rPr>
      <t>Ejemplos:</t>
    </r>
    <r>
      <rPr>
        <sz val="9"/>
        <color rgb="FF000000"/>
        <rFont val="Calibri"/>
      </rPr>
      <t xml:space="preserve"> "Región de Ñuble", "Región de Los Lagos", "Región de Antofagasta"</t>
    </r>
  </si>
  <si>
    <r>
      <t xml:space="preserve">El nombre completo, sin abreviar de la siguiente región administrativa de menor jerarquía que Región de la ubicación. Se recomienda usar los nombres asignados en la División Política Administrativa de Chile (http://www.subdere.gov.cl/documentacion/c%C3%B3digos-%C3%BAnicos-territoriales-actualizados-al-06-de-septiembre-2018) 
</t>
    </r>
    <r>
      <rPr>
        <b/>
        <sz val="9"/>
        <color rgb="FF000000"/>
        <rFont val="Calibri"/>
      </rPr>
      <t>Ejemplos:</t>
    </r>
    <r>
      <rPr>
        <sz val="9"/>
        <color rgb="FF000000"/>
        <rFont val="Calibri"/>
      </rPr>
      <t xml:space="preserve"> "Provincia de Elqui", "Provinica de Linares", "Provinicia de Capitán Prat "</t>
    </r>
  </si>
  <si>
    <r>
      <t xml:space="preserve">El nombre completo, sin abreviar de la siguiente región administrativa de menor jerarquía que Provincia de la ubicación. Se recomienda usar los nombres asignados en la División Política Administrativa de Chile (http://www.subdere.gov.cl/documentacion/c%C3%B3digos-%C3%BAnicos-territoriales-actualizados-al-06-de-septiembre-2018) 
</t>
    </r>
    <r>
      <rPr>
        <b/>
        <sz val="9"/>
        <color rgb="FF000000"/>
        <rFont val="Calibri"/>
      </rPr>
      <t>Ejemplos:</t>
    </r>
    <r>
      <rPr>
        <sz val="9"/>
        <color rgb="FF000000"/>
        <rFont val="Calibri"/>
      </rPr>
      <t xml:space="preserve"> "Comuna de Huara", "Comuna de Vicuña", "Comuna de Chaitén"</t>
    </r>
  </si>
  <si>
    <r>
      <t xml:space="preserve">La descripción específica del lugar. Información geográfica de menor especificidad puede ser provista en otros elementos geográficos (Geografía Superior, Continente, País, Región, Provincia, Comuna, Cuerpo de Agua, Isla, Grupo Islas). Este elemento puede contener información modificada de la original para corregir errores o estandarizar la descripción.
</t>
    </r>
    <r>
      <rPr>
        <b/>
        <sz val="9"/>
        <color rgb="FF000000"/>
        <rFont val="Calibri"/>
      </rPr>
      <t>Ejemplos:</t>
    </r>
    <r>
      <rPr>
        <sz val="9"/>
        <color rgb="FF000000"/>
        <rFont val="Calibri"/>
      </rPr>
      <t xml:space="preserve"> "kilometro 25 ruta del sol (=Ruta 78)", "Fundo los Arrayanes"</t>
    </r>
  </si>
  <si>
    <r>
      <t xml:space="preserve">La descripción textual original (como fue tomada) del lugar.
</t>
    </r>
    <r>
      <rPr>
        <b/>
        <sz val="9"/>
        <color rgb="FF000000"/>
        <rFont val="Calibri"/>
      </rPr>
      <t>Ejemplo:</t>
    </r>
    <r>
      <rPr>
        <sz val="9"/>
        <color rgb="FF000000"/>
        <rFont val="Calibri"/>
      </rPr>
      <t xml:space="preserve"> "25 km por R. Sol 78"</t>
    </r>
  </si>
  <si>
    <r>
      <t xml:space="preserve">La descripción textual de la elevación (altitud, por lo general por encima del nivel del mar) de la Ubicación.
</t>
    </r>
    <r>
      <rPr>
        <b/>
        <sz val="9"/>
        <color rgb="FF000000"/>
        <rFont val="Calibri"/>
      </rPr>
      <t>Ejemplo:</t>
    </r>
    <r>
      <rPr>
        <sz val="9"/>
        <color rgb="FF000000"/>
        <rFont val="Calibri"/>
      </rPr>
      <t xml:space="preserve"> "100-200 m"</t>
    </r>
  </si>
  <si>
    <r>
      <t xml:space="preserve">El límite inferior del rango de elevación (altitud, generalmente por encima del nivel del mar), no utilice ningún indicador de unidad (metros, m) ya que el campo especifica que los valores anotados son en metros.
</t>
    </r>
    <r>
      <rPr>
        <b/>
        <sz val="9"/>
        <color rgb="FF000000"/>
        <rFont val="Calibri"/>
      </rPr>
      <t xml:space="preserve">
Ejemplo:</t>
    </r>
    <r>
      <rPr>
        <sz val="9"/>
        <color rgb="FF000000"/>
        <rFont val="Calibri"/>
      </rPr>
      <t xml:space="preserve"> "100" </t>
    </r>
  </si>
  <si>
    <r>
      <t xml:space="preserve">El límite superior del rango de elevación (altitud, generalmente por encima del nivel del mar), no utilice ningún indicador de unidad (metros, m) ya que el campo especifica que los valores anotados son en metros.
</t>
    </r>
    <r>
      <rPr>
        <b/>
        <sz val="9"/>
        <color rgb="FF000000"/>
        <rFont val="Calibri"/>
      </rPr>
      <t xml:space="preserve">Ejemplo: </t>
    </r>
    <r>
      <rPr>
        <sz val="9"/>
        <color rgb="FF000000"/>
        <rFont val="Calibri"/>
      </rPr>
      <t>"200"</t>
    </r>
  </si>
  <si>
    <r>
      <t xml:space="preserve">La descripción textual de la profundidad bajo la superficie local.
</t>
    </r>
    <r>
      <rPr>
        <b/>
        <sz val="9"/>
        <color rgb="FF000000"/>
        <rFont val="Calibri"/>
      </rPr>
      <t xml:space="preserve">Ejemplo: </t>
    </r>
    <r>
      <rPr>
        <sz val="9"/>
        <color rgb="FF000000"/>
        <rFont val="Calibri"/>
      </rPr>
      <t>"100-200 m"</t>
    </r>
  </si>
  <si>
    <r>
      <t xml:space="preserve">La menor profundidad de un rango de profundidad, no utilice ningún indicador de unidad (metros, m) ya que el campo especifica que los valores anotados son en metros.
</t>
    </r>
    <r>
      <rPr>
        <b/>
        <sz val="9"/>
        <color rgb="FF000000"/>
        <rFont val="Calibri"/>
      </rPr>
      <t>Ejemplo:</t>
    </r>
    <r>
      <rPr>
        <sz val="9"/>
        <color rgb="FF000000"/>
        <rFont val="Calibri"/>
      </rPr>
      <t xml:space="preserve"> "100"</t>
    </r>
  </si>
  <si>
    <r>
      <t xml:space="preserve">La mayor profundidad de un rango de profundidad, no utilice ningún indicador de unidad (metros, m) ya que el campo especifica que los valores anotados son en metros.
</t>
    </r>
    <r>
      <rPr>
        <b/>
        <sz val="9"/>
        <color rgb="FF000000"/>
        <rFont val="Calibri"/>
      </rPr>
      <t>Ejemplo:</t>
    </r>
    <r>
      <rPr>
        <sz val="9"/>
        <color rgb="FF000000"/>
        <rFont val="Calibri"/>
      </rPr>
      <t xml:space="preserve"> "200"</t>
    </r>
  </si>
  <si>
    <r>
      <t xml:space="preserve">La menor distancia en metros, en un rango de distancia desde una superficie de referencia en dirección vertical. Utilice valores positivos para las ubicaciones por encima de la superficie, valores negativos para ubicaciones por debajo. Si las medidas de profundidad son proporcionadas, la superficie de referencia es la ubicación determinada por la profundidad, de lo contrario la superficie de referencia es la ubicación dada por la elevación.
</t>
    </r>
    <r>
      <rPr>
        <b/>
        <sz val="9"/>
        <color rgb="FF000000"/>
        <rFont val="Calibri"/>
      </rPr>
      <t>Ejemplo:</t>
    </r>
    <r>
      <rPr>
        <sz val="9"/>
        <color rgb="FF000000"/>
        <rFont val="Calibri"/>
      </rPr>
      <t xml:space="preserve"> Para un evento entre 1.5 metros y 4.5 metros desde el fondo de un lago "-1.5"</t>
    </r>
  </si>
  <si>
    <r>
      <t xml:space="preserve">La mayor distancia en metros, en un rango de distancia desde una superficie de referencia en dirección vertical. Utilice valores positivos para las ubicaciones por encima de la superficie, valores negativos para las ubicaciones por debajo. Si las medidas de profundidad son proporcionadas, la superficie de referencia es la ubicación determinada por la profundidad, de lo contrario la superficie de referencia es la ubicación dada por la elevación.
</t>
    </r>
    <r>
      <rPr>
        <b/>
        <sz val="9"/>
        <color rgb="FF000000"/>
        <rFont val="Calibri"/>
      </rPr>
      <t>Ejemplo:</t>
    </r>
    <r>
      <rPr>
        <sz val="9"/>
        <color rgb="FF000000"/>
        <rFont val="Calibri"/>
      </rPr>
      <t xml:space="preserve"> Para un evento entre 1.5 metros y 4.5 metros desde el fondo de un lago "-4.5"</t>
    </r>
  </si>
  <si>
    <r>
      <t>La información sobre la fuente de la ubicación. Podría ser una publicación (gacetero), institución o grupo de individuos.</t>
    </r>
    <r>
      <rPr>
        <b/>
        <sz val="9"/>
        <color rgb="FF000000"/>
        <rFont val="Calibri"/>
      </rPr>
      <t xml:space="preserve">
Ejemplos:</t>
    </r>
    <r>
      <rPr>
        <sz val="9"/>
        <color rgb="FF000000"/>
        <rFont val="Calibri"/>
      </rPr>
      <t xml:space="preserve"> "Tesauro Getty de Nombres Geográficos", "GADM"</t>
    </r>
  </si>
  <si>
    <r>
      <t xml:space="preserve">Comentarios o anotaciones sobre la ubicación.
</t>
    </r>
    <r>
      <rPr>
        <b/>
        <sz val="9"/>
        <color rgb="FF000000"/>
        <rFont val="Calibri"/>
      </rPr>
      <t xml:space="preserve">Ejemplo: </t>
    </r>
    <r>
      <rPr>
        <sz val="9"/>
        <color rgb="FF000000"/>
        <rFont val="Calibri"/>
      </rPr>
      <t>"Bajo agua desde 2005"</t>
    </r>
  </si>
  <si>
    <r>
      <t xml:space="preserve">Las coordenadas espaciales textuales de la ubicación en su formato original. El elipsoide de las coordenadas, el datum geodésico, o el sistema de referencia espacial completo (SRS) para estas coordenadas, debe ser documentado en SRS original, y el sistema de coordenadas en Sistema original de coordenadas.
</t>
    </r>
    <r>
      <rPr>
        <b/>
        <sz val="9"/>
        <color rgb="FF000000"/>
        <rFont val="Calibri"/>
      </rPr>
      <t>Ejemplos:</t>
    </r>
    <r>
      <rPr>
        <sz val="9"/>
        <color rgb="FF000000"/>
        <rFont val="Calibri"/>
      </rPr>
      <t xml:space="preserve"> "41 05 54S 121 05 34W", "17T 630000 4833400"</t>
    </r>
    <r>
      <rPr>
        <sz val="9"/>
        <color theme="1"/>
        <rFont val="Calibri"/>
      </rPr>
      <t>, "140045,7685; 5592778,0537 UTM"</t>
    </r>
  </si>
  <si>
    <r>
      <t xml:space="preserve">La longitud textual de la ubicación. El elipsoide de coordinadas, datum geodésico o el sistema de referencia espacial completo (SRS) para estas coordenadas, debe ser documentado en SRS Original y el sistema de coordenadas en Sistema original de coordenadas.
</t>
    </r>
    <r>
      <rPr>
        <b/>
        <sz val="9"/>
        <color rgb="FF000000"/>
        <rFont val="Calibri"/>
      </rPr>
      <t>Ejemplo:</t>
    </r>
    <r>
      <rPr>
        <sz val="9"/>
        <color rgb="FF000000"/>
        <rFont val="Calibri"/>
      </rPr>
      <t xml:space="preserve"> "121d 10' 34" W"</t>
    </r>
  </si>
  <si>
    <r>
      <t xml:space="preserve">El sistema de coordenadas espaciales para Latitud original y Longitud original o Coordenadas originales de la ubicación. Se recomienda el uso del vocabulario controlado disponible para este elemento.
</t>
    </r>
    <r>
      <rPr>
        <b/>
        <sz val="9"/>
        <color rgb="FF000000"/>
        <rFont val="Calibri"/>
      </rPr>
      <t>Ejemplos:</t>
    </r>
    <r>
      <rPr>
        <sz val="9"/>
        <color rgb="FF000000"/>
        <rFont val="Calibri"/>
      </rPr>
      <t xml:space="preserve"> "grados decimales", "grados minutos decimales", "grados minutos segundos", "UTM"</t>
    </r>
  </si>
  <si>
    <r>
      <t xml:space="preserve">El elipsoide, datum geodésico, o sistema de referencia espacial (SRS) en el que se basan las coordenadas provistas en Latitud original y Longitud original o Coordenadas originales. Caso contrario, utilice un lenguaje controlado para el nombre o código del datum geodésico, o un vocabulario controlado para el nombre o código del elipsoide, si se conoce. Si ninguno de estos se conoce, utilice el valor "desconocido".
</t>
    </r>
    <r>
      <rPr>
        <b/>
        <sz val="9"/>
        <color rgb="FF000000"/>
        <rFont val="Calibri"/>
      </rPr>
      <t>Ejemplos:</t>
    </r>
    <r>
      <rPr>
        <sz val="9"/>
        <color rgb="FF000000"/>
        <rFont val="Calibri"/>
      </rPr>
      <t xml:space="preserve"> "EPSG:4326", "WGS84", "NAD27", "Campo Inchauspe", "European 1950", "Clarke 1866"</t>
    </r>
  </si>
  <si>
    <r>
      <t xml:space="preserve">La latitud geográfica (en grados decimales, utilizando el sistema de referencia espacial provisto en Datum geodésico) del centro geográfico de una ubicación. Los valores positivos se encuentran al norte del ecuador, los valores negativos están al sur del mismo. Los valores admitidos se encuentran entre -90 y 90.
</t>
    </r>
    <r>
      <rPr>
        <b/>
        <sz val="9"/>
        <color rgb="FF000000"/>
        <rFont val="Calibri"/>
      </rPr>
      <t>Ejemplo:</t>
    </r>
    <r>
      <rPr>
        <sz val="9"/>
        <color rgb="FF000000"/>
        <rFont val="Calibri"/>
      </rPr>
      <t xml:space="preserve"> "-37.913"</t>
    </r>
  </si>
  <si>
    <r>
      <t xml:space="preserve">La longitud geográfica (en grados decimales, mediante el sistema de referencia espacial provisto en Datum geodésico) del centro geográfico de una ubicación. Los valores positivos se encuentran al este del meridiano de Greenwich, los valores negativos se encuentran al oeste de la misma. Los valores admitidos se encuentran entre -180 y 180.
</t>
    </r>
    <r>
      <rPr>
        <b/>
        <sz val="9"/>
        <color rgb="FF000000"/>
        <rFont val="Calibri"/>
      </rPr>
      <t>Ejemplo:</t>
    </r>
    <r>
      <rPr>
        <sz val="9"/>
        <color rgb="FF000000"/>
        <rFont val="Calibri"/>
      </rPr>
      <t xml:space="preserve"> "-73.3141"</t>
    </r>
  </si>
  <si>
    <r>
      <t xml:space="preserve">El elipsoide, datum geodésico, o sistema de referencia espacial (SRS) en el que se basan las coordenadas geográficas provistas en Latitud decimal y Longitud decimal. Caso contrario, utilice un lenguaje controlado para el nombre o código del datum geodésico, o utilice un lenguaje controlado para el nombre o código del elipsoide, si se conoce. Si ninguno de estos se conoce, utilice el valor "desconocido".
</t>
    </r>
    <r>
      <rPr>
        <b/>
        <sz val="9"/>
        <color rgb="FF000000"/>
        <rFont val="Calibri"/>
      </rPr>
      <t>Ejemplos:</t>
    </r>
    <r>
      <rPr>
        <sz val="9"/>
        <color rgb="FF000000"/>
        <rFont val="Calibri"/>
      </rPr>
      <t xml:space="preserve"> "EPSG:4326", "WGS84", "NAD27", "Campo Inchauspe", "European 1950", "Clarke 1866"</t>
    </r>
  </si>
  <si>
    <r>
      <t xml:space="preserve">La distancia horizontal (en metros) de la Latitud decimal y Longitud decimal provistas describiendo el círculo más pequeño que contiene la totalidad de la ubicación. Deje el valor vacío si la incertidumbre es desconocida, no se puede estimar, o no es aplicable (porque no hay coordenadas). Cero no es un valor válido para este elemento.
</t>
    </r>
    <r>
      <rPr>
        <b/>
        <sz val="9"/>
        <color rgb="FF000000"/>
        <rFont val="Calibri"/>
      </rPr>
      <t>Ejemplos:</t>
    </r>
    <r>
      <rPr>
        <sz val="9"/>
        <color rgb="FF000000"/>
        <rFont val="Calibri"/>
      </rPr>
      <t xml:space="preserve"> "30", "71"</t>
    </r>
  </si>
  <si>
    <r>
      <t xml:space="preserve">Una representación decimal de la precisión de las coordenadas provistas en Latitud decimal y Longitud decimal.
</t>
    </r>
    <r>
      <rPr>
        <b/>
        <sz val="9"/>
        <color rgb="FF000000"/>
        <rFont val="Calibri"/>
      </rPr>
      <t>Ejemplos:</t>
    </r>
    <r>
      <rPr>
        <sz val="9"/>
        <color rgb="FF000000"/>
        <rFont val="Calibri"/>
      </rPr>
      <t xml:space="preserve"> "0.00001" (es límite normal de GPS para grados decimales), "0.000278" (es el segundo más próximo)</t>
    </r>
  </si>
  <si>
    <t>La relación entre el área del radio-punto (Latitud decimal, Longitud decimal e Incertidumbre de las coordenadas en metros) y el área de la verdadera (original, o más específica) representación espacial de la ubicación. Los valores válidos son 0, mayor que o igual a 1, o indefinido. Un valor de 1 es una coincidencia exacta o superposición de 100%. Un valor de 0 se debe utilizar si el radio-punto dado no contiene por completo la representación original. El Ajuste espacial del radio-punto no está definido (y se debe dejar en blanco) si la representación original es un punto sin incertidumbre y la georreferencia dada no es ese mismo punto (sin incertidumbre). Si tanto el original como la georreferencia dada están en el mismo punto, el Ajuste espacial del radio-punto es 1.</t>
  </si>
  <si>
    <r>
      <t xml:space="preserve">Una representación Well-Known Text (WKT) de la forma (footprint, geometría) que define la ubicación. Una ubicación puede tener una representación de radio-punto (véase Latitud decimal) y una representación footprint, y pueden diferir entre sí.
</t>
    </r>
    <r>
      <rPr>
        <b/>
        <sz val="9"/>
        <color rgb="FF000000"/>
        <rFont val="Calibri"/>
      </rPr>
      <t>Ejemplo:</t>
    </r>
    <r>
      <rPr>
        <sz val="9"/>
        <color rgb="FF000000"/>
        <rFont val="Calibri"/>
      </rPr>
      <t xml:space="preserve"> El cuadrante de un grado con esquinas opuestas (longitud=10, latitud=20) y (longitud=11, latitud=21) debe ser expresado en well-known text como POLÍGONO ((10 20, 11 20, 11 21, 10 21, 10 20))</t>
    </r>
  </si>
  <si>
    <r>
      <t xml:space="preserve">Una representación Well-Known Text (WKT) del sistema de referencia espacial (SRS) para WKT footprint de la ubicación. No utilice este elemento para describir el SRS de Latitud decimal y Longitud decimal, incluso si es la misma que para WKT footprint - utilice el Datum geodésico en su lugar.
</t>
    </r>
    <r>
      <rPr>
        <b/>
        <sz val="9"/>
        <color rgb="FF000000"/>
        <rFont val="Calibri"/>
      </rPr>
      <t>Ejemplo:</t>
    </r>
    <r>
      <rPr>
        <sz val="9"/>
        <color rgb="FF000000"/>
        <rFont val="Calibri"/>
      </rPr>
      <t xml:space="preserve"> El WKT para el estándar WGS84 SRS (EPSG:4326) es "GEOGCS["GCS_WGS_1984", DATUM["D_WGS_1984", SPHEROID["WGS_1984",6378137,298.257223563]], PRIMEM["Greenwich",0], UNIT["Degree",0.0174532925199433]]" sin las comillas que lo encierran</t>
    </r>
  </si>
  <si>
    <t>La fecha en que fue georreferenciada la ubicación. Se recomienda utilizar un esquema de codificación, tal como la norma ISO 8601, use el siguiente formato: AAAA-MM-DD o  AAAA-MM o AAAA.</t>
  </si>
  <si>
    <r>
      <t xml:space="preserve">Una descripción o referencia a los métodos utilizados para determinar el footprint espacial, coordenadas, e incertidumbres.
</t>
    </r>
    <r>
      <rPr>
        <b/>
        <sz val="9"/>
        <color rgb="FF000000"/>
        <rFont val="Calibri"/>
      </rPr>
      <t>Ejemplos:</t>
    </r>
    <r>
      <rPr>
        <sz val="9"/>
        <color rgb="FF000000"/>
        <rFont val="Calibri"/>
      </rPr>
      <t xml:space="preserve"> "Guide to Best Practices for Georeferencing" (Chapman and Wieczorek, eds. 2006), “Global Biodiversity Information Facility.", "MaNIS/HerpNet/ORNIS Georeferencing Guidelines", "BioGeomancer"</t>
    </r>
  </si>
  <si>
    <r>
      <t xml:space="preserve">Una lista (en una fila continua y separada por “;”) de los mapas, gaceteros, u otros recursos utilizados para georreferenciar la ubicación, lo suficientemente específica como para permitir que cualquier persona en el futuro utilice los mismos recursos.
</t>
    </r>
    <r>
      <rPr>
        <b/>
        <sz val="9"/>
        <color rgb="FF000000"/>
        <rFont val="Calibri"/>
      </rPr>
      <t>Ejemplos:</t>
    </r>
    <r>
      <rPr>
        <sz val="9"/>
        <color rgb="FF000000"/>
        <rFont val="Calibri"/>
      </rPr>
      <t xml:space="preserve"> "USGS 1:24000 Florence Montana Quad; Terrametrics 2008 en Google Earth"</t>
    </r>
  </si>
  <si>
    <r>
      <t xml:space="preserve">Una descripción categórica de la medida en que se ha verificado la georreferencia para representar, de la mejor manera, la descripción espacial. Se recomienda el uso del vocabulario controlado Estado de Verificación de la Georreferenciación (Véase pestaña Vocabulario)
</t>
    </r>
    <r>
      <rPr>
        <b/>
        <sz val="9"/>
        <color rgb="FF000000"/>
        <rFont val="Calibri"/>
      </rPr>
      <t>Ejemplos:</t>
    </r>
    <r>
      <rPr>
        <sz val="9"/>
        <color rgb="FF000000"/>
        <rFont val="Calibri"/>
      </rPr>
      <t xml:space="preserve"> "Requiere verificación", "Verificado por colector", "Verificado por curador"</t>
    </r>
  </si>
  <si>
    <r>
      <t xml:space="preserve">Anotaciones o comentarios acerca de la determinación de la descripción espacial, los supuestos hechos que explican las adiciones formalizadas en el método referido en Protocolo de georreferenciación.
</t>
    </r>
    <r>
      <rPr>
        <b/>
        <sz val="9"/>
        <color rgb="FF000000"/>
        <rFont val="Calibri"/>
      </rPr>
      <t>Ejemplo:</t>
    </r>
    <r>
      <rPr>
        <sz val="9"/>
        <color rgb="FF000000"/>
        <rFont val="Calibri"/>
      </rPr>
      <t xml:space="preserve"> "Distancia asumida del camino (Autopista 101)"</t>
    </r>
  </si>
  <si>
    <t>Un identificador para el conjunto de la información asociada con un Contexto geológico (la ubicación dentro de un contexto geológico, tal como estratigrafía). Puede ser un identificador único global o un identificador específico para el conjunto de datos.</t>
  </si>
  <si>
    <t>El nombre completo del eón geocronológico más temprano o el eratema cronoestratigráfico más bajo, o el nombre informal ("Precámbrico") atribuible al horizonte estratigráfico donde se recolectó el objeto catalogado.
Ejemplos: "Fanerozoico", "Proterozoico"</t>
  </si>
  <si>
    <r>
      <t xml:space="preserve">El nombre completo del eón geocronológico más tardío o el eratema cronoestratigráfico más alto posible, o el nombre informal ("Precámbrico") atribuible al horizonte estratigráfico donde se recolectó el objeto catalogado.
</t>
    </r>
    <r>
      <rPr>
        <b/>
        <sz val="9"/>
        <color rgb="FF000000"/>
        <rFont val="Calibri"/>
      </rPr>
      <t>Ejemplos:</t>
    </r>
    <r>
      <rPr>
        <sz val="9"/>
        <color rgb="FF000000"/>
        <rFont val="Calibri"/>
      </rPr>
      <t xml:space="preserve"> "Fanerozoico", "Proterozoico"</t>
    </r>
  </si>
  <si>
    <r>
      <t xml:space="preserve">El nombre completo de la era geocronológica más temprana o el eratema cronoestratigráfico más bajo, atribuible al horizonte estratigráfico donde se recolectó el objeto catalogado.
</t>
    </r>
    <r>
      <rPr>
        <b/>
        <sz val="9"/>
        <color rgb="FF000000"/>
        <rFont val="Calibri"/>
      </rPr>
      <t>Ejemplos:</t>
    </r>
    <r>
      <rPr>
        <sz val="9"/>
        <color rgb="FF000000"/>
        <rFont val="Calibri"/>
      </rPr>
      <t xml:space="preserve"> "Cenozoico", "Mesozoico"</t>
    </r>
  </si>
  <si>
    <r>
      <t xml:space="preserve">El nombre completo de la era geocronológica más tardía o el eratema cronoestratigráfico más alto posible, atribuible al horizonte estratigráfico donde se recolectó el objeto catalogado.
</t>
    </r>
    <r>
      <rPr>
        <b/>
        <sz val="9"/>
        <color rgb="FF000000"/>
        <rFont val="Calibri"/>
      </rPr>
      <t>Ejemplos:</t>
    </r>
    <r>
      <rPr>
        <sz val="9"/>
        <color rgb="FF000000"/>
        <rFont val="Calibri"/>
      </rPr>
      <t xml:space="preserve"> "Cenozoico", "Mesozoico"</t>
    </r>
  </si>
  <si>
    <r>
      <t xml:space="preserve">El nombre completo del periodo geocronológico más temprano posible o el sistema cronoestratigráfico más bajo, atribuible al horizonte estratigráfico donde se recolectó el objeto catalogado.
</t>
    </r>
    <r>
      <rPr>
        <b/>
        <sz val="9"/>
        <color rgb="FF000000"/>
        <rFont val="Calibri"/>
      </rPr>
      <t>Ejemplos:</t>
    </r>
    <r>
      <rPr>
        <sz val="9"/>
        <color rgb="FF000000"/>
        <rFont val="Calibri"/>
      </rPr>
      <t xml:space="preserve"> "Neógeno", "Terciario", "Cuaternario"</t>
    </r>
  </si>
  <si>
    <r>
      <t xml:space="preserve">El nombre completo del período geocronológico más tardío posible o del sistema cronoestratigráfico más alto, atribuible al horizonte estratigráfico donde se recolectó el objeto catalogado.
</t>
    </r>
    <r>
      <rPr>
        <b/>
        <sz val="9"/>
        <color rgb="FF000000"/>
        <rFont val="Calibri"/>
      </rPr>
      <t>Ejemplos:</t>
    </r>
    <r>
      <rPr>
        <sz val="9"/>
        <color rgb="FF000000"/>
        <rFont val="Calibri"/>
      </rPr>
      <t xml:space="preserve"> "Neógeno", "Terciario", "Cuaternario"</t>
    </r>
  </si>
  <si>
    <r>
      <t xml:space="preserve">El nombre completo de la época geocronológica más temprana o la serie cronoestratigráfica más baja posible, atribuible al horizonte estratigráfico donde se recolectó el objeto catalogado.
</t>
    </r>
    <r>
      <rPr>
        <b/>
        <sz val="9"/>
        <color rgb="FF000000"/>
        <rFont val="Calibri"/>
      </rPr>
      <t>Ejemplos:</t>
    </r>
    <r>
      <rPr>
        <sz val="9"/>
        <color rgb="FF000000"/>
        <rFont val="Calibri"/>
      </rPr>
      <t xml:space="preserve"> "Holoceno", "Pleistoceno", "Serie Ibexian"</t>
    </r>
  </si>
  <si>
    <r>
      <t xml:space="preserve">El nombre completo de la época geocronológica más tardía posible o la serie cronoestratigráfica más alta, atribuible al horizonte estratigráfico donde se recolectó el objeto catalogado.
</t>
    </r>
    <r>
      <rPr>
        <b/>
        <sz val="9"/>
        <color rgb="FF000000"/>
        <rFont val="Calibri"/>
      </rPr>
      <t>Ejemplos:</t>
    </r>
    <r>
      <rPr>
        <sz val="9"/>
        <color rgb="FF000000"/>
        <rFont val="Calibri"/>
      </rPr>
      <t xml:space="preserve"> "Holoceno", "Pleistoceno", "Serie Ibexian"</t>
    </r>
  </si>
  <si>
    <r>
      <t xml:space="preserve">El nombre completo de la edad geocronológica más temprana posible o piso cronoestratigráfico más bajo, atribuible al horizonte estratigráfico donde se recolectó el objeto catalogado.
</t>
    </r>
    <r>
      <rPr>
        <b/>
        <sz val="9"/>
        <color rgb="FF000000"/>
        <rFont val="Calibri"/>
      </rPr>
      <t>Ejemplos:</t>
    </r>
    <r>
      <rPr>
        <sz val="9"/>
        <color rgb="FF000000"/>
        <rFont val="Calibri"/>
      </rPr>
      <t xml:space="preserve"> "Atlántico", "Boreal"</t>
    </r>
  </si>
  <si>
    <r>
      <t xml:space="preserve">El nombre completo de la edad geocronológica más tardía posible o piso cronoestratigráfico más alto, atribuible al horizonte estratigráfico donde se recolectó el objeto catalogado.
</t>
    </r>
    <r>
      <rPr>
        <b/>
        <sz val="9"/>
        <color rgb="FF000000"/>
        <rFont val="Calibri"/>
      </rPr>
      <t xml:space="preserve">Ejemplos: </t>
    </r>
    <r>
      <rPr>
        <sz val="9"/>
        <color rgb="FF000000"/>
        <rFont val="Calibri"/>
      </rPr>
      <t>"Atlántico", "Boreal"</t>
    </r>
  </si>
  <si>
    <t>El nombre completo de la zona geológica bioestratigráfica más baja posible del horizonte estratigráfico donde se recolectó el objeto catalogado.</t>
  </si>
  <si>
    <t>El nombre completo de la zona geológica bioestratigráfica más alta posible del horizonte estratigráfico donde se recolectó el objeto catalogado.</t>
  </si>
  <si>
    <t>La combinación de todos los nombres litoestratigráficos de la roca de donde se colectó el objeto catalogado.</t>
  </si>
  <si>
    <t>El nombre completo del grupo litoestratigráfico del cual se colectó el objeto catalogado.</t>
  </si>
  <si>
    <t>El nombre completo de la formación litoestratigráfica de la cual se colectó el objeto catalogado.</t>
  </si>
  <si>
    <t>El nombre completo del miembro litoestratigráfico del cual se colectó el elemento catalogado.</t>
  </si>
  <si>
    <t>El nombre completo de la capa litoestratigráfica de la cual se colectó el elemento catalogado.</t>
  </si>
  <si>
    <t>Un identificador para la identificación (el cuerpo de la información asociada con la asignación de un nombre científico). Puede ser un identificador único global o un identificador específico para el conjunto de datos.</t>
  </si>
  <si>
    <r>
      <t xml:space="preserve">Una lista (en una fila continua y separada por “;”) de los nombres de las personas, grupos u organizaciones que identificaron la entidad biológica.
</t>
    </r>
    <r>
      <rPr>
        <b/>
        <sz val="9"/>
        <color rgb="FF000000"/>
        <rFont val="Calibri"/>
      </rPr>
      <t>Ejemplos:</t>
    </r>
    <r>
      <rPr>
        <sz val="9"/>
        <color rgb="FF000000"/>
        <rFont val="Calibri"/>
      </rPr>
      <t xml:space="preserve"> "James L. Patton", "Theodore Pappenfuss; Robert Macey"</t>
    </r>
  </si>
  <si>
    <r>
      <t xml:space="preserve">La fecha en que fue identificada la entidad biológica como representativa del taxón. Se recomienda utilizar un esquema de codificación, como la norma ISO 8601
</t>
    </r>
    <r>
      <rPr>
        <b/>
        <sz val="9"/>
        <color rgb="FF000000"/>
        <rFont val="Calibri"/>
      </rPr>
      <t xml:space="preserve">Ejemplo: </t>
    </r>
    <r>
      <rPr>
        <sz val="9"/>
        <color rgb="FF000000"/>
        <rFont val="Calibri"/>
      </rPr>
      <t>"1963-03-08" es 8 de marzo de 1963, "1906-06" es junio de 1906, "1971" es justo ese año, "2007-03-01/2008-05-11" es el intervalo entre el 1 de marzo de 2007 y 11 de mayo de 2008, "2007-11-13/15" es el intervalo entre el 13 de noviembre de 2007 y 15 de noviembre de 2007</t>
    </r>
    <r>
      <rPr>
        <sz val="9"/>
        <color theme="1"/>
        <rFont val="Calibri"/>
      </rPr>
      <t>.</t>
    </r>
  </si>
  <si>
    <r>
      <t xml:space="preserve">Un indicador categórico del alcance de la verificación de la identificación taxonómica. Se recomienda el uso de un vocabulario controlado, como los usados en HISPID/ABCD.
</t>
    </r>
    <r>
      <rPr>
        <b/>
        <sz val="9"/>
        <color rgb="FF000000"/>
        <rFont val="Calibri"/>
      </rPr>
      <t>Ejemplos:</t>
    </r>
    <r>
      <rPr>
        <sz val="9"/>
        <color rgb="FF000000"/>
        <rFont val="Calibri"/>
      </rPr>
      <t xml:space="preserve"> "0", "4"</t>
    </r>
  </si>
  <si>
    <r>
      <t xml:space="preserve">Comentarios o notas sobre la identificación.
</t>
    </r>
    <r>
      <rPr>
        <b/>
        <sz val="9"/>
        <color rgb="FF000000"/>
        <rFont val="Calibri"/>
      </rPr>
      <t>Ejemplo:</t>
    </r>
    <r>
      <rPr>
        <sz val="9"/>
        <color rgb="FF000000"/>
        <rFont val="Calibri"/>
      </rPr>
      <t xml:space="preserve"> Se distingue entre Anthus correndera y Anthus hellmayri basado en las longitudes comparativas de las uñas</t>
    </r>
  </si>
  <si>
    <r>
      <t xml:space="preserve">Una breve frase o término estándar ("cf.","aff.") para expresar las dudas del determinador sobre la identificación.
</t>
    </r>
    <r>
      <rPr>
        <b/>
        <sz val="9"/>
        <color rgb="FF000000"/>
        <rFont val="Calibri"/>
      </rPr>
      <t xml:space="preserve">Ejemplo: </t>
    </r>
    <r>
      <rPr>
        <sz val="9"/>
        <color rgb="FF000000"/>
        <rFont val="Calibri"/>
      </rPr>
      <t>Para "Quercus aff. agrifolia var. oxyadenia", el Calificador de la identificación sería "aff. agrifolia var. oxyadenia" con valores acompañantes "Quercus" en Género, "agrifolia" en Epíteto específico, "oxyadenia" en Epíteto infraespecífico, y "var." en Categoría taxonómica</t>
    </r>
  </si>
  <si>
    <r>
      <t xml:space="preserve">Una lista (en una fila continua y separada por ";") de los tipos de nomenclatura (estado del tipo, nombre científico tipificado, publicación) aplicados a la entidad biológica. Se recomienda el uso del vocabulario controlado Estado del Tipo.
</t>
    </r>
    <r>
      <rPr>
        <b/>
        <sz val="9"/>
        <color rgb="FF000000"/>
        <rFont val="Calibri"/>
      </rPr>
      <t>Ejemplo:</t>
    </r>
    <r>
      <rPr>
        <sz val="9"/>
        <color rgb="FF000000"/>
        <rFont val="Calibri"/>
      </rPr>
      <t xml:space="preserve"> "holotipo de Ctenomys sociabilis. Pearson O. P., y M. I. Christie. 1985. Historia Natural, 5(37):388"</t>
    </r>
  </si>
  <si>
    <r>
      <t xml:space="preserve">Un identificador para el uso del nombre (significado documentado del nombre de acuerdo con una fuente) del taxón parental directo, más próximo de nivel superior (en una clasificación) del elemento más específico de Nombre científico.
</t>
    </r>
    <r>
      <rPr>
        <b/>
        <sz val="9"/>
        <color rgb="FF000000"/>
        <rFont val="Calibri"/>
      </rPr>
      <t xml:space="preserve">Ejemplo: </t>
    </r>
    <r>
      <rPr>
        <sz val="9"/>
        <color rgb="FF000000"/>
        <rFont val="Calibri"/>
      </rPr>
      <t>"8fa58e08-08de-4ac1-b69c-1235340b7001"</t>
    </r>
  </si>
  <si>
    <r>
      <t xml:space="preserve">Un identificador para el uso del nombre (significado documentado del nombre de acuerdo con una fuente) en el que se estableció originalmente, el elemento terminal de Nombre científico bajo las reglas del Código Nomenclatural asociado.
</t>
    </r>
    <r>
      <rPr>
        <b/>
        <sz val="9"/>
        <color rgb="FF000000"/>
        <rFont val="Calibri"/>
      </rPr>
      <t xml:space="preserve">Ejemplo: </t>
    </r>
    <r>
      <rPr>
        <sz val="9"/>
        <color rgb="FF000000"/>
        <rFont val="Calibri"/>
      </rPr>
      <t>"http://species.gbif.org/abies_alba_1753"</t>
    </r>
  </si>
  <si>
    <r>
      <t xml:space="preserve">Un identificador de la fuente en la que está definida o implícita la circunscripción conceptual del taxón específico. Véase "Nombre de acuerdo con".
</t>
    </r>
    <r>
      <rPr>
        <b/>
        <sz val="9"/>
        <color rgb="FF000000"/>
        <rFont val="Calibri"/>
      </rPr>
      <t>Ejemplo:</t>
    </r>
    <r>
      <rPr>
        <sz val="9"/>
        <color rgb="FF000000"/>
        <rFont val="Calibri"/>
      </rPr>
      <t xml:space="preserve"> "doi:10.1016/S0269-915X(97)80026-2"</t>
    </r>
  </si>
  <si>
    <r>
      <t xml:space="preserve">Un identificador de la publicación en que se estableció originalmente el Nombre científico bajo las reglas del Código Nomenclatural asociado.
</t>
    </r>
    <r>
      <rPr>
        <b/>
        <sz val="9"/>
        <color rgb="FF000000"/>
        <rFont val="Calibri"/>
      </rPr>
      <t>Ejemplo:</t>
    </r>
    <r>
      <rPr>
        <sz val="9"/>
        <color rgb="FF000000"/>
        <rFont val="Calibri"/>
      </rPr>
      <t xml:space="preserve"> "http://hdl.handle.net/10199/7"</t>
    </r>
  </si>
  <si>
    <r>
      <t xml:space="preserve">Un identificador para el concepto taxonómico al que se refiere el registro, no para los detalles de nomenclatura de un taxón.
</t>
    </r>
    <r>
      <rPr>
        <b/>
        <sz val="9"/>
        <color rgb="FF000000"/>
        <rFont val="Calibri"/>
      </rPr>
      <t>Ejemplo:</t>
    </r>
    <r>
      <rPr>
        <sz val="9"/>
        <color rgb="FF000000"/>
        <rFont val="Calibri"/>
      </rPr>
      <t xml:space="preserve"> "8fa58e08-08de-4ac1-b69c-1235340b7001"</t>
    </r>
  </si>
  <si>
    <r>
      <t xml:space="preserve">El nombre completo, con información de autoría y fecha si se conoce, del taxón parental directo más próximo de nivel superior (en una clasificación) del elemento más específico de Nombre científico.
</t>
    </r>
    <r>
      <rPr>
        <b/>
        <sz val="9"/>
        <color rgb="FF000000"/>
        <rFont val="Calibri"/>
      </rPr>
      <t>Ejemplos:</t>
    </r>
    <r>
      <rPr>
        <sz val="9"/>
        <color rgb="FF000000"/>
        <rFont val="Calibri"/>
      </rPr>
      <t xml:space="preserve"> "Rubiaceae", "Gruiformes", "Testudinae"</t>
    </r>
  </si>
  <si>
    <r>
      <t xml:space="preserve">El nombre del taxón, con información de autoría y fecha si se conoce, tal como apareció originalmente cuando se estableció por primera vez bajo las reglas del Código Nomenclatural asociado. El basiónimo (botánica) o basónimo (bacteriología) de Nombre científico o el homónimo anterior de los nombres sustituidos.
</t>
    </r>
    <r>
      <rPr>
        <b/>
        <sz val="9"/>
        <color rgb="FF000000"/>
        <rFont val="Calibri"/>
      </rPr>
      <t>Ejemplos:</t>
    </r>
    <r>
      <rPr>
        <sz val="9"/>
        <color rgb="FF000000"/>
        <rFont val="Calibri"/>
      </rPr>
      <t xml:space="preserve"> "Pinus abies", "Gasterosteus saltatrix Linnaeus 1768"</t>
    </r>
  </si>
  <si>
    <r>
      <t xml:space="preserve">La referencia a la fuente en la que está definida o implícita la circunscripción conceptual del taxón, tradicionalmente representado por el Latín "sensu" o "sec." (de secundum, que significa "según"). Para los taxones que resultan de las identificaciones, una referencia a las claves, monografías, expertos y otras fuentes debe ser provista.
</t>
    </r>
    <r>
      <rPr>
        <b/>
        <sz val="9"/>
        <color rgb="FF000000"/>
        <rFont val="Calibri"/>
      </rPr>
      <t xml:space="preserve">Ejemplo: </t>
    </r>
    <r>
      <rPr>
        <sz val="9"/>
        <color rgb="FF000000"/>
        <rFont val="Calibri"/>
      </rPr>
      <t>"McCranie, J. R., D. B. Wake, and L. D. Wilson. 1996. The taxonomic status of Bolitoglossa schmidti, with comments on the biology of the Mesoamerican salamander Bolitoglossa dofleini (Caudata: Plethodontidae). Carib. J. Sci. 32:395-398."</t>
    </r>
  </si>
  <si>
    <r>
      <t xml:space="preserve">Una referencia para la publicación en que se estableció originalmente el Nombre científico bajo las reglas del Código Nomenclatural asociado.
</t>
    </r>
    <r>
      <rPr>
        <b/>
        <sz val="9"/>
        <color rgb="FF000000"/>
        <rFont val="Calibri"/>
      </rPr>
      <t>Ejemplos:</t>
    </r>
    <r>
      <rPr>
        <sz val="9"/>
        <color rgb="FF000000"/>
        <rFont val="Calibri"/>
      </rPr>
      <t xml:space="preserve"> "Pearson O. P., and M. I. Christie. 1985. Historia Natural, 5(37):388", "Forel, Auguste, Diagnosies provisoires de quelques espèces nouvelles de fourmis de Madagascar, récoltées par M. Grandidier., Annales de la Societe Entomologique de Belgique, Comptes-rendus des Seances 30, 1886".</t>
    </r>
  </si>
  <si>
    <r>
      <t xml:space="preserve">El año de cuatro dígitos en el que se publicó el Nombre científico.
</t>
    </r>
    <r>
      <rPr>
        <b/>
        <sz val="9"/>
        <color rgb="FF000000"/>
        <rFont val="Calibri"/>
      </rPr>
      <t>Ejemplos:</t>
    </r>
    <r>
      <rPr>
        <sz val="9"/>
        <color rgb="FF000000"/>
        <rFont val="Calibri"/>
      </rPr>
      <t xml:space="preserve"> "1915", "2008"</t>
    </r>
  </si>
  <si>
    <r>
      <t xml:space="preserve">El nombre científico completo del reino al que pertenece el taxón.
</t>
    </r>
    <r>
      <rPr>
        <b/>
        <sz val="9"/>
        <color rgb="FF000000"/>
        <rFont val="Calibri"/>
      </rPr>
      <t>Ejemplos:</t>
    </r>
    <r>
      <rPr>
        <sz val="9"/>
        <color rgb="FF000000"/>
        <rFont val="Calibri"/>
      </rPr>
      <t xml:space="preserve"> "Animalia", "Plantae"</t>
    </r>
  </si>
  <si>
    <r>
      <t xml:space="preserve">El nombre científico completo del Filo o División al que pertenece el taxón.
</t>
    </r>
    <r>
      <rPr>
        <b/>
        <sz val="9"/>
        <color rgb="FF000000"/>
        <rFont val="Calibri"/>
      </rPr>
      <t>Ejemplos:</t>
    </r>
    <r>
      <rPr>
        <sz val="9"/>
        <color rgb="FF000000"/>
        <rFont val="Calibri"/>
      </rPr>
      <t xml:space="preserve"> "Chordata" (Filo), "Bryophyta" (División)</t>
    </r>
  </si>
  <si>
    <r>
      <t xml:space="preserve">El nombre científico completo de la clase al que pertenece el taxón.
</t>
    </r>
    <r>
      <rPr>
        <b/>
        <sz val="9"/>
        <color rgb="FF000000"/>
        <rFont val="Calibri"/>
      </rPr>
      <t>Ejemplos:</t>
    </r>
    <r>
      <rPr>
        <sz val="9"/>
        <color rgb="FF000000"/>
        <rFont val="Calibri"/>
      </rPr>
      <t xml:space="preserve"> "Mammalia", "Hepaticopsida"</t>
    </r>
  </si>
  <si>
    <r>
      <t xml:space="preserve">El nombre científico completo del orden al que pertenece el taxón.
</t>
    </r>
    <r>
      <rPr>
        <b/>
        <sz val="9"/>
        <color rgb="FF000000"/>
        <rFont val="Calibri"/>
      </rPr>
      <t>Ejemplos:</t>
    </r>
    <r>
      <rPr>
        <sz val="9"/>
        <color rgb="FF000000"/>
        <rFont val="Calibri"/>
      </rPr>
      <t xml:space="preserve"> "Carnivora", "Monocleales"</t>
    </r>
  </si>
  <si>
    <r>
      <t xml:space="preserve">El nombre científico completo de la familia al que pertenece el taxón.
</t>
    </r>
    <r>
      <rPr>
        <b/>
        <sz val="9"/>
        <color rgb="FF000000"/>
        <rFont val="Calibri"/>
      </rPr>
      <t>Ejemplos:</t>
    </r>
    <r>
      <rPr>
        <sz val="9"/>
        <color rgb="FF000000"/>
        <rFont val="Calibri"/>
      </rPr>
      <t xml:space="preserve"> "Felidae", "Monocleaceae"</t>
    </r>
  </si>
  <si>
    <r>
      <t xml:space="preserve">El nombre científico completo del género al que pertenece el taxón.
</t>
    </r>
    <r>
      <rPr>
        <b/>
        <sz val="9"/>
        <color rgb="FF000000"/>
        <rFont val="Calibri"/>
      </rPr>
      <t>Ejemplos:</t>
    </r>
    <r>
      <rPr>
        <sz val="9"/>
        <color rgb="FF000000"/>
        <rFont val="Calibri"/>
      </rPr>
      <t xml:space="preserve"> "Puma", "Monoclea"</t>
    </r>
  </si>
  <si>
    <r>
      <t xml:space="preserve">El nombre científico completo del subgénero al que pertenece el taxón. Los valores deben incluir el género para evitar la confusión de homonimia.
</t>
    </r>
    <r>
      <rPr>
        <b/>
        <sz val="9"/>
        <color rgb="FF000000"/>
        <rFont val="Calibri"/>
      </rPr>
      <t>Ejemplos:</t>
    </r>
    <r>
      <rPr>
        <sz val="9"/>
        <color rgb="FF000000"/>
        <rFont val="Calibri"/>
      </rPr>
      <t xml:space="preserve"> "Strobus (Pinus)", "Puma (Puma)" "Loligo (Amerigo)", "Hieracium subgen. Pilosella"</t>
    </r>
  </si>
  <si>
    <r>
      <t xml:space="preserve">El nombre del epíteto específico de Nombre científico.
</t>
    </r>
    <r>
      <rPr>
        <b/>
        <sz val="9"/>
        <color rgb="FF000000"/>
        <rFont val="Calibri"/>
      </rPr>
      <t xml:space="preserve">Ejemplos: </t>
    </r>
    <r>
      <rPr>
        <sz val="9"/>
        <color rgb="FF000000"/>
        <rFont val="Calibri"/>
      </rPr>
      <t>"concolor", "gottschei"</t>
    </r>
  </si>
  <si>
    <r>
      <t xml:space="preserve">El nombre con la categoría de taxón más baja o más especifica por debajo del epíteto específico (parte terminal del nombre), excluyendo cualquier otra denominación de categoría.
</t>
    </r>
    <r>
      <rPr>
        <b/>
        <sz val="9"/>
        <color rgb="FF000000"/>
        <rFont val="Calibri"/>
      </rPr>
      <t>Ejemplos:</t>
    </r>
    <r>
      <rPr>
        <sz val="9"/>
        <color rgb="FF000000"/>
        <rFont val="Calibri"/>
      </rPr>
      <t xml:space="preserve"> para el nombre científico "Carex viridula subsp. brachyrrhyncha var. elatior" el Epíteto infraespecífico será "elatior"</t>
    </r>
  </si>
  <si>
    <r>
      <t xml:space="preserve">La clasificación taxonómica del nombre más específico en el Nombre científico. Se recomienda el uso del vocabulario controlado Categoría del Taxón.
</t>
    </r>
    <r>
      <rPr>
        <b/>
        <sz val="9"/>
        <color rgb="FF000000"/>
        <rFont val="Calibri"/>
      </rPr>
      <t>Ejemplos:</t>
    </r>
    <r>
      <rPr>
        <sz val="9"/>
        <color rgb="FF000000"/>
        <rFont val="Calibri"/>
      </rPr>
      <t xml:space="preserve"> "subespecie", "variedad", "forma", "especie", "género"</t>
    </r>
  </si>
  <si>
    <r>
      <t xml:space="preserve">La categoría del taxón del nombre más específico en un nombre científico tal y como aparece en el registro original.
</t>
    </r>
    <r>
      <rPr>
        <b/>
        <sz val="9"/>
        <color rgb="FF000000"/>
        <rFont val="Calibri"/>
      </rPr>
      <t xml:space="preserve">Ejemplos: </t>
    </r>
    <r>
      <rPr>
        <sz val="9"/>
        <color rgb="FF000000"/>
        <rFont val="Calibri"/>
      </rPr>
      <t>“Agamoespecie”, “sub-lesus”, “prole”, “apomíctica”, “nothogrex”, “sp.”, "subsp.", "var."</t>
    </r>
  </si>
  <si>
    <r>
      <t xml:space="preserve">La información de autoría del Nombre científico formateado de acuerdo a las convenciones del Código Nomenclatural aplicable.
</t>
    </r>
    <r>
      <rPr>
        <b/>
        <sz val="9"/>
        <color rgb="FF000000"/>
        <rFont val="Calibri"/>
      </rPr>
      <t>Ejemplos:</t>
    </r>
    <r>
      <rPr>
        <sz val="9"/>
        <color rgb="FF000000"/>
        <rFont val="Calibri"/>
      </rPr>
      <t xml:space="preserve"> "(Torr.) J.T. Howell", "(Martinovský) Tzvelev", "(Györfi, 1952)"</t>
    </r>
  </si>
  <si>
    <r>
      <t xml:space="preserve">El nombre o nombres comunes del taxón.
</t>
    </r>
    <r>
      <rPr>
        <b/>
        <sz val="9"/>
        <color rgb="FF000000"/>
        <rFont val="Calibri"/>
      </rPr>
      <t>Ejemplos:</t>
    </r>
    <r>
      <rPr>
        <sz val="9"/>
        <color rgb="FF000000"/>
        <rFont val="Calibri"/>
      </rPr>
      <t xml:space="preserve"> "Cóndor Andino", "Águila Americana", "Buitre, Chulo"</t>
    </r>
  </si>
  <si>
    <r>
      <t xml:space="preserve">El código nomenclatural (o códigos en el caso de un nombre ambireinal) en virtud del cual se construye el Nombre científico. Se recomienda el uso del vocabulario controlado Código nomenclatural.
</t>
    </r>
    <r>
      <rPr>
        <b/>
        <sz val="9"/>
        <color rgb="FF000000"/>
        <rFont val="Calibri"/>
      </rPr>
      <t>Ejemplos:</t>
    </r>
    <r>
      <rPr>
        <sz val="9"/>
        <color rgb="FF000000"/>
        <rFont val="Calibri"/>
      </rPr>
      <t xml:space="preserve"> "ICBN", "ICZN", "BC", "ICNCP", "BioCode", "ICZN; ICBN"</t>
    </r>
  </si>
  <si>
    <r>
      <t xml:space="preserve">El estado de la utilización de Nombre científico como una etiqueta para un taxón. Requiere opinión taxonómica para definir el alcance de un taxón. Dado lo anterior, se utilizan reglas de prioridad para definir el estado taxonómico de la nomenclatura contenida en ese enfoque, junto con la opinión de los expertos. Debe estar vinculado a una referencia sobre taxonomía específica que defina el concepto. Se recomienda el uso del vocabulario controlado Estado taxonómico.
</t>
    </r>
    <r>
      <rPr>
        <b/>
        <sz val="9"/>
        <color rgb="FF000000"/>
        <rFont val="Calibri"/>
      </rPr>
      <t>Ejemplos:</t>
    </r>
    <r>
      <rPr>
        <sz val="9"/>
        <color rgb="FF000000"/>
        <rFont val="Calibri"/>
      </rPr>
      <t xml:space="preserve"> "Inválido", "Mal aplicado", "Sinonimia homotípica", "Aceptado"</t>
    </r>
  </si>
  <si>
    <r>
      <t xml:space="preserve">El estado relacionado con la publicación original del nombre y su conformidad con las normas pertinentes de nomenclatura. Se basa esencialmente en un algoritmo de acuerdo con las reglas de negociación del código. No requiere opinión taxonómica.
</t>
    </r>
    <r>
      <rPr>
        <b/>
        <sz val="9"/>
        <color rgb="FF000000"/>
        <rFont val="Calibri"/>
      </rPr>
      <t>Ejemplos:</t>
    </r>
    <r>
      <rPr>
        <sz val="9"/>
        <color rgb="FF000000"/>
        <rFont val="Calibri"/>
      </rPr>
      <t xml:space="preserve"> "nom. ambig.", "nom. illeg.", "nom. subnud."</t>
    </r>
  </si>
  <si>
    <r>
      <t xml:space="preserve">Comentarios o notas sobre el taxón o nombre.
</t>
    </r>
    <r>
      <rPr>
        <b/>
        <sz val="9"/>
        <color rgb="FF000000"/>
        <rFont val="Calibri"/>
      </rPr>
      <t>Ejemplo:</t>
    </r>
    <r>
      <rPr>
        <sz val="9"/>
        <color rgb="FF000000"/>
        <rFont val="Calibri"/>
      </rPr>
      <t xml:space="preserve"> "Este nombre está mal escrito en uso común"</t>
    </r>
  </si>
  <si>
    <r>
      <t xml:space="preserve">La unidad de medida de la magnitud (tiempo de duración, longitud, área o volumen) de una muestra en un evento de muestreo. Una </t>
    </r>
    <r>
      <rPr>
        <u/>
        <sz val="9"/>
        <color rgb="FF000000"/>
        <rFont val="Calibri"/>
      </rPr>
      <t>Unidad del tamaño de la muestra</t>
    </r>
    <r>
      <rPr>
        <sz val="9"/>
        <color rgb="FF000000"/>
        <rFont val="Calibri"/>
      </rPr>
      <t xml:space="preserve"> debe tener siempre un </t>
    </r>
    <r>
      <rPr>
        <u/>
        <sz val="9"/>
        <color rgb="FF000000"/>
        <rFont val="Calibri"/>
      </rPr>
      <t>Tamaño de la muestra</t>
    </r>
    <r>
      <rPr>
        <sz val="9"/>
        <color rgb="FF000000"/>
        <rFont val="Calibri"/>
      </rPr>
      <t xml:space="preserve"> correspondiente [e.g ].
</t>
    </r>
    <r>
      <rPr>
        <b/>
        <sz val="9"/>
        <color rgb="FF000000"/>
        <rFont val="Calibri"/>
      </rPr>
      <t>Ejemplo:</t>
    </r>
    <r>
      <rPr>
        <sz val="9"/>
        <color rgb="FF000000"/>
        <rFont val="Calibri"/>
      </rPr>
      <t xml:space="preserve"> "metros" para </t>
    </r>
    <r>
      <rPr>
        <u/>
        <sz val="9"/>
        <color rgb="FF000000"/>
        <rFont val="Calibri"/>
      </rPr>
      <t>Unidad del tamaño de la muestra</t>
    </r>
    <r>
      <rPr>
        <sz val="9"/>
        <color rgb="FF000000"/>
        <rFont val="Calibri"/>
      </rPr>
      <t xml:space="preserve"> con  "5" para </t>
    </r>
    <r>
      <rPr>
        <u/>
        <sz val="9"/>
        <color rgb="FF000000"/>
        <rFont val="Calibri"/>
      </rPr>
      <t>Tamaño de la muestra</t>
    </r>
  </si>
  <si>
    <r>
      <t xml:space="preserve">Esta plantilla esta basada en el estándar </t>
    </r>
    <r>
      <rPr>
        <b/>
        <i/>
        <sz val="9"/>
        <color rgb="FF333333"/>
        <rFont val="Calibri"/>
      </rPr>
      <t>Darwin Core</t>
    </r>
    <r>
      <rPr>
        <b/>
        <sz val="9"/>
        <color rgb="FF333333"/>
        <rFont val="Calibri"/>
      </rPr>
      <t xml:space="preserve"> (DwC)</t>
    </r>
    <r>
      <rPr>
        <sz val="9"/>
        <color rgb="FF333333"/>
        <rFont val="Calibri"/>
      </rPr>
      <t xml:space="preserve"> (</t>
    </r>
    <r>
      <rPr>
        <i/>
        <sz val="9"/>
        <color rgb="FF333333"/>
        <rFont val="Calibri"/>
      </rPr>
      <t>versión 2015-06-02</t>
    </r>
    <r>
      <rPr>
        <sz val="9"/>
        <color rgb="FF333333"/>
        <rFont val="Calibri"/>
      </rPr>
      <t xml:space="preserve">). Contiene los 169 </t>
    </r>
    <r>
      <rPr>
        <b/>
        <sz val="9"/>
        <color rgb="FF333333"/>
        <rFont val="Calibri"/>
      </rPr>
      <t xml:space="preserve">elementos del estándar, y que son necesarios </t>
    </r>
    <r>
      <rPr>
        <sz val="9"/>
        <color rgb="FF333333"/>
        <rFont val="Calibri"/>
      </rPr>
      <t>al momento de documentar los registros biológicos que se desean publicar.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</si>
</sst>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8">
    <font>
      <sz val="11"/>
      <color theme="1"/>
      <name val="Arial"/>
    </font>
    <font>
      <sz val="11"/>
      <color theme="1"/>
      <name val="Calibri"/>
    </font>
    <font>
      <sz val="18"/>
      <color rgb="FF258AC7"/>
      <name val="Open Sans"/>
    </font>
    <font>
      <sz val="16"/>
      <color rgb="FF258AC7"/>
      <name val="Open Sans"/>
    </font>
    <font>
      <sz val="9"/>
      <color rgb="FF595959"/>
      <name val="Calibri"/>
    </font>
    <font>
      <sz val="9"/>
      <color rgb="FF595959"/>
      <name val="Open Sans"/>
    </font>
    <font>
      <sz val="12"/>
      <color rgb="FF258AC7"/>
      <name val="Calibri"/>
    </font>
    <font>
      <sz val="12"/>
      <color rgb="FF258AC7"/>
      <name val="Open Sans"/>
    </font>
    <font>
      <sz val="9"/>
      <color rgb="FF595959"/>
      <name val="Arial"/>
    </font>
    <font>
      <sz val="9"/>
      <color rgb="FF7F7F7F"/>
      <name val="Calibri"/>
    </font>
    <font>
      <sz val="9"/>
      <color rgb="FF7F7F7F"/>
      <name val="Angsana New"/>
    </font>
    <font>
      <sz val="9"/>
      <color rgb="FF3399FF"/>
      <name val="Calibri"/>
    </font>
    <font>
      <sz val="9"/>
      <color rgb="FF3399FF"/>
      <name val="Verdana"/>
    </font>
    <font>
      <sz val="9"/>
      <color theme="1"/>
      <name val="Calibri"/>
    </font>
    <font>
      <sz val="9"/>
      <color theme="1"/>
      <name val="Arnprior"/>
    </font>
    <font>
      <sz val="11"/>
      <name val="Arial"/>
    </font>
    <font>
      <sz val="8"/>
      <color rgb="FF7F7F7F"/>
      <name val="Calibri"/>
    </font>
    <font>
      <sz val="7"/>
      <color rgb="FF7F7F7F"/>
      <name val="Century Gothic"/>
    </font>
    <font>
      <sz val="7"/>
      <color rgb="FF7F7F7F"/>
      <name val="Calibri"/>
    </font>
    <font>
      <i/>
      <sz val="8"/>
      <color rgb="FF7F7F7F"/>
      <name val="Calibri"/>
    </font>
    <font>
      <sz val="8"/>
      <color theme="1"/>
      <name val="Calibri"/>
    </font>
    <font>
      <sz val="36"/>
      <color rgb="FF7F7F7F"/>
      <name val="Angsana New"/>
    </font>
    <font>
      <sz val="6"/>
      <color theme="1"/>
      <name val="Open Sans"/>
    </font>
    <font>
      <b/>
      <sz val="10"/>
      <color theme="1"/>
      <name val="Open Sans"/>
    </font>
    <font>
      <sz val="10"/>
      <color theme="1"/>
      <name val="Open Sans"/>
    </font>
    <font>
      <b/>
      <sz val="8"/>
      <color theme="1"/>
      <name val="Calibri"/>
    </font>
    <font>
      <sz val="6"/>
      <color theme="0"/>
      <name val="Calibri"/>
    </font>
    <font>
      <b/>
      <sz val="24"/>
      <color rgb="FF258AC7"/>
      <name val="Calibri"/>
    </font>
    <font>
      <sz val="36"/>
      <color rgb="FF7F7F7F"/>
      <name val="Calibri"/>
    </font>
    <font>
      <sz val="6"/>
      <color theme="1"/>
      <name val="Calibri"/>
    </font>
    <font>
      <b/>
      <sz val="10"/>
      <color theme="1"/>
      <name val="Calibri"/>
    </font>
    <font>
      <sz val="10"/>
      <color theme="1"/>
      <name val="Calibri"/>
    </font>
    <font>
      <u/>
      <sz val="36"/>
      <color rgb="FF7F7F7F"/>
      <name val="Arial"/>
    </font>
    <font>
      <sz val="24"/>
      <color theme="1"/>
      <name val="Calibri"/>
    </font>
    <font>
      <sz val="9"/>
      <color theme="1"/>
      <name val="Open Sans"/>
    </font>
    <font>
      <sz val="24"/>
      <color theme="1"/>
      <name val="Oswald"/>
    </font>
    <font>
      <u/>
      <sz val="24"/>
      <color theme="1"/>
      <name val="Arial"/>
    </font>
    <font>
      <u/>
      <sz val="36"/>
      <color rgb="FF7F7F7F"/>
      <name val="Arial"/>
    </font>
    <font>
      <u/>
      <sz val="9"/>
      <color theme="1"/>
      <name val="Calibri"/>
    </font>
    <font>
      <sz val="11"/>
      <color rgb="FF222222"/>
      <name val="Arial"/>
    </font>
    <font>
      <u/>
      <sz val="24"/>
      <color theme="1"/>
      <name val="Oswald"/>
    </font>
    <font>
      <sz val="10"/>
      <color theme="1"/>
      <name val="Verdana"/>
    </font>
    <font>
      <b/>
      <sz val="24"/>
      <color rgb="FFF06B3C"/>
      <name val="Calibri"/>
    </font>
    <font>
      <sz val="8"/>
      <color rgb="FF000000"/>
      <name val="Calibri"/>
    </font>
    <font>
      <sz val="9"/>
      <color rgb="FF000000"/>
      <name val="Calibri"/>
    </font>
    <font>
      <b/>
      <sz val="20"/>
      <color rgb="FF258AC7"/>
      <name val="Calibri"/>
    </font>
    <font>
      <b/>
      <i/>
      <sz val="9"/>
      <color rgb="FF333333"/>
      <name val="Calibri"/>
    </font>
    <font>
      <b/>
      <sz val="9"/>
      <color rgb="FF333333"/>
      <name val="Calibri"/>
    </font>
    <font>
      <sz val="9"/>
      <color rgb="FF333333"/>
      <name val="Calibri"/>
    </font>
    <font>
      <i/>
      <sz val="9"/>
      <color rgb="FF333333"/>
      <name val="Calibri"/>
    </font>
    <font>
      <i/>
      <sz val="8"/>
      <color rgb="FF808080"/>
      <name val="Calibri"/>
    </font>
    <font>
      <sz val="8"/>
      <color rgb="FF808080"/>
      <name val="Calibri"/>
    </font>
    <font>
      <sz val="9"/>
      <color rgb="FFFF6600"/>
      <name val="Calibri"/>
    </font>
    <font>
      <sz val="9"/>
      <color rgb="FF339966"/>
      <name val="Calibri"/>
    </font>
    <font>
      <sz val="9"/>
      <color rgb="FF33CCCC"/>
      <name val="Calibri"/>
    </font>
    <font>
      <b/>
      <sz val="9"/>
      <color rgb="FF000000"/>
      <name val="Calibri"/>
    </font>
    <font>
      <sz val="11"/>
      <color rgb="FF000000"/>
      <name val="Arial"/>
    </font>
    <font>
      <u/>
      <sz val="9"/>
      <color rgb="FF000000"/>
      <name val="Calibri"/>
    </font>
    <font>
      <i/>
      <sz val="9"/>
      <color rgb="FF000000"/>
      <name val="Calibri"/>
    </font>
    <font>
      <b/>
      <sz val="9"/>
      <color theme="1"/>
      <name val="Calibri"/>
    </font>
    <font>
      <b/>
      <sz val="8"/>
      <color rgb="FF000000"/>
      <name val="Calibri"/>
    </font>
    <font>
      <sz val="9"/>
      <color rgb="FF000000"/>
      <name val="Calibri"/>
      <family val="2"/>
    </font>
    <font>
      <sz val="8"/>
      <color rgb="FF000000"/>
      <name val="Calibri"/>
      <family val="2"/>
    </font>
    <font>
      <sz val="8"/>
      <color theme="1"/>
      <name val="Arial"/>
      <family val="2"/>
    </font>
    <font>
      <b/>
      <sz val="8"/>
      <name val="Calibri"/>
      <family val="2"/>
    </font>
    <font>
      <sz val="8"/>
      <color theme="1"/>
      <name val="Calibri"/>
      <family val="2"/>
    </font>
    <font>
      <sz val="9"/>
      <color theme="1"/>
      <name val="Calibri"/>
      <family val="2"/>
    </font>
    <font>
      <sz val="9"/>
      <color rgb="FF000000"/>
      <name val="Calibri"/>
      <family val="2"/>
      <scheme val="major"/>
    </font>
    <font>
      <b/>
      <sz val="9"/>
      <color rgb="FF000000"/>
      <name val="Calibri"/>
      <family val="2"/>
      <scheme val="major"/>
    </font>
    <font>
      <b/>
      <sz val="9"/>
      <color theme="1"/>
      <name val="Calibri"/>
      <family val="2"/>
    </font>
    <font>
      <i/>
      <sz val="9"/>
      <color rgb="FF000000"/>
      <name val="Calibri"/>
      <family val="2"/>
      <scheme val="major"/>
    </font>
    <font>
      <u/>
      <sz val="11"/>
      <color theme="10"/>
      <name val="Arial"/>
    </font>
    <font>
      <sz val="9"/>
      <name val="Calibri"/>
      <family val="2"/>
    </font>
    <font>
      <u/>
      <sz val="9"/>
      <color rgb="FF000000"/>
      <name val="Calibri"/>
      <family val="2"/>
      <scheme val="major"/>
    </font>
    <font>
      <sz val="20"/>
      <color rgb="FF258AC7"/>
      <name val="Calibri"/>
      <family val="2"/>
    </font>
    <font>
      <sz val="9"/>
      <color rgb="FF595959"/>
      <name val="Calibri"/>
      <family val="2"/>
    </font>
    <font>
      <sz val="8"/>
      <color rgb="FF7F7F7F"/>
      <name val="Calibri"/>
      <family val="2"/>
    </font>
    <font>
      <i/>
      <sz val="8"/>
      <color rgb="FF808080"/>
      <name val="Arial"/>
      <family val="2"/>
    </font>
    <font>
      <sz val="8"/>
      <color rgb="FF808080"/>
      <name val="Arial"/>
      <family val="2"/>
    </font>
    <font>
      <u/>
      <sz val="10"/>
      <name val="Arial"/>
      <family val="2"/>
    </font>
    <font>
      <u/>
      <sz val="11"/>
      <name val="Arial"/>
      <family val="2"/>
    </font>
    <font>
      <sz val="11"/>
      <name val="Arial"/>
      <family val="2"/>
    </font>
    <font>
      <b/>
      <sz val="10"/>
      <name val="Calibri"/>
      <family val="2"/>
    </font>
    <font>
      <b/>
      <sz val="10"/>
      <name val="Century Gothic"/>
      <family val="2"/>
    </font>
    <font>
      <b/>
      <sz val="11"/>
      <name val="Arial"/>
      <family val="2"/>
    </font>
    <font>
      <b/>
      <sz val="36"/>
      <name val="Calibri"/>
      <family val="2"/>
    </font>
    <font>
      <sz val="36"/>
      <color rgb="FF7F7F7F"/>
      <name val="Calibri"/>
      <family val="2"/>
    </font>
    <font>
      <b/>
      <sz val="10"/>
      <color theme="1"/>
      <name val="Calibri"/>
      <family val="2"/>
    </font>
  </fonts>
  <fills count="6">
    <fill>
      <patternFill patternType="none"/>
    </fill>
    <fill>
      <patternFill patternType="gray125"/>
    </fill>
    <fill>
      <patternFill patternType="solid">
        <fgColor rgb="FFDAEEF3"/>
        <bgColor rgb="FFDAEEF3"/>
      </patternFill>
    </fill>
    <fill>
      <patternFill patternType="solid">
        <fgColor rgb="FFEAF1DD"/>
        <bgColor rgb="FFEAF1DD"/>
      </patternFill>
    </fill>
    <fill>
      <patternFill patternType="solid">
        <fgColor rgb="FFF2F2F2"/>
        <bgColor rgb="FFF2F2F2"/>
      </patternFill>
    </fill>
    <fill>
      <patternFill patternType="solid">
        <fgColor rgb="FFFFFFFF"/>
        <bgColor rgb="FFFFFFFF"/>
      </patternFill>
    </fill>
  </fills>
  <borders count="19">
    <border>
      <left/>
      <right/>
      <top/>
      <bottom/>
      <diagonal/>
    </border>
    <border>
      <left style="thin">
        <color rgb="FFA5A5A5"/>
      </left>
      <right/>
      <top style="thin">
        <color rgb="FFA5A5A5"/>
      </top>
      <bottom/>
      <diagonal/>
    </border>
    <border>
      <left/>
      <right/>
      <top style="thin">
        <color rgb="FFA5A5A5"/>
      </top>
      <bottom/>
      <diagonal/>
    </border>
    <border>
      <left/>
      <right style="thin">
        <color rgb="FFA5A5A5"/>
      </right>
      <top style="thin">
        <color rgb="FFA5A5A5"/>
      </top>
      <bottom/>
      <diagonal/>
    </border>
    <border>
      <left style="thin">
        <color rgb="FFA5A5A5"/>
      </left>
      <right/>
      <top/>
      <bottom/>
      <diagonal/>
    </border>
    <border>
      <left/>
      <right style="thin">
        <color rgb="FFA5A5A5"/>
      </right>
      <top/>
      <bottom/>
      <diagonal/>
    </border>
    <border>
      <left/>
      <right/>
      <top/>
      <bottom/>
      <diagonal/>
    </border>
    <border>
      <left style="thin">
        <color rgb="FFA5A5A5"/>
      </left>
      <right/>
      <top/>
      <bottom style="thin">
        <color rgb="FFA5A5A5"/>
      </bottom>
      <diagonal/>
    </border>
    <border>
      <left/>
      <right/>
      <top/>
      <bottom style="thin">
        <color rgb="FFA5A5A5"/>
      </bottom>
      <diagonal/>
    </border>
    <border>
      <left/>
      <right style="thin">
        <color rgb="FFA5A5A5"/>
      </right>
      <top/>
      <bottom style="thin">
        <color rgb="FFA5A5A5"/>
      </bottom>
      <diagonal/>
    </border>
    <border>
      <left/>
      <right/>
      <top/>
      <bottom/>
      <diagonal/>
    </border>
    <border>
      <left/>
      <right/>
      <top/>
      <bottom/>
      <diagonal/>
    </border>
    <border>
      <left/>
      <right/>
      <top/>
      <bottom/>
      <diagonal/>
    </border>
    <border>
      <left/>
      <right/>
      <top/>
      <bottom/>
      <diagonal/>
    </border>
    <border>
      <left/>
      <right/>
      <top/>
      <bottom/>
      <diagonal/>
    </border>
    <border>
      <left/>
      <right style="thin">
        <color rgb="FF7F7F7F"/>
      </right>
      <top/>
      <bottom/>
      <diagonal/>
    </border>
    <border>
      <left style="thin">
        <color rgb="FF7F7F7F"/>
      </left>
      <right/>
      <top/>
      <bottom/>
      <diagonal/>
    </border>
    <border>
      <left/>
      <right style="thin">
        <color rgb="FF7F7F7F"/>
      </right>
      <top/>
      <bottom/>
      <diagonal/>
    </border>
    <border>
      <left/>
      <right style="thin">
        <color rgb="FF7F7F7F"/>
      </right>
      <top/>
      <bottom/>
      <diagonal/>
    </border>
  </borders>
  <cellStyleXfs count="2">
    <xf numFmtId="0" fontId="0" fillId="0" borderId="0"/>
    <xf numFmtId="0" fontId="71" fillId="0" borderId="0" applyNumberFormat="0" applyFill="0" applyBorder="0" applyAlignment="0" applyProtection="0"/>
  </cellStyleXfs>
  <cellXfs count="137">
    <xf numFmtId="0" fontId="0" fillId="0" borderId="0" xfId="0" applyFont="1" applyAlignment="1"/>
    <xf numFmtId="0" fontId="1" fillId="0" borderId="0" xfId="0" applyFont="1"/>
    <xf numFmtId="0" fontId="1" fillId="0" borderId="1" xfId="0" applyFont="1" applyBorder="1"/>
    <xf numFmtId="0" fontId="1" fillId="0" borderId="2" xfId="0" applyFont="1" applyBorder="1"/>
    <xf numFmtId="0" fontId="1" fillId="0" borderId="3" xfId="0" applyFont="1" applyBorder="1"/>
    <xf numFmtId="0" fontId="1" fillId="0" borderId="4" xfId="0" applyFont="1" applyBorder="1"/>
    <xf numFmtId="0" fontId="2" fillId="0" borderId="0" xfId="0" applyFont="1" applyAlignment="1">
      <alignment vertical="center" wrapText="1"/>
    </xf>
    <xf numFmtId="0" fontId="3" fillId="0" borderId="0" xfId="0" applyFont="1" applyAlignment="1">
      <alignment horizontal="left" vertical="center" wrapText="1"/>
    </xf>
    <xf numFmtId="0" fontId="1" fillId="0" borderId="5" xfId="0" applyFont="1" applyBorder="1"/>
    <xf numFmtId="0" fontId="2" fillId="0" borderId="0" xfId="0" applyFont="1" applyAlignment="1">
      <alignment horizontal="left" vertical="center" wrapText="1"/>
    </xf>
    <xf numFmtId="0" fontId="4" fillId="0" borderId="0" xfId="0" applyFont="1" applyAlignment="1">
      <alignment horizontal="left" vertical="center" wrapText="1"/>
    </xf>
    <xf numFmtId="0" fontId="5" fillId="0" borderId="0" xfId="0" applyFont="1" applyAlignment="1">
      <alignment horizontal="left" vertical="center" wrapText="1"/>
    </xf>
    <xf numFmtId="0" fontId="6" fillId="0" borderId="0" xfId="0" applyFont="1" applyAlignment="1">
      <alignment horizontal="left"/>
    </xf>
    <xf numFmtId="0" fontId="7" fillId="0" borderId="0" xfId="0" applyFont="1" applyAlignment="1">
      <alignment horizontal="left"/>
    </xf>
    <xf numFmtId="0" fontId="5" fillId="0" borderId="5" xfId="0" applyFont="1" applyBorder="1" applyAlignment="1">
      <alignment vertical="center" wrapText="1"/>
    </xf>
    <xf numFmtId="0" fontId="4" fillId="0" borderId="0" xfId="0" applyFont="1" applyAlignment="1">
      <alignment horizontal="left" vertical="center"/>
    </xf>
    <xf numFmtId="0" fontId="9" fillId="2" borderId="6" xfId="0" applyFont="1" applyFill="1" applyBorder="1" applyAlignment="1">
      <alignment horizontal="center" vertical="top"/>
    </xf>
    <xf numFmtId="0" fontId="4" fillId="0" borderId="0" xfId="0" applyFont="1" applyAlignment="1">
      <alignment vertical="center"/>
    </xf>
    <xf numFmtId="0" fontId="9" fillId="0" borderId="0" xfId="0" applyFont="1" applyAlignment="1">
      <alignment horizontal="left" vertical="center"/>
    </xf>
    <xf numFmtId="0" fontId="10" fillId="0" borderId="0" xfId="0" applyFont="1" applyAlignment="1">
      <alignment horizontal="left" vertical="center"/>
    </xf>
    <xf numFmtId="0" fontId="11" fillId="0" borderId="0" xfId="0" applyFont="1" applyAlignment="1">
      <alignment horizontal="center" vertical="top"/>
    </xf>
    <xf numFmtId="0" fontId="4" fillId="0" borderId="0" xfId="0" applyFont="1" applyAlignment="1">
      <alignment vertical="center" wrapText="1"/>
    </xf>
    <xf numFmtId="0" fontId="11" fillId="0" borderId="0" xfId="0" applyFont="1" applyAlignment="1">
      <alignment horizontal="left" vertical="center"/>
    </xf>
    <xf numFmtId="0" fontId="12" fillId="0" borderId="0" xfId="0" applyFont="1" applyAlignment="1">
      <alignment horizontal="left" vertical="center"/>
    </xf>
    <xf numFmtId="0" fontId="13" fillId="3" borderId="6" xfId="0" applyFont="1" applyFill="1" applyBorder="1" applyAlignment="1">
      <alignment horizontal="center" vertical="top"/>
    </xf>
    <xf numFmtId="0" fontId="13" fillId="0" borderId="0" xfId="0" applyFont="1" applyAlignment="1">
      <alignment horizontal="left" vertical="center"/>
    </xf>
    <xf numFmtId="0" fontId="14" fillId="0" borderId="0" xfId="0" applyFont="1" applyAlignment="1">
      <alignment horizontal="left" vertical="center"/>
    </xf>
    <xf numFmtId="0" fontId="5" fillId="0" borderId="0" xfId="0" applyFont="1" applyAlignment="1">
      <alignment horizontal="center" vertical="center"/>
    </xf>
    <xf numFmtId="0" fontId="4" fillId="0" borderId="0" xfId="0" applyFont="1" applyAlignment="1">
      <alignment horizontal="center" vertical="center"/>
    </xf>
    <xf numFmtId="0" fontId="16" fillId="0" borderId="0" xfId="0" applyFont="1"/>
    <xf numFmtId="0" fontId="17" fillId="0" borderId="0" xfId="0" applyFont="1" applyAlignment="1">
      <alignment horizontal="left"/>
    </xf>
    <xf numFmtId="0" fontId="16" fillId="0" borderId="0" xfId="0" applyFont="1" applyAlignment="1">
      <alignment wrapText="1"/>
    </xf>
    <xf numFmtId="0" fontId="18" fillId="0" borderId="0" xfId="0" applyFont="1" applyAlignment="1">
      <alignment horizontal="left" wrapText="1"/>
    </xf>
    <xf numFmtId="0" fontId="17" fillId="0" borderId="0" xfId="0" applyFont="1" applyAlignment="1">
      <alignment horizontal="left" wrapText="1"/>
    </xf>
    <xf numFmtId="0" fontId="19" fillId="0" borderId="0" xfId="0" applyFont="1" applyAlignment="1">
      <alignment horizontal="left" vertical="center" wrapText="1"/>
    </xf>
    <xf numFmtId="0" fontId="16" fillId="0" borderId="0" xfId="0" applyFont="1" applyAlignment="1">
      <alignment vertical="center" wrapText="1"/>
    </xf>
    <xf numFmtId="0" fontId="18" fillId="0" borderId="0" xfId="0" applyFont="1" applyAlignment="1">
      <alignment horizontal="left" vertical="center" wrapText="1"/>
    </xf>
    <xf numFmtId="0" fontId="17" fillId="0" borderId="0" xfId="0" applyFont="1" applyAlignment="1">
      <alignment horizontal="left" vertical="center" wrapText="1"/>
    </xf>
    <xf numFmtId="0" fontId="1" fillId="0" borderId="7" xfId="0" applyFont="1" applyBorder="1"/>
    <xf numFmtId="0" fontId="1" fillId="0" borderId="8" xfId="0" applyFont="1" applyBorder="1"/>
    <xf numFmtId="0" fontId="1" fillId="0" borderId="9" xfId="0" applyFont="1" applyBorder="1"/>
    <xf numFmtId="49" fontId="20" fillId="0" borderId="0" xfId="0" applyNumberFormat="1" applyFont="1" applyAlignment="1">
      <alignment horizontal="center" vertical="top"/>
    </xf>
    <xf numFmtId="0" fontId="21" fillId="2" borderId="6" xfId="0" applyFont="1" applyFill="1" applyBorder="1" applyAlignment="1">
      <alignment horizontal="center" vertical="center"/>
    </xf>
    <xf numFmtId="0" fontId="22" fillId="0" borderId="0" xfId="0" applyFont="1" applyAlignment="1">
      <alignment horizontal="center" vertical="center" textRotation="90"/>
    </xf>
    <xf numFmtId="0" fontId="23" fillId="4" borderId="6" xfId="0" applyFont="1" applyFill="1" applyBorder="1"/>
    <xf numFmtId="0" fontId="24" fillId="4" borderId="6" xfId="0" applyFont="1" applyFill="1" applyBorder="1" applyAlignment="1">
      <alignment vertical="top"/>
    </xf>
    <xf numFmtId="0" fontId="24" fillId="3" borderId="6" xfId="0" applyFont="1" applyFill="1" applyBorder="1"/>
    <xf numFmtId="0" fontId="25" fillId="2" borderId="6" xfId="0" applyFont="1" applyFill="1" applyBorder="1" applyAlignment="1">
      <alignment horizontal="center" vertical="center" wrapText="1"/>
    </xf>
    <xf numFmtId="0" fontId="26" fillId="0" borderId="0" xfId="0" applyFont="1" applyAlignment="1">
      <alignment horizontal="center" vertical="center" textRotation="90"/>
    </xf>
    <xf numFmtId="0" fontId="25" fillId="3" borderId="6" xfId="0" applyFont="1" applyFill="1" applyBorder="1" applyAlignment="1">
      <alignment horizontal="center" vertical="center" wrapText="1"/>
    </xf>
    <xf numFmtId="0" fontId="28" fillId="0" borderId="0" xfId="0" applyFont="1" applyAlignment="1">
      <alignment horizontal="center" vertical="center"/>
    </xf>
    <xf numFmtId="0" fontId="29" fillId="0" borderId="0" xfId="0" applyFont="1" applyAlignment="1">
      <alignment horizontal="center" vertical="center" textRotation="90"/>
    </xf>
    <xf numFmtId="0" fontId="30" fillId="0" borderId="0" xfId="0" applyFont="1"/>
    <xf numFmtId="0" fontId="31" fillId="0" borderId="0" xfId="0" applyFont="1"/>
    <xf numFmtId="0" fontId="32" fillId="2" borderId="6" xfId="0" applyFont="1" applyFill="1" applyBorder="1" applyAlignment="1">
      <alignment horizontal="center" vertical="center"/>
    </xf>
    <xf numFmtId="0" fontId="29" fillId="0" borderId="0" xfId="0" applyFont="1" applyAlignment="1">
      <alignment horizontal="center" vertical="center" textRotation="90" wrapText="1"/>
    </xf>
    <xf numFmtId="0" fontId="13" fillId="4" borderId="6" xfId="0" applyFont="1" applyFill="1" applyBorder="1" applyAlignment="1">
      <alignment horizontal="left" vertical="center" wrapText="1"/>
    </xf>
    <xf numFmtId="0" fontId="33" fillId="0" borderId="0" xfId="0" applyFont="1" applyAlignment="1">
      <alignment horizontal="center" vertical="center"/>
    </xf>
    <xf numFmtId="0" fontId="21" fillId="0" borderId="0" xfId="0" applyFont="1" applyAlignment="1">
      <alignment horizontal="center" vertical="center"/>
    </xf>
    <xf numFmtId="0" fontId="34" fillId="0" borderId="0" xfId="0" applyFont="1"/>
    <xf numFmtId="0" fontId="35" fillId="0" borderId="0" xfId="0" applyFont="1" applyAlignment="1">
      <alignment horizontal="center" vertical="center"/>
    </xf>
    <xf numFmtId="0" fontId="36" fillId="3" borderId="6" xfId="0" applyFont="1" applyFill="1" applyBorder="1" applyAlignment="1">
      <alignment horizontal="center" vertical="center"/>
    </xf>
    <xf numFmtId="0" fontId="30" fillId="0" borderId="0" xfId="0" applyFont="1" applyAlignment="1">
      <alignment horizontal="center" vertical="center"/>
    </xf>
    <xf numFmtId="0" fontId="13" fillId="0" borderId="0" xfId="0" applyFont="1"/>
    <xf numFmtId="0" fontId="13" fillId="4" borderId="6" xfId="0" applyFont="1" applyFill="1" applyBorder="1" applyAlignment="1">
      <alignment horizontal="left" vertical="center" wrapText="1"/>
    </xf>
    <xf numFmtId="0" fontId="38" fillId="4" borderId="6" xfId="0" applyFont="1" applyFill="1" applyBorder="1" applyAlignment="1">
      <alignment horizontal="left" wrapText="1"/>
    </xf>
    <xf numFmtId="0" fontId="13" fillId="4" borderId="6" xfId="0" applyFont="1" applyFill="1" applyBorder="1" applyAlignment="1">
      <alignment horizontal="left" wrapText="1"/>
    </xf>
    <xf numFmtId="0" fontId="39" fillId="5" borderId="0" xfId="0" applyFont="1" applyFill="1" applyAlignment="1">
      <alignment horizontal="left"/>
    </xf>
    <xf numFmtId="0" fontId="13" fillId="4" borderId="6" xfId="0" applyFont="1" applyFill="1" applyBorder="1" applyAlignment="1">
      <alignment horizontal="left" wrapText="1"/>
    </xf>
    <xf numFmtId="0" fontId="13" fillId="0" borderId="0" xfId="0" applyFont="1" applyAlignment="1">
      <alignment horizontal="left" wrapText="1"/>
    </xf>
    <xf numFmtId="0" fontId="40" fillId="3" borderId="6" xfId="0" applyFont="1" applyFill="1" applyBorder="1" applyAlignment="1">
      <alignment horizontal="center" vertical="center"/>
    </xf>
    <xf numFmtId="0" fontId="13" fillId="0" borderId="0" xfId="0" applyFont="1" applyAlignment="1">
      <alignment vertical="top"/>
    </xf>
    <xf numFmtId="0" fontId="21" fillId="2" borderId="6" xfId="0" applyFont="1" applyFill="1" applyBorder="1" applyAlignment="1">
      <alignment horizontal="center" vertical="center"/>
    </xf>
    <xf numFmtId="0" fontId="41" fillId="4" borderId="6" xfId="0" applyFont="1" applyFill="1" applyBorder="1" applyAlignment="1">
      <alignment vertical="center"/>
    </xf>
    <xf numFmtId="0" fontId="41" fillId="4" borderId="6" xfId="0" applyFont="1" applyFill="1" applyBorder="1" applyAlignment="1">
      <alignment horizontal="left" vertical="center"/>
    </xf>
    <xf numFmtId="0" fontId="42" fillId="4" borderId="6" xfId="0" applyFont="1" applyFill="1" applyBorder="1" applyAlignment="1">
      <alignment vertical="top"/>
    </xf>
    <xf numFmtId="0" fontId="25" fillId="4" borderId="6" xfId="0" applyFont="1" applyFill="1" applyBorder="1" applyAlignment="1">
      <alignment horizontal="left" vertical="center" wrapText="1"/>
    </xf>
    <xf numFmtId="0" fontId="30" fillId="0" borderId="0" xfId="0" applyFont="1" applyAlignment="1">
      <alignment vertical="center"/>
    </xf>
    <xf numFmtId="0" fontId="30" fillId="0" borderId="0" xfId="0" applyFont="1" applyAlignment="1">
      <alignment horizontal="center" vertical="center" wrapText="1"/>
    </xf>
    <xf numFmtId="0" fontId="13" fillId="0" borderId="0" xfId="0" applyFont="1" applyAlignment="1">
      <alignment horizontal="left" vertical="center" wrapText="1"/>
    </xf>
    <xf numFmtId="0" fontId="43" fillId="0" borderId="0" xfId="0" applyFont="1" applyAlignment="1">
      <alignment horizontal="left" vertical="center" wrapText="1"/>
    </xf>
    <xf numFmtId="0" fontId="30" fillId="4" borderId="16" xfId="0" applyFont="1" applyFill="1" applyBorder="1" applyAlignment="1">
      <alignment horizontal="center" vertical="center" wrapText="1"/>
    </xf>
    <xf numFmtId="0" fontId="43" fillId="4" borderId="6" xfId="0" applyFont="1" applyFill="1" applyBorder="1" applyAlignment="1">
      <alignment horizontal="left" vertical="center" wrapText="1"/>
    </xf>
    <xf numFmtId="0" fontId="30" fillId="4" borderId="6" xfId="0" applyFont="1" applyFill="1" applyBorder="1" applyAlignment="1">
      <alignment vertical="center"/>
    </xf>
    <xf numFmtId="0" fontId="20" fillId="0" borderId="0" xfId="0" applyFont="1" applyAlignment="1">
      <alignment horizontal="left" vertical="center" wrapText="1"/>
    </xf>
    <xf numFmtId="0" fontId="20" fillId="4" borderId="6" xfId="0" applyFont="1" applyFill="1" applyBorder="1" applyAlignment="1">
      <alignment horizontal="left" vertical="center" wrapText="1"/>
    </xf>
    <xf numFmtId="0" fontId="30" fillId="0" borderId="0" xfId="0" applyFont="1" applyAlignment="1">
      <alignment vertical="center" wrapText="1"/>
    </xf>
    <xf numFmtId="0" fontId="13" fillId="4" borderId="6" xfId="0" applyFont="1" applyFill="1" applyBorder="1" applyAlignment="1">
      <alignment horizontal="left" vertical="top" wrapText="1"/>
    </xf>
    <xf numFmtId="0" fontId="20" fillId="4" borderId="6" xfId="0" applyFont="1" applyFill="1" applyBorder="1" applyAlignment="1">
      <alignment horizontal="left" vertical="top" wrapText="1"/>
    </xf>
    <xf numFmtId="0" fontId="44" fillId="4" borderId="6" xfId="0" applyFont="1" applyFill="1" applyBorder="1" applyAlignment="1">
      <alignment horizontal="left" vertical="center" wrapText="1"/>
    </xf>
    <xf numFmtId="0" fontId="62" fillId="4" borderId="6" xfId="0" applyFont="1" applyFill="1" applyBorder="1" applyAlignment="1">
      <alignment horizontal="left" vertical="center" wrapText="1"/>
    </xf>
    <xf numFmtId="0" fontId="66" fillId="4" borderId="6" xfId="0" applyFont="1" applyFill="1" applyBorder="1" applyAlignment="1">
      <alignment horizontal="left" vertical="center" wrapText="1"/>
    </xf>
    <xf numFmtId="0" fontId="67" fillId="4" borderId="6" xfId="0" applyFont="1" applyFill="1" applyBorder="1" applyAlignment="1">
      <alignment horizontal="left" vertical="center" wrapText="1"/>
    </xf>
    <xf numFmtId="0" fontId="61" fillId="4" borderId="6" xfId="0" applyFont="1" applyFill="1" applyBorder="1" applyAlignment="1">
      <alignment horizontal="left" vertical="center" wrapText="1"/>
    </xf>
    <xf numFmtId="0" fontId="67" fillId="4" borderId="6" xfId="0" applyFont="1" applyFill="1" applyBorder="1" applyAlignment="1">
      <alignment horizontal="left" wrapText="1"/>
    </xf>
    <xf numFmtId="0" fontId="66" fillId="4" borderId="6" xfId="0" applyFont="1" applyFill="1" applyBorder="1" applyAlignment="1">
      <alignment vertical="center" wrapText="1"/>
    </xf>
    <xf numFmtId="0" fontId="66" fillId="4" borderId="6" xfId="0" applyFont="1" applyFill="1" applyBorder="1"/>
    <xf numFmtId="0" fontId="66" fillId="4" borderId="6" xfId="0" applyFont="1" applyFill="1" applyBorder="1" applyAlignment="1">
      <alignment horizontal="left" wrapText="1"/>
    </xf>
    <xf numFmtId="0" fontId="67" fillId="0" borderId="6" xfId="0" applyFont="1" applyFill="1" applyBorder="1" applyAlignment="1">
      <alignment horizontal="left" vertical="center" wrapText="1"/>
    </xf>
    <xf numFmtId="0" fontId="66" fillId="0" borderId="6" xfId="0" applyFont="1" applyFill="1" applyBorder="1" applyAlignment="1">
      <alignment horizontal="left" vertical="center" wrapText="1"/>
    </xf>
    <xf numFmtId="0" fontId="0" fillId="0" borderId="0" xfId="0"/>
    <xf numFmtId="49" fontId="79" fillId="0" borderId="0" xfId="0" applyNumberFormat="1" applyFont="1" applyAlignment="1">
      <alignment horizontal="center" vertical="top"/>
    </xf>
    <xf numFmtId="49" fontId="80" fillId="0" borderId="0" xfId="1" applyNumberFormat="1" applyFont="1" applyAlignment="1">
      <alignment horizontal="center" vertical="top"/>
    </xf>
    <xf numFmtId="0" fontId="81" fillId="0" borderId="0" xfId="0" applyFont="1" applyAlignment="1"/>
    <xf numFmtId="0" fontId="82" fillId="4" borderId="6" xfId="0" applyFont="1" applyFill="1" applyBorder="1" applyAlignment="1">
      <alignment horizontal="center" vertical="center" wrapText="1"/>
    </xf>
    <xf numFmtId="0" fontId="82" fillId="0" borderId="0" xfId="0" applyFont="1"/>
    <xf numFmtId="0" fontId="82" fillId="0" borderId="0" xfId="0" applyFont="1" applyAlignment="1">
      <alignment horizontal="center" vertical="center"/>
    </xf>
    <xf numFmtId="0" fontId="83" fillId="0" borderId="0" xfId="0" applyFont="1"/>
    <xf numFmtId="0" fontId="82" fillId="0" borderId="0" xfId="0" quotePrefix="1" applyFont="1"/>
    <xf numFmtId="0" fontId="85" fillId="0" borderId="0" xfId="0" applyFont="1" applyAlignment="1">
      <alignment horizontal="center" vertical="center"/>
    </xf>
    <xf numFmtId="0" fontId="83" fillId="0" borderId="0" xfId="0" applyFont="1" applyAlignment="1">
      <alignment horizontal="center" vertical="center"/>
    </xf>
    <xf numFmtId="49" fontId="65" fillId="0" borderId="0" xfId="0" applyNumberFormat="1" applyFont="1" applyAlignment="1">
      <alignment horizontal="center" vertical="top"/>
    </xf>
    <xf numFmtId="0" fontId="8" fillId="0" borderId="0" xfId="0" applyFont="1" applyAlignment="1">
      <alignment horizontal="left" vertical="center" wrapText="1"/>
    </xf>
    <xf numFmtId="0" fontId="0" fillId="0" borderId="0" xfId="0" applyFont="1" applyAlignment="1"/>
    <xf numFmtId="0" fontId="16" fillId="0" borderId="0" xfId="0" applyFont="1" applyAlignment="1">
      <alignment horizontal="left" vertical="center" wrapText="1"/>
    </xf>
    <xf numFmtId="0" fontId="76" fillId="0" borderId="0" xfId="0" applyFont="1" applyAlignment="1">
      <alignment horizontal="left" vertical="center" wrapText="1"/>
    </xf>
    <xf numFmtId="0" fontId="74" fillId="0" borderId="14" xfId="0" applyFont="1" applyBorder="1" applyAlignment="1">
      <alignment horizontal="left" vertical="center" wrapText="1"/>
    </xf>
    <xf numFmtId="0" fontId="0" fillId="0" borderId="14" xfId="0" applyFont="1" applyBorder="1" applyAlignment="1"/>
    <xf numFmtId="0" fontId="75" fillId="0" borderId="0" xfId="0" applyFont="1" applyAlignment="1">
      <alignment horizontal="left" vertical="center" wrapText="1"/>
    </xf>
    <xf numFmtId="0" fontId="6" fillId="0" borderId="0" xfId="0" applyFont="1" applyAlignment="1">
      <alignment horizontal="left" vertical="center"/>
    </xf>
    <xf numFmtId="0" fontId="27" fillId="4" borderId="10" xfId="0" applyFont="1" applyFill="1" applyBorder="1" applyAlignment="1">
      <alignment horizontal="left" vertical="center"/>
    </xf>
    <xf numFmtId="0" fontId="15" fillId="0" borderId="11" xfId="0" applyFont="1" applyBorder="1"/>
    <xf numFmtId="0" fontId="37" fillId="2" borderId="12" xfId="0" applyFont="1" applyFill="1" applyBorder="1" applyAlignment="1">
      <alignment horizontal="center" vertical="center"/>
    </xf>
    <xf numFmtId="0" fontId="15" fillId="0" borderId="13" xfId="0" applyFont="1" applyBorder="1"/>
    <xf numFmtId="0" fontId="15" fillId="0" borderId="14" xfId="0" applyFont="1" applyBorder="1"/>
    <xf numFmtId="0" fontId="29" fillId="0" borderId="0" xfId="0" applyFont="1" applyAlignment="1">
      <alignment horizontal="center" vertical="center" textRotation="90" wrapText="1"/>
    </xf>
    <xf numFmtId="0" fontId="82" fillId="4" borderId="12" xfId="0" applyFont="1" applyFill="1" applyBorder="1" applyAlignment="1">
      <alignment horizontal="center" vertical="center" wrapText="1"/>
    </xf>
    <xf numFmtId="0" fontId="84" fillId="0" borderId="13" xfId="0" applyFont="1" applyBorder="1"/>
    <xf numFmtId="0" fontId="84" fillId="0" borderId="14" xfId="0" applyFont="1" applyBorder="1"/>
    <xf numFmtId="0" fontId="28" fillId="2" borderId="12" xfId="0" applyFont="1" applyFill="1" applyBorder="1" applyAlignment="1">
      <alignment horizontal="center" vertical="center"/>
    </xf>
    <xf numFmtId="0" fontId="30" fillId="4" borderId="12" xfId="0" applyFont="1" applyFill="1" applyBorder="1" applyAlignment="1">
      <alignment horizontal="center" vertical="center" wrapText="1"/>
    </xf>
    <xf numFmtId="0" fontId="86" fillId="2" borderId="12" xfId="0" applyFont="1" applyFill="1" applyBorder="1" applyAlignment="1">
      <alignment horizontal="center" vertical="center"/>
    </xf>
    <xf numFmtId="0" fontId="30" fillId="4" borderId="12" xfId="0" applyFont="1" applyFill="1" applyBorder="1" applyAlignment="1">
      <alignment horizontal="center" vertical="center"/>
    </xf>
    <xf numFmtId="0" fontId="87" fillId="4" borderId="15" xfId="0" applyFont="1" applyFill="1" applyBorder="1" applyAlignment="1">
      <alignment horizontal="center" vertical="center"/>
    </xf>
    <xf numFmtId="0" fontId="15" fillId="0" borderId="17" xfId="0" applyFont="1" applyBorder="1"/>
    <xf numFmtId="0" fontId="15" fillId="0" borderId="18" xfId="0" applyFont="1" applyBorder="1"/>
    <xf numFmtId="0" fontId="30" fillId="4" borderId="15" xfId="0" applyFont="1" applyFill="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Instrucciones%203.4'!B21"/><Relationship Id="rId1" Type="http://schemas.openxmlformats.org/officeDocument/2006/relationships/hyperlink" Target="http://www.youtube.com/watch?v=OB8ofSrL9mM" TargetMode="External"/><Relationship Id="rId5" Type="http://schemas.openxmlformats.org/officeDocument/2006/relationships/image" Target="../media/image3.png"/><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4</xdr:col>
      <xdr:colOff>409575</xdr:colOff>
      <xdr:row>6</xdr:row>
      <xdr:rowOff>38100</xdr:rowOff>
    </xdr:from>
    <xdr:ext cx="352425" cy="190500"/>
    <xdr:sp macro="" textlink="">
      <xdr:nvSpPr>
        <xdr:cNvPr id="3" name="Shape 3">
          <a:hlinkClick xmlns:r="http://schemas.openxmlformats.org/officeDocument/2006/relationships" r:id="rId1"/>
          <a:extLst>
            <a:ext uri="{FF2B5EF4-FFF2-40B4-BE49-F238E27FC236}">
              <a16:creationId xmlns:a16="http://schemas.microsoft.com/office/drawing/2014/main" id="{00000000-0008-0000-0000-000003000000}"/>
            </a:ext>
          </a:extLst>
        </xdr:cNvPr>
        <xdr:cNvSpPr/>
      </xdr:nvSpPr>
      <xdr:spPr>
        <a:xfrm rot="10800000" flipH="1">
          <a:off x="5169788" y="3684750"/>
          <a:ext cx="352425" cy="1905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4</xdr:col>
      <xdr:colOff>647700</xdr:colOff>
      <xdr:row>7</xdr:row>
      <xdr:rowOff>0</xdr:rowOff>
    </xdr:from>
    <xdr:ext cx="1962150" cy="104775"/>
    <xdr:sp macro="" textlink="">
      <xdr:nvSpPr>
        <xdr:cNvPr id="4" name="Shape 4">
          <a:hlinkClick xmlns:r="http://schemas.openxmlformats.org/officeDocument/2006/relationships" r:id="rId2"/>
          <a:extLst>
            <a:ext uri="{FF2B5EF4-FFF2-40B4-BE49-F238E27FC236}">
              <a16:creationId xmlns:a16="http://schemas.microsoft.com/office/drawing/2014/main" id="{00000000-0008-0000-0000-000004000000}"/>
            </a:ext>
          </a:extLst>
        </xdr:cNvPr>
        <xdr:cNvSpPr/>
      </xdr:nvSpPr>
      <xdr:spPr>
        <a:xfrm>
          <a:off x="4369688" y="3727613"/>
          <a:ext cx="1952625" cy="10477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2</xdr:col>
      <xdr:colOff>933450</xdr:colOff>
      <xdr:row>9</xdr:row>
      <xdr:rowOff>47625</xdr:rowOff>
    </xdr:from>
    <xdr:ext cx="209550" cy="190500"/>
    <xdr:pic>
      <xdr:nvPicPr>
        <xdr:cNvPr id="2" name="image2.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xdr:col>
      <xdr:colOff>28575</xdr:colOff>
      <xdr:row>12</xdr:row>
      <xdr:rowOff>219075</xdr:rowOff>
    </xdr:from>
    <xdr:ext cx="619125" cy="209550"/>
    <xdr:pic>
      <xdr:nvPicPr>
        <xdr:cNvPr id="7" name="image1.png" descr="https://lh4.googleusercontent.com/gWbjb1WNFpMrVdnQ-BkLdsTR9tcjnRsyljjVRmGcM3RLCzVK3k1Obecv3Ww73gNKPqNIBaxrpjWXT4xAIOP-Ic_zOP1XlKy8RMezBX901d7cVLddEdDb-xVWzc-hEVWqdEBK1FrU">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2</xdr:col>
      <xdr:colOff>0</xdr:colOff>
      <xdr:row>7</xdr:row>
      <xdr:rowOff>0</xdr:rowOff>
    </xdr:from>
    <xdr:ext cx="180975" cy="228600"/>
    <xdr:pic>
      <xdr:nvPicPr>
        <xdr:cNvPr id="8" name="image5.png">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258AC7"/>
  </sheetPr>
  <dimension ref="A1:Z959"/>
  <sheetViews>
    <sheetView showGridLines="0" tabSelected="1" topLeftCell="B1" zoomScale="120" zoomScaleNormal="120" workbookViewId="0">
      <selection activeCell="C7" sqref="C7:J7"/>
    </sheetView>
  </sheetViews>
  <sheetFormatPr baseColWidth="10" defaultColWidth="12.59765625" defaultRowHeight="15" customHeight="1"/>
  <cols>
    <col min="1" max="1" width="2.59765625" customWidth="1"/>
    <col min="2" max="2" width="3.69921875" customWidth="1"/>
    <col min="3" max="3" width="27.3984375" customWidth="1"/>
    <col min="4" max="4" width="23.09765625" customWidth="1"/>
    <col min="5" max="5" width="21.19921875" customWidth="1"/>
    <col min="6" max="6" width="20.5" customWidth="1"/>
    <col min="7" max="7" width="16.5" customWidth="1"/>
    <col min="8" max="8" width="24.59765625" customWidth="1"/>
    <col min="9" max="9" width="11.09765625" customWidth="1"/>
    <col min="10" max="11" width="3.8984375" customWidth="1"/>
    <col min="12" max="12" width="6.09765625" customWidth="1"/>
    <col min="13" max="13" width="3.59765625" customWidth="1"/>
    <col min="14" max="26" width="9.3984375" customWidth="1"/>
  </cols>
  <sheetData>
    <row r="1" spans="1:26" ht="11.25" customHeight="1">
      <c r="A1" s="1"/>
      <c r="B1" s="1"/>
      <c r="C1" s="1"/>
      <c r="D1" s="1"/>
      <c r="E1" s="1"/>
      <c r="F1" s="1"/>
      <c r="G1" s="1"/>
      <c r="H1" s="1"/>
      <c r="I1" s="1"/>
      <c r="J1" s="1"/>
      <c r="K1" s="1"/>
      <c r="L1" s="1"/>
      <c r="M1" s="1"/>
      <c r="N1" s="1"/>
      <c r="O1" s="1"/>
      <c r="P1" s="1"/>
      <c r="Q1" s="1"/>
      <c r="R1" s="1"/>
      <c r="S1" s="1"/>
      <c r="T1" s="1"/>
      <c r="U1" s="1"/>
      <c r="V1" s="1"/>
      <c r="W1" s="1"/>
      <c r="X1" s="1"/>
      <c r="Y1" s="1"/>
      <c r="Z1" s="1"/>
    </row>
    <row r="2" spans="1:26" ht="12" customHeight="1">
      <c r="A2" s="1"/>
      <c r="B2" s="2"/>
      <c r="C2" s="3"/>
      <c r="D2" s="3"/>
      <c r="E2" s="3"/>
      <c r="F2" s="3"/>
      <c r="G2" s="3"/>
      <c r="H2" s="3"/>
      <c r="I2" s="3"/>
      <c r="J2" s="3"/>
      <c r="K2" s="3"/>
      <c r="L2" s="3"/>
      <c r="M2" s="4"/>
      <c r="N2" s="1"/>
      <c r="O2" s="1"/>
      <c r="P2" s="1"/>
      <c r="Q2" s="1"/>
      <c r="R2" s="1"/>
      <c r="S2" s="1"/>
      <c r="T2" s="1"/>
      <c r="U2" s="1"/>
      <c r="V2" s="1"/>
      <c r="W2" s="1"/>
      <c r="X2" s="1"/>
      <c r="Y2" s="1"/>
      <c r="Z2" s="1"/>
    </row>
    <row r="3" spans="1:26" ht="48.75" customHeight="1">
      <c r="A3" s="1"/>
      <c r="B3" s="5"/>
      <c r="C3" s="6"/>
      <c r="D3" s="116" t="s">
        <v>526</v>
      </c>
      <c r="E3" s="117"/>
      <c r="F3" s="117"/>
      <c r="G3" s="117"/>
      <c r="H3" s="117"/>
      <c r="I3" s="117"/>
      <c r="J3" s="117"/>
      <c r="K3" s="6"/>
      <c r="L3" s="7"/>
      <c r="M3" s="8"/>
      <c r="N3" s="1"/>
      <c r="O3" s="1"/>
      <c r="P3" s="1"/>
      <c r="Q3" s="1"/>
      <c r="R3" s="1"/>
      <c r="S3" s="1"/>
      <c r="T3" s="1"/>
      <c r="U3" s="1"/>
      <c r="V3" s="1"/>
      <c r="W3" s="1"/>
      <c r="X3" s="1"/>
      <c r="Y3" s="1"/>
      <c r="Z3" s="1"/>
    </row>
    <row r="4" spans="1:26" ht="12" customHeight="1">
      <c r="A4" s="1"/>
      <c r="B4" s="5"/>
      <c r="C4" s="6"/>
      <c r="D4" s="9"/>
      <c r="E4" s="9"/>
      <c r="F4" s="9"/>
      <c r="G4" s="9"/>
      <c r="H4" s="9"/>
      <c r="I4" s="9"/>
      <c r="J4" s="9"/>
      <c r="K4" s="6"/>
      <c r="L4" s="7"/>
      <c r="M4" s="8"/>
      <c r="N4" s="1"/>
      <c r="O4" s="1"/>
      <c r="P4" s="1"/>
      <c r="Q4" s="1"/>
      <c r="R4" s="1"/>
      <c r="S4" s="1"/>
      <c r="T4" s="1"/>
      <c r="U4" s="1"/>
      <c r="V4" s="1"/>
      <c r="W4" s="1"/>
      <c r="X4" s="1"/>
      <c r="Y4" s="1"/>
      <c r="Z4" s="1"/>
    </row>
    <row r="5" spans="1:26" ht="28.5" customHeight="1">
      <c r="A5" s="1"/>
      <c r="B5" s="5"/>
      <c r="C5" s="118" t="s">
        <v>659</v>
      </c>
      <c r="D5" s="113"/>
      <c r="E5" s="113"/>
      <c r="F5" s="113"/>
      <c r="G5" s="113"/>
      <c r="H5" s="113"/>
      <c r="I5" s="113"/>
      <c r="J5" s="113"/>
      <c r="K5" s="11"/>
      <c r="L5" s="11"/>
      <c r="M5" s="8"/>
      <c r="N5" s="1"/>
      <c r="O5" s="1"/>
      <c r="P5" s="1"/>
      <c r="Q5" s="1"/>
      <c r="R5" s="1"/>
      <c r="S5" s="1"/>
      <c r="T5" s="1"/>
      <c r="U5" s="1"/>
      <c r="V5" s="1"/>
      <c r="W5" s="1"/>
      <c r="X5" s="1"/>
      <c r="Y5" s="1"/>
      <c r="Z5" s="1"/>
    </row>
    <row r="6" spans="1:26" ht="24.75" customHeight="1">
      <c r="A6" s="1"/>
      <c r="B6" s="5"/>
      <c r="C6" s="119" t="s">
        <v>0</v>
      </c>
      <c r="D6" s="113"/>
      <c r="E6" s="113"/>
      <c r="F6" s="113"/>
      <c r="G6" s="113"/>
      <c r="H6" s="113"/>
      <c r="I6" s="113"/>
      <c r="J6" s="12"/>
      <c r="K6" s="13"/>
      <c r="L6" s="13"/>
      <c r="M6" s="8"/>
      <c r="N6" s="1"/>
      <c r="O6" s="1"/>
      <c r="P6" s="1"/>
      <c r="Q6" s="1"/>
      <c r="R6" s="1"/>
      <c r="S6" s="1"/>
      <c r="T6" s="1"/>
      <c r="U6" s="1"/>
      <c r="V6" s="1"/>
      <c r="W6" s="1"/>
      <c r="X6" s="1"/>
      <c r="Y6" s="1"/>
      <c r="Z6" s="1"/>
    </row>
    <row r="7" spans="1:26" ht="153" customHeight="1">
      <c r="A7" s="1"/>
      <c r="B7" s="5"/>
      <c r="C7" s="118" t="s">
        <v>528</v>
      </c>
      <c r="D7" s="113"/>
      <c r="E7" s="113"/>
      <c r="F7" s="113"/>
      <c r="G7" s="113"/>
      <c r="H7" s="113"/>
      <c r="I7" s="113"/>
      <c r="J7" s="113"/>
      <c r="K7" s="112"/>
      <c r="L7" s="113"/>
      <c r="M7" s="14"/>
      <c r="N7" s="1"/>
      <c r="O7" s="1"/>
      <c r="P7" s="1"/>
      <c r="Q7" s="1"/>
      <c r="R7" s="1"/>
      <c r="S7" s="1"/>
      <c r="T7" s="1"/>
      <c r="U7" s="1"/>
      <c r="V7" s="1"/>
      <c r="W7" s="1"/>
      <c r="X7" s="1"/>
      <c r="Y7" s="1"/>
      <c r="Z7" s="1"/>
    </row>
    <row r="8" spans="1:26" ht="18" customHeight="1">
      <c r="A8" s="1"/>
      <c r="B8" s="5"/>
      <c r="C8" s="16"/>
      <c r="D8" s="17" t="s">
        <v>1</v>
      </c>
      <c r="E8" s="10"/>
      <c r="F8" s="1"/>
      <c r="G8" s="18"/>
      <c r="H8" s="18"/>
      <c r="I8" s="18"/>
      <c r="J8" s="18"/>
      <c r="K8" s="19"/>
      <c r="L8" s="19"/>
      <c r="M8" s="8"/>
      <c r="N8" s="1"/>
      <c r="O8" s="1"/>
      <c r="P8" s="1"/>
      <c r="Q8" s="1"/>
      <c r="R8" s="1"/>
      <c r="S8" s="1"/>
      <c r="T8" s="1"/>
      <c r="U8" s="1"/>
      <c r="V8" s="1"/>
      <c r="W8" s="1"/>
      <c r="X8" s="1"/>
      <c r="Y8" s="1"/>
      <c r="Z8" s="1"/>
    </row>
    <row r="9" spans="1:26" ht="1.2" customHeight="1">
      <c r="A9" s="1"/>
      <c r="B9" s="5"/>
      <c r="C9" s="20"/>
      <c r="D9" s="21"/>
      <c r="E9" s="10"/>
      <c r="F9" s="1"/>
      <c r="G9" s="22"/>
      <c r="H9" s="22"/>
      <c r="I9" s="22"/>
      <c r="J9" s="22"/>
      <c r="K9" s="23"/>
      <c r="L9" s="23"/>
      <c r="M9" s="8"/>
      <c r="N9" s="1"/>
      <c r="O9" s="1"/>
      <c r="P9" s="1"/>
      <c r="Q9" s="1"/>
      <c r="R9" s="1"/>
      <c r="S9" s="1"/>
      <c r="T9" s="1"/>
      <c r="U9" s="1"/>
      <c r="V9" s="1"/>
      <c r="W9" s="1"/>
      <c r="X9" s="1"/>
      <c r="Y9" s="1"/>
      <c r="Z9" s="1"/>
    </row>
    <row r="10" spans="1:26" ht="18" customHeight="1">
      <c r="A10" s="1"/>
      <c r="B10" s="5"/>
      <c r="C10" s="24"/>
      <c r="D10" s="17" t="s">
        <v>2</v>
      </c>
      <c r="E10" s="15"/>
      <c r="F10" s="1"/>
      <c r="G10" s="25"/>
      <c r="H10" s="25"/>
      <c r="I10" s="25"/>
      <c r="J10" s="25"/>
      <c r="K10" s="26"/>
      <c r="L10" s="26"/>
      <c r="M10" s="8"/>
      <c r="N10" s="1"/>
      <c r="O10" s="1"/>
      <c r="P10" s="1"/>
      <c r="Q10" s="1"/>
      <c r="R10" s="1"/>
      <c r="S10" s="1"/>
      <c r="T10" s="1"/>
      <c r="U10" s="1"/>
      <c r="V10" s="1"/>
      <c r="W10" s="1"/>
      <c r="X10" s="1"/>
      <c r="Y10" s="1"/>
      <c r="Z10" s="1"/>
    </row>
    <row r="11" spans="1:26" ht="16.5" customHeight="1">
      <c r="A11" s="1"/>
      <c r="B11" s="5"/>
      <c r="C11" s="25"/>
      <c r="D11" s="25"/>
      <c r="E11" s="25"/>
      <c r="F11" s="25"/>
      <c r="G11" s="25"/>
      <c r="H11" s="25"/>
      <c r="I11" s="25"/>
      <c r="J11" s="25"/>
      <c r="K11" s="26"/>
      <c r="L11" s="26"/>
      <c r="M11" s="8"/>
      <c r="N11" s="1"/>
      <c r="O11" s="1"/>
      <c r="P11" s="1"/>
      <c r="Q11" s="1"/>
      <c r="R11" s="1"/>
      <c r="S11" s="1"/>
      <c r="T11" s="1"/>
      <c r="U11" s="1"/>
      <c r="V11" s="1"/>
      <c r="W11" s="1"/>
      <c r="X11" s="1"/>
      <c r="Y11" s="1"/>
      <c r="Z11" s="1"/>
    </row>
    <row r="12" spans="1:26" ht="1.2" customHeight="1">
      <c r="A12" s="1"/>
      <c r="B12" s="5"/>
      <c r="C12" s="25"/>
      <c r="D12" s="25"/>
      <c r="E12" s="25"/>
      <c r="F12" s="25"/>
      <c r="G12" s="25"/>
      <c r="H12" s="25"/>
      <c r="I12" s="25"/>
      <c r="J12" s="28"/>
      <c r="K12" s="27"/>
      <c r="L12" s="27"/>
      <c r="M12" s="8"/>
      <c r="N12" s="1"/>
      <c r="O12" s="1"/>
      <c r="P12" s="1"/>
      <c r="Q12" s="1"/>
      <c r="R12" s="1"/>
      <c r="S12" s="1"/>
      <c r="T12" s="1"/>
      <c r="U12" s="1"/>
      <c r="V12" s="1"/>
      <c r="W12" s="1"/>
      <c r="X12" s="1"/>
      <c r="Y12" s="1"/>
      <c r="Z12" s="1"/>
    </row>
    <row r="13" spans="1:26" ht="73.5" customHeight="1">
      <c r="A13" s="1"/>
      <c r="B13" s="5"/>
      <c r="C13" s="114" t="s">
        <v>48</v>
      </c>
      <c r="D13" s="113"/>
      <c r="E13" s="113"/>
      <c r="F13" s="113"/>
      <c r="G13" s="113"/>
      <c r="H13" s="29"/>
      <c r="I13" s="29"/>
      <c r="J13" s="1"/>
      <c r="K13" s="30"/>
      <c r="L13" s="30"/>
      <c r="M13" s="8"/>
      <c r="N13" s="1"/>
      <c r="O13" s="1"/>
      <c r="P13" s="1"/>
      <c r="Q13" s="1"/>
      <c r="R13" s="1"/>
      <c r="S13" s="1"/>
      <c r="T13" s="1"/>
      <c r="U13" s="1"/>
      <c r="V13" s="1"/>
      <c r="W13" s="1"/>
      <c r="X13" s="1"/>
      <c r="Y13" s="1"/>
      <c r="Z13" s="1"/>
    </row>
    <row r="14" spans="1:26" ht="39.6" customHeight="1">
      <c r="A14" s="1"/>
      <c r="B14" s="5"/>
      <c r="C14" s="115" t="s">
        <v>527</v>
      </c>
      <c r="D14" s="113"/>
      <c r="E14" s="113"/>
      <c r="F14" s="113"/>
      <c r="G14" s="113"/>
      <c r="H14" s="31"/>
      <c r="I14" s="31"/>
      <c r="J14" s="32"/>
      <c r="K14" s="33"/>
      <c r="L14" s="33"/>
      <c r="M14" s="8"/>
      <c r="N14" s="1"/>
      <c r="O14" s="1"/>
      <c r="P14" s="1"/>
      <c r="Q14" s="1"/>
      <c r="R14" s="1"/>
      <c r="S14" s="1"/>
      <c r="T14" s="1"/>
      <c r="U14" s="1"/>
      <c r="V14" s="1"/>
      <c r="W14" s="1"/>
      <c r="X14" s="1"/>
      <c r="Y14" s="1"/>
      <c r="Z14" s="1"/>
    </row>
    <row r="15" spans="1:26" ht="12" customHeight="1">
      <c r="A15" s="1"/>
      <c r="B15" s="5"/>
      <c r="C15" s="34"/>
      <c r="D15" s="35"/>
      <c r="E15" s="35"/>
      <c r="F15" s="35"/>
      <c r="G15" s="35"/>
      <c r="H15" s="35"/>
      <c r="I15" s="35"/>
      <c r="J15" s="36"/>
      <c r="K15" s="37"/>
      <c r="L15" s="37"/>
      <c r="M15" s="8"/>
      <c r="N15" s="1"/>
      <c r="O15" s="1"/>
      <c r="P15" s="1"/>
      <c r="Q15" s="1"/>
      <c r="R15" s="1"/>
      <c r="S15" s="1"/>
      <c r="T15" s="1"/>
      <c r="U15" s="1"/>
      <c r="V15" s="1"/>
      <c r="W15" s="1"/>
      <c r="X15" s="1"/>
      <c r="Y15" s="1"/>
      <c r="Z15" s="1"/>
    </row>
    <row r="16" spans="1:26" ht="21.75" customHeight="1">
      <c r="A16" s="1"/>
      <c r="B16" s="38"/>
      <c r="C16" s="39"/>
      <c r="D16" s="39"/>
      <c r="E16" s="39"/>
      <c r="F16" s="39"/>
      <c r="G16" s="39"/>
      <c r="H16" s="39"/>
      <c r="I16" s="39"/>
      <c r="J16" s="39"/>
      <c r="K16" s="39"/>
      <c r="L16" s="39"/>
      <c r="M16" s="40"/>
      <c r="N16" s="1"/>
      <c r="O16" s="1"/>
      <c r="P16" s="1"/>
      <c r="Q16" s="1"/>
      <c r="R16" s="1"/>
      <c r="S16" s="1"/>
      <c r="T16" s="1"/>
      <c r="U16" s="1"/>
      <c r="V16" s="1"/>
      <c r="W16" s="1"/>
      <c r="X16" s="1"/>
      <c r="Y16" s="1"/>
      <c r="Z16" s="1"/>
    </row>
    <row r="17" spans="1:26" ht="15.7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7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7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sheetData>
  <mergeCells count="7">
    <mergeCell ref="K7:L7"/>
    <mergeCell ref="C13:G13"/>
    <mergeCell ref="C14:G14"/>
    <mergeCell ref="D3:J3"/>
    <mergeCell ref="C5:J5"/>
    <mergeCell ref="C6:I6"/>
    <mergeCell ref="C7:J7"/>
  </mergeCells>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FB36E"/>
  </sheetPr>
  <dimension ref="A1:FM1000"/>
  <sheetViews>
    <sheetView zoomScale="130" zoomScaleNormal="130" workbookViewId="0">
      <pane ySplit="2" topLeftCell="A3" activePane="bottomLeft" state="frozen"/>
      <selection pane="bottomLeft"/>
    </sheetView>
  </sheetViews>
  <sheetFormatPr baseColWidth="10" defaultColWidth="12.59765625" defaultRowHeight="15" customHeight="1"/>
  <cols>
    <col min="1" max="1" width="19.69921875" bestFit="1" customWidth="1"/>
    <col min="2" max="2" width="14.296875" bestFit="1" customWidth="1"/>
    <col min="3" max="3" width="19.5" bestFit="1" customWidth="1"/>
    <col min="4" max="4" width="18.69921875" bestFit="1" customWidth="1"/>
    <col min="5" max="5" width="16.796875" bestFit="1" customWidth="1"/>
    <col min="6" max="6" width="3.69921875" customWidth="1"/>
    <col min="7" max="7" width="8.8984375" customWidth="1"/>
    <col min="8" max="8" width="6.19921875" customWidth="1"/>
    <col min="9" max="9" width="7.19921875" customWidth="1"/>
    <col min="10" max="10" width="17.5" bestFit="1" customWidth="1"/>
    <col min="11" max="11" width="16.19921875" bestFit="1" customWidth="1"/>
    <col min="12" max="12" width="16.09765625" customWidth="1"/>
    <col min="13" max="13" width="25" customWidth="1"/>
    <col min="14" max="14" width="15.3984375" bestFit="1" customWidth="1"/>
    <col min="15" max="15" width="14.59765625" bestFit="1" customWidth="1"/>
    <col min="16" max="16" width="20.09765625" bestFit="1" customWidth="1"/>
    <col min="17" max="17" width="24.796875" bestFit="1" customWidth="1"/>
    <col min="18" max="18" width="25.69921875" customWidth="1"/>
    <col min="19" max="19" width="15.59765625" customWidth="1"/>
    <col min="20" max="20" width="21.19921875" bestFit="1" customWidth="1"/>
    <col min="21" max="21" width="18.09765625" bestFit="1" customWidth="1"/>
    <col min="22" max="22" width="28.296875" bestFit="1" customWidth="1"/>
    <col min="23" max="23" width="14.8984375" bestFit="1" customWidth="1"/>
    <col min="24" max="24" width="12.69921875" bestFit="1" customWidth="1"/>
    <col min="25" max="25" width="11.69921875" customWidth="1"/>
    <col min="26" max="26" width="18.09765625" bestFit="1" customWidth="1"/>
    <col min="27" max="27" width="19.59765625" bestFit="1" customWidth="1"/>
    <col min="28" max="28" width="25.69921875" bestFit="1" customWidth="1"/>
    <col min="29" max="29" width="17.3984375" bestFit="1" customWidth="1"/>
    <col min="30" max="31" width="17.59765625" bestFit="1" customWidth="1"/>
    <col min="32" max="32" width="20.8984375" bestFit="1" customWidth="1"/>
    <col min="33" max="33" width="4.09765625" customWidth="1"/>
    <col min="34" max="34" width="9.8984375" customWidth="1"/>
    <col min="35" max="35" width="17.19921875" customWidth="1"/>
    <col min="36" max="36" width="12.796875" bestFit="1" customWidth="1"/>
    <col min="37" max="37" width="20.19921875" bestFit="1" customWidth="1"/>
    <col min="38" max="38" width="23.69921875" bestFit="1" customWidth="1"/>
    <col min="39" max="39" width="12.19921875" bestFit="1" customWidth="1"/>
    <col min="40" max="40" width="10" bestFit="1" customWidth="1"/>
    <col min="41" max="41" width="20.59765625" bestFit="1" customWidth="1"/>
    <col min="42" max="42" width="17.59765625" customWidth="1"/>
    <col min="43" max="43" width="14" bestFit="1" customWidth="1"/>
    <col min="44" max="44" width="16.5" customWidth="1"/>
    <col min="45" max="45" width="22.69921875" customWidth="1"/>
    <col min="46" max="46" width="17.5" bestFit="1" customWidth="1"/>
    <col min="47" max="47" width="14.796875" bestFit="1" customWidth="1"/>
    <col min="48" max="48" width="20.5" bestFit="1" customWidth="1"/>
    <col min="49" max="49" width="19.59765625" customWidth="1"/>
    <col min="50" max="50" width="11.09765625" bestFit="1" customWidth="1"/>
    <col min="51" max="51" width="19" bestFit="1" customWidth="1"/>
    <col min="52" max="52" width="17.09765625" bestFit="1" customWidth="1"/>
    <col min="53" max="53" width="24.8984375" bestFit="1" customWidth="1"/>
    <col min="54" max="54" width="18.296875" bestFit="1" customWidth="1"/>
    <col min="55" max="55" width="14.19921875" bestFit="1" customWidth="1"/>
    <col min="56" max="56" width="13.296875" bestFit="1" customWidth="1"/>
    <col min="57" max="57" width="14" bestFit="1" customWidth="1"/>
    <col min="58" max="58" width="12.19921875" customWidth="1"/>
    <col min="59" max="59" width="3.5" customWidth="1"/>
    <col min="60" max="60" width="4.69921875" customWidth="1"/>
    <col min="61" max="61" width="3" customWidth="1"/>
    <col min="62" max="62" width="19.19921875" bestFit="1" customWidth="1"/>
    <col min="63" max="63" width="5.8984375" customWidth="1"/>
    <col min="64" max="64" width="14.296875" bestFit="1" customWidth="1"/>
    <col min="65" max="65" width="12.69921875" bestFit="1" customWidth="1"/>
    <col min="66" max="66" width="19.59765625" bestFit="1" customWidth="1"/>
    <col min="67" max="67" width="14.19921875" bestFit="1" customWidth="1"/>
    <col min="68" max="68" width="19.3984375" customWidth="1"/>
    <col min="69" max="69" width="14.69921875" bestFit="1" customWidth="1"/>
    <col min="70" max="70" width="9.5" bestFit="1" customWidth="1"/>
    <col min="71" max="71" width="13.3984375" bestFit="1" customWidth="1"/>
    <col min="72" max="72" width="10.8984375" customWidth="1"/>
    <col min="73" max="73" width="4.5" customWidth="1"/>
    <col min="74" max="74" width="5.3984375" customWidth="1"/>
    <col min="75" max="75" width="12.296875" bestFit="1" customWidth="1"/>
    <col min="76" max="76" width="12" bestFit="1" customWidth="1"/>
    <col min="77" max="77" width="8.296875" bestFit="1" customWidth="1"/>
    <col min="78" max="78" width="9.296875" customWidth="1"/>
    <col min="79" max="79" width="8.3984375" bestFit="1" customWidth="1"/>
    <col min="80" max="80" width="13.5" customWidth="1"/>
    <col min="81" max="81" width="13.3984375" customWidth="1"/>
    <col min="82" max="82" width="21.69921875" bestFit="1" customWidth="1"/>
    <col min="83" max="83" width="20.5" customWidth="1"/>
    <col min="84" max="84" width="15.5" customWidth="1"/>
    <col min="85" max="85" width="22.5" customWidth="1"/>
    <col min="86" max="86" width="22.69921875" customWidth="1"/>
    <col min="87" max="87" width="29.59765625" customWidth="1"/>
    <col min="88" max="88" width="30" customWidth="1"/>
    <col min="89" max="89" width="19" customWidth="1"/>
    <col min="90" max="90" width="20.09765625" customWidth="1"/>
    <col min="91" max="91" width="17.5" customWidth="1"/>
    <col min="92" max="92" width="11.5" customWidth="1"/>
    <col min="93" max="93" width="12.59765625" customWidth="1"/>
    <col min="94" max="94" width="23.8984375" customWidth="1"/>
    <col min="95" max="95" width="9.09765625" customWidth="1"/>
    <col min="96" max="96" width="11.3984375" customWidth="1"/>
    <col min="97" max="97" width="12.5" customWidth="1"/>
    <col min="98" max="98" width="12.59765625" customWidth="1"/>
    <col min="99" max="99" width="32.09765625" customWidth="1"/>
    <col min="100" max="100" width="21.3984375" customWidth="1"/>
    <col min="101" max="101" width="22.69921875" customWidth="1"/>
    <col min="102" max="102" width="10.5" customWidth="1"/>
    <col min="103" max="103" width="9.69921875" customWidth="1"/>
    <col min="104" max="104" width="20.09765625" customWidth="1"/>
    <col min="105" max="105" width="15.8984375" customWidth="1"/>
    <col min="106" max="106" width="20.5" customWidth="1"/>
    <col min="107" max="107" width="23.3984375" customWidth="1"/>
    <col min="108" max="108" width="21.69921875" customWidth="1"/>
    <col min="109" max="109" width="35.59765625" customWidth="1"/>
    <col min="110" max="110" width="27.09765625" customWidth="1"/>
    <col min="111" max="111" width="18.19921875" customWidth="1"/>
    <col min="112" max="112" width="24.69921875" customWidth="1"/>
    <col min="113" max="113" width="22.69921875" customWidth="1"/>
    <col min="114" max="114" width="23.3984375" customWidth="1"/>
    <col min="115" max="115" width="21.3984375" customWidth="1"/>
    <col min="116" max="116" width="26.19921875" customWidth="1"/>
    <col min="117" max="117" width="24.3984375" customWidth="1"/>
    <col min="118" max="118" width="22.8984375" customWidth="1"/>
    <col min="119" max="119" width="21" customWidth="1"/>
    <col min="120" max="120" width="21.69921875" customWidth="1"/>
    <col min="121" max="121" width="19.8984375" customWidth="1"/>
    <col min="122" max="122" width="22.09765625" customWidth="1"/>
    <col min="123" max="123" width="22.69921875" customWidth="1"/>
    <col min="124" max="124" width="20.3984375" customWidth="1"/>
    <col min="125" max="125" width="5.09765625" customWidth="1"/>
    <col min="126" max="126" width="8.19921875" customWidth="1"/>
    <col min="127" max="127" width="7.09765625" customWidth="1"/>
    <col min="128" max="128" width="4.3984375" customWidth="1"/>
    <col min="129" max="129" width="16.09765625" customWidth="1"/>
    <col min="130" max="130" width="12.8984375" customWidth="1"/>
    <col min="131" max="131" width="18.09765625" customWidth="1"/>
    <col min="132" max="132" width="22.8984375" customWidth="1"/>
    <col min="133" max="133" width="32.19921875" customWidth="1"/>
    <col min="134" max="134" width="22.8984375" customWidth="1"/>
    <col min="135" max="135" width="21.09765625" customWidth="1"/>
    <col min="136" max="136" width="11.09765625" customWidth="1"/>
    <col min="137" max="137" width="9.09765625" customWidth="1"/>
    <col min="138" max="138" width="17.3984375" customWidth="1"/>
    <col min="139" max="139" width="22.09765625" customWidth="1"/>
    <col min="140" max="140" width="21.59765625" customWidth="1"/>
    <col min="141" max="141" width="21.19921875" customWidth="1"/>
    <col min="142" max="142" width="21.59765625" customWidth="1"/>
    <col min="143" max="143" width="20.09765625" customWidth="1"/>
    <col min="144" max="144" width="18.3984375" customWidth="1"/>
    <col min="145" max="145" width="13.09765625" customWidth="1"/>
    <col min="146" max="146" width="17.69921875" customWidth="1"/>
    <col min="147" max="147" width="17.19921875" customWidth="1"/>
    <col min="148" max="148" width="16.5" customWidth="1"/>
    <col min="149" max="149" width="17.5" customWidth="1"/>
    <col min="150" max="150" width="15.69921875" customWidth="1"/>
    <col min="151" max="151" width="20.5" customWidth="1"/>
    <col min="152" max="152" width="16.3984375" customWidth="1"/>
    <col min="153" max="153" width="5.8984375" customWidth="1"/>
    <col min="154" max="154" width="5.19921875" customWidth="1"/>
    <col min="155" max="155" width="4.3984375" customWidth="1"/>
    <col min="156" max="156" width="5.19921875" customWidth="1"/>
    <col min="157" max="157" width="5.59765625" customWidth="1"/>
    <col min="158" max="158" width="6" customWidth="1"/>
    <col min="159" max="159" width="8.19921875" customWidth="1"/>
    <col min="160" max="160" width="12.8984375" customWidth="1"/>
    <col min="161" max="161" width="16.09765625" customWidth="1"/>
    <col min="162" max="162" width="14.19921875" customWidth="1"/>
    <col min="163" max="163" width="19.59765625" customWidth="1"/>
    <col min="164" max="164" width="21.09765625" customWidth="1"/>
    <col min="165" max="165" width="11.59765625" customWidth="1"/>
    <col min="166" max="166" width="16.09765625" customWidth="1"/>
    <col min="167" max="167" width="14.09765625" customWidth="1"/>
    <col min="168" max="168" width="16.09765625" customWidth="1"/>
    <col min="169" max="169" width="16.5" customWidth="1"/>
  </cols>
  <sheetData>
    <row r="1" spans="1:169" ht="12" customHeight="1">
      <c r="A1" s="111" t="s">
        <v>3</v>
      </c>
      <c r="B1" s="41" t="s">
        <v>5</v>
      </c>
      <c r="C1" s="41" t="s">
        <v>6</v>
      </c>
      <c r="D1" s="41" t="s">
        <v>7</v>
      </c>
      <c r="E1" s="41" t="s">
        <v>10</v>
      </c>
      <c r="F1" s="41" t="s">
        <v>9</v>
      </c>
      <c r="G1" s="41" t="s">
        <v>49</v>
      </c>
      <c r="H1" s="41" t="s">
        <v>50</v>
      </c>
      <c r="I1" s="41" t="s">
        <v>51</v>
      </c>
      <c r="J1" s="41" t="s">
        <v>52</v>
      </c>
      <c r="K1" s="41" t="s">
        <v>53</v>
      </c>
      <c r="L1" s="41" t="s">
        <v>54</v>
      </c>
      <c r="M1" s="41" t="s">
        <v>55</v>
      </c>
      <c r="N1" s="41" t="s">
        <v>11</v>
      </c>
      <c r="O1" s="41" t="s">
        <v>12</v>
      </c>
      <c r="P1" s="41" t="s">
        <v>13</v>
      </c>
      <c r="Q1" s="41" t="s">
        <v>14</v>
      </c>
      <c r="R1" s="41" t="s">
        <v>56</v>
      </c>
      <c r="S1" s="41" t="s">
        <v>57</v>
      </c>
      <c r="T1" s="41" t="s">
        <v>58</v>
      </c>
      <c r="U1" s="41" t="s">
        <v>59</v>
      </c>
      <c r="V1" s="41" t="s">
        <v>60</v>
      </c>
      <c r="W1" s="41" t="s">
        <v>61</v>
      </c>
      <c r="X1" s="41" t="s">
        <v>20</v>
      </c>
      <c r="Y1" s="41" t="s">
        <v>62</v>
      </c>
      <c r="Z1" s="41" t="s">
        <v>63</v>
      </c>
      <c r="AA1" s="41" t="s">
        <v>16</v>
      </c>
      <c r="AB1" s="41" t="s">
        <v>18</v>
      </c>
      <c r="AC1" s="41" t="s">
        <v>64</v>
      </c>
      <c r="AD1" s="41" t="s">
        <v>65</v>
      </c>
      <c r="AE1" s="41" t="s">
        <v>66</v>
      </c>
      <c r="AF1" s="41" t="s">
        <v>67</v>
      </c>
      <c r="AG1" s="41" t="s">
        <v>68</v>
      </c>
      <c r="AH1" s="41" t="s">
        <v>69</v>
      </c>
      <c r="AI1" s="41" t="s">
        <v>70</v>
      </c>
      <c r="AJ1" s="41" t="s">
        <v>71</v>
      </c>
      <c r="AK1" s="41" t="s">
        <v>72</v>
      </c>
      <c r="AL1" s="41" t="s">
        <v>21</v>
      </c>
      <c r="AM1" s="41" t="s">
        <v>23</v>
      </c>
      <c r="AN1" s="41" t="s">
        <v>25</v>
      </c>
      <c r="AO1" s="41" t="s">
        <v>73</v>
      </c>
      <c r="AP1" s="41" t="s">
        <v>74</v>
      </c>
      <c r="AQ1" s="41" t="s">
        <v>75</v>
      </c>
      <c r="AR1" s="41" t="s">
        <v>76</v>
      </c>
      <c r="AS1" s="41" t="s">
        <v>77</v>
      </c>
      <c r="AT1" s="41" t="s">
        <v>78</v>
      </c>
      <c r="AU1" s="41" t="s">
        <v>79</v>
      </c>
      <c r="AV1" s="41" t="s">
        <v>80</v>
      </c>
      <c r="AW1" s="41" t="s">
        <v>81</v>
      </c>
      <c r="AX1" s="41" t="s">
        <v>27</v>
      </c>
      <c r="AY1" s="41" t="s">
        <v>82</v>
      </c>
      <c r="AZ1" s="41" t="s">
        <v>83</v>
      </c>
      <c r="BA1" s="41" t="s">
        <v>84</v>
      </c>
      <c r="BB1" s="41" t="s">
        <v>85</v>
      </c>
      <c r="BC1" s="41" t="s">
        <v>29</v>
      </c>
      <c r="BD1" s="41" t="s">
        <v>86</v>
      </c>
      <c r="BE1" s="41" t="s">
        <v>87</v>
      </c>
      <c r="BF1" s="41" t="s">
        <v>88</v>
      </c>
      <c r="BG1" s="41" t="s">
        <v>89</v>
      </c>
      <c r="BH1" s="41" t="s">
        <v>90</v>
      </c>
      <c r="BI1" s="41" t="s">
        <v>91</v>
      </c>
      <c r="BJ1" s="41" t="s">
        <v>92</v>
      </c>
      <c r="BK1" s="41" t="s">
        <v>93</v>
      </c>
      <c r="BL1" s="41" t="s">
        <v>94</v>
      </c>
      <c r="BM1" s="41" t="s">
        <v>95</v>
      </c>
      <c r="BN1" s="41" t="s">
        <v>96</v>
      </c>
      <c r="BO1" s="41" t="s">
        <v>97</v>
      </c>
      <c r="BP1" s="41" t="s">
        <v>98</v>
      </c>
      <c r="BQ1" s="41" t="s">
        <v>99</v>
      </c>
      <c r="BR1" s="41" t="s">
        <v>100</v>
      </c>
      <c r="BS1" s="41" t="s">
        <v>101</v>
      </c>
      <c r="BT1" s="41" t="s">
        <v>102</v>
      </c>
      <c r="BU1" s="41" t="s">
        <v>103</v>
      </c>
      <c r="BV1" s="41" t="s">
        <v>31</v>
      </c>
      <c r="BW1" s="41" t="s">
        <v>104</v>
      </c>
      <c r="BX1" s="41" t="s">
        <v>32</v>
      </c>
      <c r="BY1" s="41" t="s">
        <v>33</v>
      </c>
      <c r="BZ1" s="41" t="s">
        <v>105</v>
      </c>
      <c r="CA1" s="41" t="s">
        <v>35</v>
      </c>
      <c r="CB1" s="41" t="s">
        <v>106</v>
      </c>
      <c r="CC1" s="41" t="s">
        <v>107</v>
      </c>
      <c r="CD1" s="41" t="s">
        <v>36</v>
      </c>
      <c r="CE1" s="41" t="s">
        <v>108</v>
      </c>
      <c r="CF1" s="41" t="s">
        <v>109</v>
      </c>
      <c r="CG1" s="41" t="s">
        <v>110</v>
      </c>
      <c r="CH1" s="41" t="s">
        <v>111</v>
      </c>
      <c r="CI1" s="41" t="s">
        <v>112</v>
      </c>
      <c r="CJ1" s="41" t="s">
        <v>113</v>
      </c>
      <c r="CK1" s="41" t="s">
        <v>114</v>
      </c>
      <c r="CL1" s="41" t="s">
        <v>115</v>
      </c>
      <c r="CM1" s="41" t="s">
        <v>116</v>
      </c>
      <c r="CN1" s="41" t="s">
        <v>117</v>
      </c>
      <c r="CO1" s="41" t="s">
        <v>118</v>
      </c>
      <c r="CP1" s="41" t="s">
        <v>119</v>
      </c>
      <c r="CQ1" s="41" t="s">
        <v>120</v>
      </c>
      <c r="CR1" s="41" t="s">
        <v>38</v>
      </c>
      <c r="CS1" s="41" t="s">
        <v>40</v>
      </c>
      <c r="CT1" s="41" t="s">
        <v>42</v>
      </c>
      <c r="CU1" s="41" t="s">
        <v>121</v>
      </c>
      <c r="CV1" s="41" t="s">
        <v>122</v>
      </c>
      <c r="CW1" s="41" t="s">
        <v>123</v>
      </c>
      <c r="CX1" s="41" t="s">
        <v>124</v>
      </c>
      <c r="CY1" s="41" t="s">
        <v>125</v>
      </c>
      <c r="CZ1" s="41" t="s">
        <v>126</v>
      </c>
      <c r="DA1" s="41" t="s">
        <v>127</v>
      </c>
      <c r="DB1" s="41" t="s">
        <v>128</v>
      </c>
      <c r="DC1" s="41" t="s">
        <v>129</v>
      </c>
      <c r="DD1" s="41" t="s">
        <v>130</v>
      </c>
      <c r="DE1" s="41" t="s">
        <v>131</v>
      </c>
      <c r="DF1" s="41" t="s">
        <v>132</v>
      </c>
      <c r="DG1" s="41" t="s">
        <v>133</v>
      </c>
      <c r="DH1" s="41" t="s">
        <v>134</v>
      </c>
      <c r="DI1" s="41" t="s">
        <v>135</v>
      </c>
      <c r="DJ1" s="41" t="s">
        <v>136</v>
      </c>
      <c r="DK1" s="41" t="s">
        <v>137</v>
      </c>
      <c r="DL1" s="41" t="s">
        <v>138</v>
      </c>
      <c r="DM1" s="41" t="s">
        <v>139</v>
      </c>
      <c r="DN1" s="41" t="s">
        <v>140</v>
      </c>
      <c r="DO1" s="41" t="s">
        <v>141</v>
      </c>
      <c r="DP1" s="41" t="s">
        <v>142</v>
      </c>
      <c r="DQ1" s="41" t="s">
        <v>143</v>
      </c>
      <c r="DR1" s="41" t="s">
        <v>144</v>
      </c>
      <c r="DS1" s="41" t="s">
        <v>145</v>
      </c>
      <c r="DT1" s="41" t="s">
        <v>146</v>
      </c>
      <c r="DU1" s="41" t="s">
        <v>147</v>
      </c>
      <c r="DV1" s="41" t="s">
        <v>148</v>
      </c>
      <c r="DW1" s="41" t="s">
        <v>149</v>
      </c>
      <c r="DX1" s="41" t="s">
        <v>150</v>
      </c>
      <c r="DY1" s="41" t="s">
        <v>151</v>
      </c>
      <c r="DZ1" s="41" t="s">
        <v>152</v>
      </c>
      <c r="EA1" s="41" t="s">
        <v>153</v>
      </c>
      <c r="EB1" s="41" t="s">
        <v>154</v>
      </c>
      <c r="EC1" s="41" t="s">
        <v>155</v>
      </c>
      <c r="ED1" s="41" t="s">
        <v>156</v>
      </c>
      <c r="EE1" s="41" t="s">
        <v>157</v>
      </c>
      <c r="EF1" s="41" t="s">
        <v>158</v>
      </c>
      <c r="EG1" s="41" t="s">
        <v>159</v>
      </c>
      <c r="EH1" s="41" t="s">
        <v>43</v>
      </c>
      <c r="EI1" s="41" t="s">
        <v>160</v>
      </c>
      <c r="EJ1" s="41" t="s">
        <v>161</v>
      </c>
      <c r="EK1" s="41" t="s">
        <v>162</v>
      </c>
      <c r="EL1" s="41" t="s">
        <v>163</v>
      </c>
      <c r="EM1" s="41" t="s">
        <v>164</v>
      </c>
      <c r="EN1" s="41" t="s">
        <v>165</v>
      </c>
      <c r="EO1" s="41" t="s">
        <v>45</v>
      </c>
      <c r="EP1" s="41" t="s">
        <v>166</v>
      </c>
      <c r="EQ1" s="41" t="s">
        <v>167</v>
      </c>
      <c r="ER1" s="41" t="s">
        <v>168</v>
      </c>
      <c r="ES1" s="41" t="s">
        <v>169</v>
      </c>
      <c r="ET1" s="41" t="s">
        <v>170</v>
      </c>
      <c r="EU1" s="41" t="s">
        <v>171</v>
      </c>
      <c r="EV1" s="41" t="s">
        <v>172</v>
      </c>
      <c r="EW1" s="41" t="s">
        <v>173</v>
      </c>
      <c r="EX1" s="41" t="s">
        <v>174</v>
      </c>
      <c r="EY1" s="41" t="s">
        <v>175</v>
      </c>
      <c r="EZ1" s="41" t="s">
        <v>176</v>
      </c>
      <c r="FA1" s="41" t="s">
        <v>177</v>
      </c>
      <c r="FB1" s="41" t="s">
        <v>178</v>
      </c>
      <c r="FC1" s="41" t="s">
        <v>179</v>
      </c>
      <c r="FD1" s="41" t="s">
        <v>180</v>
      </c>
      <c r="FE1" s="41" t="s">
        <v>181</v>
      </c>
      <c r="FF1" s="41" t="s">
        <v>47</v>
      </c>
      <c r="FG1" s="41" t="s">
        <v>182</v>
      </c>
      <c r="FH1" s="41" t="s">
        <v>183</v>
      </c>
      <c r="FI1" s="41" t="s">
        <v>184</v>
      </c>
      <c r="FJ1" s="41" t="s">
        <v>185</v>
      </c>
      <c r="FK1" s="41" t="s">
        <v>186</v>
      </c>
      <c r="FL1" s="41" t="s">
        <v>187</v>
      </c>
      <c r="FM1" s="41" t="s">
        <v>188</v>
      </c>
    </row>
    <row r="2" spans="1:169" s="103" customFormat="1" ht="13.8">
      <c r="A2" s="101" t="str">
        <f>HYPERLINK("#gid=1349623246&amp;range=C4","ID del registro biológico")</f>
        <v>ID del registro biológico</v>
      </c>
      <c r="B2" s="101" t="str">
        <f>HYPERLINK("#gid=1349623246&amp;range=C6","Base del registro")</f>
        <v>Base del registro</v>
      </c>
      <c r="C2" s="101" t="str">
        <f>HYPERLINK("#gid=1349623246&amp;range=C8","Código de la institución")</f>
        <v>Código de la institución</v>
      </c>
      <c r="D2" s="101" t="str">
        <f>HYPERLINK("#gid=1349623246&amp;range=C10","Código de la colección")</f>
        <v>Código de la colección</v>
      </c>
      <c r="E2" s="101" t="str">
        <f>HYPERLINK("#gid=1349623246&amp;range=C12","Número de catálogo")</f>
        <v>Número de catálogo</v>
      </c>
      <c r="F2" s="101" t="str">
        <f>HYPERLINK("#gid=1349623246&amp;range=C14","Tipo")</f>
        <v>Tipo</v>
      </c>
      <c r="G2" s="101" t="str">
        <f>HYPERLINK("#gid=1349623246&amp;range=C16","Modificado")</f>
        <v>Modificado</v>
      </c>
      <c r="H2" s="101" t="str">
        <f>HYPERLINK("#gid=1349623246&amp;range=C18","Idioma")</f>
        <v>Idioma</v>
      </c>
      <c r="I2" s="101" t="str">
        <f>HYPERLINK("#gid=1349623246&amp;range=C20","Derechos")</f>
        <v>Derechos</v>
      </c>
      <c r="J2" s="101" t="str">
        <f>HYPERLINK("#gid=1349623246&amp;range=C22","Titular de los derechos")</f>
        <v>Titular de los derechos</v>
      </c>
      <c r="K2" s="101" t="str">
        <f>HYPERLINK("#gid=1349623246&amp;range=C24","Derechos de acceso")</f>
        <v>Derechos de acceso</v>
      </c>
      <c r="L2" s="101" t="str">
        <f>HYPERLINK("#gid=1349623246&amp;range=C26","Citación bibliográfica")</f>
        <v>Citación bibliográfica</v>
      </c>
      <c r="M2" s="101" t="str">
        <f>HYPERLINK("#gid=1349623246&amp;range=C28","Referencias")</f>
        <v>Referencias</v>
      </c>
      <c r="N2" s="101" t="str">
        <f>HYPERLINK("#gid=1349623246&amp;range=C30","ID de la institución")</f>
        <v>ID de la institución</v>
      </c>
      <c r="O2" s="101" t="str">
        <f>HYPERLINK("#gid=1349623246&amp;range=C32","ID de la colección")</f>
        <v>ID de la colección</v>
      </c>
      <c r="P2" s="101" t="str">
        <f>HYPERLINK("#gid=1349623246&amp;range=C34","ID del conjunto de datos")</f>
        <v>ID del conjunto de datos</v>
      </c>
      <c r="Q2" s="101" t="str">
        <f>HYPERLINK("#gid=1349623246&amp;range=C45","Nombre del conjunto de datos")</f>
        <v>Nombre del conjunto de datos</v>
      </c>
      <c r="R2" s="101" t="str">
        <f>HYPERLINK("#gid=1349623246&amp;range=C57","Código de la institución propietaria")</f>
        <v>Código de la institución propietaria</v>
      </c>
      <c r="S2" s="101" t="str">
        <f>HYPERLINK("#gid=1349623246&amp;range=C59","Información retenida")</f>
        <v>Información retenida</v>
      </c>
      <c r="T2" s="101" t="str">
        <f>HYPERLINK("#gid=1349623246&amp;range=C61","Generalización de los datos")</f>
        <v>Generalización de los datos</v>
      </c>
      <c r="U2" s="101" t="str">
        <f>HYPERLINK("#gid=1349623246&amp;range=C63","Propiedades dinámicas")</f>
        <v>Propiedades dinámicas</v>
      </c>
      <c r="V2" s="101" t="str">
        <f>HYPERLINK("#gid=1349623246&amp;range=C65","Comentarios del registro biológico")</f>
        <v>Comentarios del registro biológico</v>
      </c>
      <c r="W2" s="101" t="str">
        <f>HYPERLINK("#gid=1349623246&amp;range=C67","Número de registro")</f>
        <v>Número de registro</v>
      </c>
      <c r="X2" s="101" t="str">
        <f>HYPERLINK("#gid=1349623246&amp;range=C69","Registrado por")</f>
        <v>Registrado por</v>
      </c>
      <c r="Y2" s="101" t="str">
        <f>HYPERLINK("#gid=1349623246&amp;range=C71","ID del organismo")</f>
        <v>ID del organismo</v>
      </c>
      <c r="Z2" s="101" t="str">
        <f>HYPERLINK("#gid=1349623246&amp;range=C73","Número de individuos")</f>
        <v>Número de individuos</v>
      </c>
      <c r="AA2" s="101" t="str">
        <f>HYPERLINK("#gid=1349623246&amp;range=C341","Cantidad del organismo")</f>
        <v>Cantidad del organismo</v>
      </c>
      <c r="AB2" s="101" t="str">
        <f>HYPERLINK("#gid=1349623246&amp;range=C343","Tipo de cantidad del organismo")</f>
        <v>Tipo de cantidad del organismo</v>
      </c>
      <c r="AC2" s="101" t="str">
        <f>HYPERLINK("#gid=1349623246&amp;range=C345","Nombre del organismo")</f>
        <v>Nombre del organismo</v>
      </c>
      <c r="AD2" s="101" t="str">
        <f>HYPERLINK("#gid=1349623246&amp;range=C347","Alcance del organismo")</f>
        <v>Alcance del organismo</v>
      </c>
      <c r="AE2" s="101" t="str">
        <f>HYPERLINK("#gid=1349623246&amp;range=C349","Organismos asociados")</f>
        <v>Organismos asociados</v>
      </c>
      <c r="AF2" s="101" t="str">
        <f>HYPERLINK("#gid=1349623246&amp;range=C351","Comentarios del organismo")</f>
        <v>Comentarios del organismo</v>
      </c>
      <c r="AG2" s="101" t="str">
        <f>HYPERLINK("#gid=1349623246&amp;range=C75","Sexo")</f>
        <v>Sexo</v>
      </c>
      <c r="AH2" s="101" t="str">
        <f>HYPERLINK("#gid=1349623246&amp;range=C77","Etapa de vida")</f>
        <v>Etapa de vida</v>
      </c>
      <c r="AI2" s="101" t="str">
        <f>HYPERLINK("#gid=1349623246&amp;range=C79","Condición reproductiva")</f>
        <v>Condición reproductiva</v>
      </c>
      <c r="AJ2" s="101" t="str">
        <f>HYPERLINK("#gid=1349623246&amp;range=C81","Comportamiento")</f>
        <v>Comportamiento</v>
      </c>
      <c r="AK2" s="101" t="str">
        <f>HYPERLINK("#gid=1349623246&amp;range=C83","Medios de establecimiento")</f>
        <v>Medios de establecimiento</v>
      </c>
      <c r="AL2" s="101" t="str">
        <f>HYPERLINK("#gid=1349623246&amp;range=C85","Estado del registro biológico")</f>
        <v>Estado del registro biológico</v>
      </c>
      <c r="AM2" s="101" t="str">
        <f>HYPERLINK("#gid=1349623246&amp;range=C87","Preparaciones")</f>
        <v>Preparaciones</v>
      </c>
      <c r="AN2" s="101" t="str">
        <f>HYPERLINK("#gid=1349623246&amp;range=C89","Disposición")</f>
        <v>Disposición</v>
      </c>
      <c r="AO2" s="101" t="str">
        <f>HYPERLINK("#gid=1349623246&amp;range=C91","Otros números de catálogo")</f>
        <v>Otros números de catálogo</v>
      </c>
      <c r="AP2" s="101" t="str">
        <f>HYPERLINK("#gid=1349623246&amp;range=C93","Identificaciones previas")</f>
        <v>Identificaciones previas</v>
      </c>
      <c r="AQ2" s="101" t="str">
        <f>HYPERLINK("#gid=1349623246&amp;range=C95","Medios asociados")</f>
        <v>Medios asociados</v>
      </c>
      <c r="AR2" s="101" t="str">
        <f>HYPERLINK("#gid=1349623246&amp;range=C97","Referencias asociadas")</f>
        <v>Referencias asociadas</v>
      </c>
      <c r="AS2" s="101" t="str">
        <f>HYPERLINK("#gid=1349623246&amp;range=C99","Registros biológicos asociados")</f>
        <v>Registros biológicos asociados</v>
      </c>
      <c r="AT2" s="101" t="str">
        <f>HYPERLINK("#gid=1349623246&amp;range=C101","Secuencias asociadas")</f>
        <v>Secuencias asociadas</v>
      </c>
      <c r="AU2" s="101" t="str">
        <f>HYPERLINK("#gid=1349623246&amp;range=C103","Taxones asociados")</f>
        <v>Taxones asociados</v>
      </c>
      <c r="AV2" s="101" t="str">
        <f>HYPERLINK("#gid=1349623246&amp;range=C353","ID de muestra del ejemplar")</f>
        <v>ID de muestra del ejemplar</v>
      </c>
      <c r="AW2" s="101" t="str">
        <f>HYPERLINK("#gid=1349623246&amp;range=C355","ID del evento parental")</f>
        <v>ID del evento parental</v>
      </c>
      <c r="AX2" s="101" t="str">
        <f>HYPERLINK("#gid=1349623246&amp;range=C105","ID del evento")</f>
        <v>ID del evento</v>
      </c>
      <c r="AY2" s="101" t="str">
        <f>HYPERLINK("#gid=1349623246&amp;range=C107","Protocolo de muestreo")</f>
        <v>Protocolo de muestreo</v>
      </c>
      <c r="AZ2" s="101" t="str">
        <f>HYPERLINK("#gid=1349623246&amp;range=C357","Tamaño de la muestra")</f>
        <v>Tamaño de la muestra</v>
      </c>
      <c r="BA2" s="101" t="str">
        <f>HYPERLINK("#gid=1349623246&amp;range=C359","Unidad del tamaño de la muestra")</f>
        <v>Unidad del tamaño de la muestra</v>
      </c>
      <c r="BB2" s="101" t="str">
        <f>HYPERLINK("#gid=1349623246&amp;range=C109","Esfuerzo de muestreo")</f>
        <v>Esfuerzo de muestreo</v>
      </c>
      <c r="BC2" s="101" t="str">
        <f>HYPERLINK("#gid=1349623246&amp;range=C111","Fecha del evento")</f>
        <v>Fecha del evento</v>
      </c>
      <c r="BD2" s="101" t="str">
        <f>HYPERLINK("#gid=1349623246&amp;range=C113","Hora del evento")</f>
        <v>Hora del evento</v>
      </c>
      <c r="BE2" s="101" t="str">
        <f>HYPERLINK("#gid=1349623246&amp;range=C115","Día inicial del año")</f>
        <v>Día inicial del año</v>
      </c>
      <c r="BF2" s="101" t="str">
        <f>HYPERLINK("#gid=1349623246&amp;range=C117","Día final del año")</f>
        <v>Día final del año</v>
      </c>
      <c r="BG2" s="101" t="str">
        <f>HYPERLINK("#gid=1349623246&amp;range=C119","Año")</f>
        <v>Año</v>
      </c>
      <c r="BH2" s="101" t="str">
        <f>HYPERLINK("#gid=1349623246&amp;range=C121","Mes")</f>
        <v>Mes</v>
      </c>
      <c r="BI2" s="101" t="str">
        <f>HYPERLINK("#gid=1349623246&amp;range=C123","Día")</f>
        <v>Día</v>
      </c>
      <c r="BJ2" s="101" t="str">
        <f>HYPERLINK("#gid=1349623246&amp;range=C125","Fecha original del evento")</f>
        <v>Fecha original del evento</v>
      </c>
      <c r="BK2" s="101" t="str">
        <f>HYPERLINK("#gid=1349623246&amp;range=C127","Hábitat")</f>
        <v>Hábitat</v>
      </c>
      <c r="BL2" s="101" t="str">
        <f>HYPERLINK("#gid=1349623246&amp;range=C129","Número de campo")</f>
        <v>Número de campo</v>
      </c>
      <c r="BM2" s="101" t="str">
        <f>HYPERLINK("#gid=1349623246&amp;range=C131","Notas de campo")</f>
        <v>Notas de campo</v>
      </c>
      <c r="BN2" s="101" t="str">
        <f>HYPERLINK("#gid=1349623246&amp;range=C133","Comentarios del evento")</f>
        <v>Comentarios del evento</v>
      </c>
      <c r="BO2" s="101" t="str">
        <f>HYPERLINK("#gid=1349623246&amp;range=C135","ID de la ubicación")</f>
        <v>ID de la ubicación</v>
      </c>
      <c r="BP2" s="101" t="str">
        <f>HYPERLINK("#gid=1349623246&amp;range=C137","ID de la geografía superior")</f>
        <v>ID de la geografía superior</v>
      </c>
      <c r="BQ2" s="101" t="str">
        <f>HYPERLINK("#gid=1349623246&amp;range=C139","Geografía superior")</f>
        <v>Geografía superior</v>
      </c>
      <c r="BR2" s="101" t="str">
        <f>HYPERLINK("#gid=1349623246&amp;range=C141","Continente")</f>
        <v>Continente</v>
      </c>
      <c r="BS2" s="101" t="str">
        <f>HYPERLINK("#gid=1349623246&amp;range=C143","Cuerpo de agua")</f>
        <v>Cuerpo de agua</v>
      </c>
      <c r="BT2" s="101" t="str">
        <f>HYPERLINK("#gid=1349623246&amp;range=C145","Grupo de islas")</f>
        <v>Grupo de islas</v>
      </c>
      <c r="BU2" s="101" t="str">
        <f>HYPERLINK("#gid=1349623246&amp;range=C147","Isla")</f>
        <v>Isla</v>
      </c>
      <c r="BV2" s="101" t="str">
        <f>HYPERLINK("#gid=1349623246&amp;range=C149","País")</f>
        <v>País</v>
      </c>
      <c r="BW2" s="101" t="str">
        <f>HYPERLINK("#gid=1349623246&amp;range=C151","Código del país")</f>
        <v>Código del país</v>
      </c>
      <c r="BX2" s="102" t="s">
        <v>520</v>
      </c>
      <c r="BY2" s="102" t="s">
        <v>523</v>
      </c>
      <c r="BZ2" s="102" t="s">
        <v>522</v>
      </c>
      <c r="CA2" s="101" t="str">
        <f>HYPERLINK("#gid=1349623246&amp;range=C157","Localidad")</f>
        <v>Localidad</v>
      </c>
      <c r="CB2" s="101" t="str">
        <f>HYPERLINK("#gid=1349623246&amp;range=C159","Localidad original")</f>
        <v>Localidad original</v>
      </c>
      <c r="CC2" s="101" t="str">
        <f>HYPERLINK("#gid=1349623246&amp;range=C161","Elevación original")</f>
        <v>Elevación original</v>
      </c>
      <c r="CD2" s="101" t="str">
        <f>HYPERLINK("#gid=1349623246&amp;range=C165","Elevación mínima en metros")</f>
        <v>Elevación mínima en metros</v>
      </c>
      <c r="CE2" s="101" t="str">
        <f>HYPERLINK("#gid=1349623246&amp;range=C167","Elevación máxima en metros")</f>
        <v>Elevación máxima en metros</v>
      </c>
      <c r="CF2" s="101" t="str">
        <f>HYPERLINK("#gid=1349623246&amp;range=C169","Profundidad original")</f>
        <v>Profundidad original</v>
      </c>
      <c r="CG2" s="101" t="str">
        <f>HYPERLINK("#gid=1349623246&amp;range=C171","Profundidad mínima en metros")</f>
        <v>Profundidad mínima en metros</v>
      </c>
      <c r="CH2" s="101" t="str">
        <f>HYPERLINK("#gid=1349623246&amp;range=C173","Profundidad máxima en metros")</f>
        <v>Profundidad máxima en metros</v>
      </c>
      <c r="CI2" s="101" t="str">
        <f>HYPERLINK("#gid=1349623246&amp;range=C175","Distancia mínima de la superficie metros")</f>
        <v>Distancia mínima de la superficie metros</v>
      </c>
      <c r="CJ2" s="101" t="str">
        <f>HYPERLINK("#gid=1349623246&amp;range=C177","Distancia máxima de la superficie metros")</f>
        <v>Distancia máxima de la superficie metros</v>
      </c>
      <c r="CK2" s="101" t="str">
        <f>HYPERLINK("#gid=1349623246&amp;range=C179","Ubicación de acuerdo con")</f>
        <v>Ubicación de acuerdo con</v>
      </c>
      <c r="CL2" s="101" t="str">
        <f>HYPERLINK("#gid=1349623246&amp;range=C181","Comentarios de la ubicación")</f>
        <v>Comentarios de la ubicación</v>
      </c>
      <c r="CM2" s="101" t="str">
        <f>HYPERLINK("#gid=1349623246&amp;range=C183","Coordenadas originales")</f>
        <v>Coordenadas originales</v>
      </c>
      <c r="CN2" s="101" t="str">
        <f>HYPERLINK("#gid=1349623246&amp;range=C185","Latitud original")</f>
        <v>Latitud original</v>
      </c>
      <c r="CO2" s="101" t="str">
        <f>HYPERLINK("#gid=1349623246&amp;range=C187","Longitud original")</f>
        <v>Longitud original</v>
      </c>
      <c r="CP2" s="101" t="str">
        <f>HYPERLINK("#gid=1349623246&amp;range=C189","Sistema original de coordenadas")</f>
        <v>Sistema original de coordenadas</v>
      </c>
      <c r="CQ2" s="101" t="str">
        <f>HYPERLINK("#gid=1349623246&amp;range=C191","SRS original")</f>
        <v>SRS original</v>
      </c>
      <c r="CR2" s="101" t="str">
        <f>HYPERLINK("#gid=1349623246&amp;range=C193","Latitud decimal")</f>
        <v>Latitud decimal</v>
      </c>
      <c r="CS2" s="101" t="str">
        <f>HYPERLINK("#gid=1349623246&amp;range=C195","Longitud decimal")</f>
        <v>Longitud decimal</v>
      </c>
      <c r="CT2" s="101" t="str">
        <f>HYPERLINK("#gid=1349623246&amp;range=C197","Datum geodésico")</f>
        <v>Datum geodésico</v>
      </c>
      <c r="CU2" s="101" t="str">
        <f>HYPERLINK("#gid=1349623246&amp;range=C199","Incertidumbre de las coordenadas en metros")</f>
        <v>Incertidumbre de las coordenadas en metros</v>
      </c>
      <c r="CV2" s="101" t="str">
        <f>HYPERLINK("#gid=1349623246&amp;range=C201","Precisión de las coordenadas")</f>
        <v>Precisión de las coordenadas</v>
      </c>
      <c r="CW2" s="101" t="str">
        <f>HYPERLINK("#gid=1349623246&amp;range=C203","Ajuste espacial del radio-punto")</f>
        <v>Ajuste espacial del radio-punto</v>
      </c>
      <c r="CX2" s="101" t="str">
        <f>HYPERLINK("#gid=1349623246&amp;range=C205","WKT footprint")</f>
        <v>WKT footprint</v>
      </c>
      <c r="CY2" s="101" t="str">
        <f>HYPERLINK("#gid=1349623246&amp;range=C207","SRS footprint")</f>
        <v>SRS footprint</v>
      </c>
      <c r="CZ2" s="101" t="str">
        <f>HYPERLINK("#gid=1349623246&amp;range=C209","Ajuste espacial de footprint")</f>
        <v>Ajuste espacial de footprint</v>
      </c>
      <c r="DA2" s="101" t="str">
        <f>HYPERLINK("#gid=1349623246&amp;range=C211","Georreferenciado por")</f>
        <v>Georreferenciado por</v>
      </c>
      <c r="DB2" s="101" t="str">
        <f>HYPERLINK("#gid=1349623246&amp;range=C213","Fecha de georreferenciación")</f>
        <v>Fecha de georreferenciación</v>
      </c>
      <c r="DC2" s="101" t="str">
        <f>HYPERLINK("#gid=1349623246&amp;range=C215","Protocolo de georreferenciación")</f>
        <v>Protocolo de georreferenciación</v>
      </c>
      <c r="DD2" s="101" t="str">
        <f>HYPERLINK("#gid=1349623246&amp;range=C217","Fuentes de georreferenciación")</f>
        <v>Fuentes de georreferenciación</v>
      </c>
      <c r="DE2" s="101" t="str">
        <f>HYPERLINK("#gid=1349623246&amp;range=C219","Estado de la verificación de la georreferenciación")</f>
        <v>Estado de la verificación de la georreferenciación</v>
      </c>
      <c r="DF2" s="101" t="str">
        <f>HYPERLINK("#gid=1349623246&amp;range=C221","Comentarios de la georreferenciación")</f>
        <v>Comentarios de la georreferenciación</v>
      </c>
      <c r="DG2" s="101" t="str">
        <f>HYPERLINK("#gid=1349623246&amp;range=C223","ID del contexto geológico")</f>
        <v>ID del contexto geológico</v>
      </c>
      <c r="DH2" s="101" t="str">
        <f>HYPERLINK("#gid=1349623246&amp;range=C225","Eón temprano o eonotema inferior")</f>
        <v>Eón temprano o eonotema inferior</v>
      </c>
      <c r="DI2" s="101" t="str">
        <f>HYPERLINK("#gid=1349623246&amp;range=C227","Eón tardío o eonotema superior")</f>
        <v>Eón tardío o eonotema superior</v>
      </c>
      <c r="DJ2" s="101" t="str">
        <f>HYPERLINK("#gid=1349623246&amp;range=C229","Era temprana o eratema inferior")</f>
        <v>Era temprana o eratema inferior</v>
      </c>
      <c r="DK2" s="101" t="str">
        <f>HYPERLINK("#gid=1349623246&amp;range=C231","Era tardía o eratema superior")</f>
        <v>Era tardía o eratema superior</v>
      </c>
      <c r="DL2" s="101" t="str">
        <f>HYPERLINK("#gid=1349623246&amp;range=C233","Periodo temprano o sistema inferior")</f>
        <v>Periodo temprano o sistema inferior</v>
      </c>
      <c r="DM2" s="101" t="str">
        <f>HYPERLINK("#gid=1349623246&amp;range=C235","Periodo tardío o sistema superior")</f>
        <v>Periodo tardío o sistema superior</v>
      </c>
      <c r="DN2" s="101" t="str">
        <f>HYPERLINK("#gid=1349623246&amp;range=C237","Época temprana o serie inferior")</f>
        <v>Época temprana o serie inferior</v>
      </c>
      <c r="DO2" s="101" t="str">
        <f>HYPERLINK("#gid=1349623246&amp;range=C239","Época tardía o serie superior")</f>
        <v>Época tardía o serie superior</v>
      </c>
      <c r="DP2" s="101" t="str">
        <f>HYPERLINK("#gid=1349623246&amp;range=C241","Edad temprana o piso inferior")</f>
        <v>Edad temprana o piso inferior</v>
      </c>
      <c r="DQ2" s="101" t="str">
        <f>HYPERLINK("#gid=1349623246&amp;range=C243","Edad tardía o piso superior")</f>
        <v>Edad tardía o piso superior</v>
      </c>
      <c r="DR2" s="101" t="str">
        <f>HYPERLINK("#gid=1349623246&amp;range=C245","Zona bioestratigráfica inferior")</f>
        <v>Zona bioestratigráfica inferior</v>
      </c>
      <c r="DS2" s="101" t="str">
        <f>HYPERLINK("#gid=1349623246&amp;range=C247","Zona bioestratigráfica superior")</f>
        <v>Zona bioestratigráfica superior</v>
      </c>
      <c r="DT2" s="101" t="str">
        <f>HYPERLINK("#gid=1349623246&amp;range=C249","Términos litoestratigráficos")</f>
        <v>Términos litoestratigráficos</v>
      </c>
      <c r="DU2" s="101" t="str">
        <f>HYPERLINK("#gid=1349623246&amp;range=C251","Grupo")</f>
        <v>Grupo</v>
      </c>
      <c r="DV2" s="101" t="str">
        <f>HYPERLINK("#gid=1349623246&amp;range=C253","Formación")</f>
        <v>Formación</v>
      </c>
      <c r="DW2" s="101" t="str">
        <f>HYPERLINK("#gid=1349623246&amp;range=C255","Miembro")</f>
        <v>Miembro</v>
      </c>
      <c r="DX2" s="101" t="str">
        <f>HYPERLINK("#gid=1349623246&amp;range=C257","Capa")</f>
        <v>Capa</v>
      </c>
      <c r="DY2" s="101" t="str">
        <f>HYPERLINK("#gid=1349623246&amp;range=C259","ID de la identificación")</f>
        <v>ID de la identificación</v>
      </c>
      <c r="DZ2" s="101" t="str">
        <f>HYPERLINK("#gid=1349623246&amp;range=C261","Identificado por")</f>
        <v>Identificado por</v>
      </c>
      <c r="EA2" s="101" t="str">
        <f>HYPERLINK("#gid=1349623246&amp;range=C263","Fecha de identificación")</f>
        <v>Fecha de identificación</v>
      </c>
      <c r="EB2" s="101" t="str">
        <f>HYPERLINK("#gid=1349623246&amp;range=C265","Referencias de la identificación")</f>
        <v>Referencias de la identificación</v>
      </c>
      <c r="EC2" s="101" t="str">
        <f>HYPERLINK("#gid=1349623246&amp;range=C267","Estado de la verificación de la identificación")</f>
        <v>Estado de la verificación de la identificación</v>
      </c>
      <c r="ED2" s="101" t="str">
        <f>HYPERLINK("#gid=1349623246&amp;range=C269","Comentarios de la Identificación")</f>
        <v>Comentarios de la Identificación</v>
      </c>
      <c r="EE2" s="101" t="str">
        <f>HYPERLINK("#gid=1349623246&amp;range=C271","Calificador de la identificación")</f>
        <v>Calificador de la identificación</v>
      </c>
      <c r="EF2" s="101" t="str">
        <f>HYPERLINK("#gid=1349623246&amp;range=C273","Estado del tipo")</f>
        <v>Estado del tipo</v>
      </c>
      <c r="EG2" s="101" t="str">
        <f>HYPERLINK("#gid=1349623246&amp;range=C275","ID del taxón")</f>
        <v>ID del taxón</v>
      </c>
      <c r="EH2" s="101" t="str">
        <f>HYPERLINK("#gid=1349623246&amp;range=C277","ID del nombre científico")</f>
        <v>ID del nombre científico</v>
      </c>
      <c r="EI2" s="101" t="str">
        <f>HYPERLINK("#gid=1349623246&amp;range=C279","ID del nombre aceptado usado")</f>
        <v>ID del nombre aceptado usado</v>
      </c>
      <c r="EJ2" s="101" t="str">
        <f>HYPERLINK("#gid=1349623246&amp;range=C281","ID del nombre parental usado")</f>
        <v>ID del nombre parental usado</v>
      </c>
      <c r="EK2" s="101" t="str">
        <f>HYPERLINK("#gid=1349623246&amp;range=C283","ID del nombre original usado")</f>
        <v>ID del nombre original usado</v>
      </c>
      <c r="EL2" s="101" t="str">
        <f>HYPERLINK("#gid=1349623246&amp;range=C285","ID del nombre de acuerdo con")</f>
        <v>ID del nombre de acuerdo con</v>
      </c>
      <c r="EM2" s="101" t="str">
        <f>HYPERLINK("#gid=1349623246&amp;range=C287","ID del nombre publicado en")</f>
        <v>ID del nombre publicado en</v>
      </c>
      <c r="EN2" s="101" t="str">
        <f>HYPERLINK("#gid=1349623246&amp;range=C289","ID del concepto del taxón")</f>
        <v>ID del concepto del taxón</v>
      </c>
      <c r="EO2" s="101" t="str">
        <f>HYPERLINK("#gid=1349623246&amp;range=C291","Nombre científico")</f>
        <v>Nombre científico</v>
      </c>
      <c r="EP2" s="101" t="str">
        <f>HYPERLINK("#gid=1349623246&amp;range=C293","Nombre aceptado usado")</f>
        <v>Nombre aceptado usado</v>
      </c>
      <c r="EQ2" s="101" t="str">
        <f>HYPERLINK("#gid=1349623246&amp;range=C295","Nombre parental usado")</f>
        <v>Nombre parental usado</v>
      </c>
      <c r="ER2" s="101" t="str">
        <f>HYPERLINK("#gid=1349623246&amp;range=C297","Nombre original usado")</f>
        <v>Nombre original usado</v>
      </c>
      <c r="ES2" s="101" t="str">
        <f>HYPERLINK("#gid=1349623246&amp;range=C299","Nombre de acuerdo con")</f>
        <v>Nombre de acuerdo con</v>
      </c>
      <c r="ET2" s="101" t="str">
        <f>HYPERLINK("#gid=1349623246&amp;range=C301","Nombre publicado en")</f>
        <v>Nombre publicado en</v>
      </c>
      <c r="EU2" s="101" t="str">
        <f>HYPERLINK("#gid=1349623246&amp;range=C303","Nombre publicado en el año")</f>
        <v>Nombre publicado en el año</v>
      </c>
      <c r="EV2" s="101" t="str">
        <f>HYPERLINK("#gid=1349623246&amp;range=C305","Clasificación superior")</f>
        <v>Clasificación superior</v>
      </c>
      <c r="EW2" s="101" t="str">
        <f>HYPERLINK("#gid=1349623246&amp;range=C307","Reino")</f>
        <v>Reino</v>
      </c>
      <c r="EX2" s="101" t="str">
        <f>HYPERLINK("#gid=1349623246&amp;range=C309","Filo")</f>
        <v>Filo</v>
      </c>
      <c r="EY2" s="101" t="str">
        <f>HYPERLINK("#gid=1349623246&amp;range=C311","Clase")</f>
        <v>Clase</v>
      </c>
      <c r="EZ2" s="101" t="str">
        <f>HYPERLINK("#gid=1349623246&amp;range=C313","Orden")</f>
        <v>Orden</v>
      </c>
      <c r="FA2" s="101" t="str">
        <f>HYPERLINK("#gid=1349623246&amp;range=C315","Familia")</f>
        <v>Familia</v>
      </c>
      <c r="FB2" s="101" t="str">
        <f>HYPERLINK("#gid=1349623246&amp;range=C317","Género")</f>
        <v>Género</v>
      </c>
      <c r="FC2" s="101" t="str">
        <f>HYPERLINK("#gid=1349623246&amp;range=C319","Subgénero")</f>
        <v>Subgénero</v>
      </c>
      <c r="FD2" s="101" t="str">
        <f>HYPERLINK("#gid=1349623246&amp;range=C321","Epíteto específico")</f>
        <v>Epíteto específico</v>
      </c>
      <c r="FE2" s="101" t="str">
        <f>HYPERLINK("#gid=1349623246&amp;range=C323","Epíteto infraespecífico")</f>
        <v>Epíteto infraespecífico</v>
      </c>
      <c r="FF2" s="101" t="str">
        <f>HYPERLINK("#gid=1349623246&amp;range=C325","Categoría del taxón")</f>
        <v>Categoría del taxón</v>
      </c>
      <c r="FG2" s="101" t="str">
        <f>HYPERLINK("#gid=1349623246&amp;range=C327","Categoría original del taxón")</f>
        <v>Categoría original del taxón</v>
      </c>
      <c r="FH2" s="101" t="str">
        <f>HYPERLINK("#gid=1349623246&amp;range=C329","Autoría del nombre científico")</f>
        <v>Autoría del nombre científico</v>
      </c>
      <c r="FI2" s="101" t="str">
        <f>HYPERLINK("#gid=1349623246&amp;range=C331","Nombre común")</f>
        <v>Nombre común</v>
      </c>
      <c r="FJ2" s="101" t="str">
        <f>HYPERLINK("#gid=1349623246&amp;range=C333","Código nomenclatural")</f>
        <v>Código nomenclatural</v>
      </c>
      <c r="FK2" s="101" t="str">
        <f>HYPERLINK("#gid=1349623246&amp;range=C335","Estado taxonómico")</f>
        <v>Estado taxonómico</v>
      </c>
      <c r="FL2" s="101" t="str">
        <f>HYPERLINK("#gid=1349623246&amp;range=C337","Estado nomenclatural")</f>
        <v>Estado nomenclatural</v>
      </c>
      <c r="FM2" s="101" t="str">
        <f>HYPERLINK("#gid=1349623246&amp;range=C339","Comentarios del taxón")</f>
        <v>Comentarios del taxón</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A2" location="Definiciones!C4" display="ID del registro biológico" xr:uid="{00000000-0004-0000-0100-000000000000}"/>
    <hyperlink ref="B2" location="Definiciones!C6" display="Base del registro" xr:uid="{00000000-0004-0000-0100-000001000000}"/>
    <hyperlink ref="C2" location="Definiciones!C8" display="Código de la institución" xr:uid="{00000000-0004-0000-0100-000002000000}"/>
    <hyperlink ref="D2" location="Definiciones!C10" display="Código de la colección" xr:uid="{00000000-0004-0000-0100-000003000000}"/>
    <hyperlink ref="E2" location="Definiciones!C12" display="Número de catálogo" xr:uid="{00000000-0004-0000-0100-000004000000}"/>
    <hyperlink ref="F2" location="Definiciones!C14" display="Tipo" xr:uid="{00000000-0004-0000-0100-000005000000}"/>
    <hyperlink ref="G2" location="Definiciones!C16" display="Modificado" xr:uid="{00000000-0004-0000-0100-000006000000}"/>
    <hyperlink ref="H2" location="Definiciones!C18" display="Idioma" xr:uid="{00000000-0004-0000-0100-000007000000}"/>
    <hyperlink ref="I2" location="Definiciones!C20" display="Derechos" xr:uid="{00000000-0004-0000-0100-000008000000}"/>
    <hyperlink ref="J2" location="Definiciones!C22" display="Titular de los derechos" xr:uid="{00000000-0004-0000-0100-000009000000}"/>
    <hyperlink ref="K2" location="Definiciones!C24" display="Derechos de acceso" xr:uid="{00000000-0004-0000-0100-00000A000000}"/>
    <hyperlink ref="L2" location="Definiciones!C26" display="Citación bibliográfica" xr:uid="{00000000-0004-0000-0100-00000B000000}"/>
    <hyperlink ref="M2" location="Definiciones!C28" display="Referencias" xr:uid="{00000000-0004-0000-0100-00000C000000}"/>
    <hyperlink ref="N2" location="Definiciones!C30" display="ID de la institución" xr:uid="{00000000-0004-0000-0100-00000D000000}"/>
    <hyperlink ref="O2" location="Definiciones!C32" display="ID de la colección" xr:uid="{00000000-0004-0000-0100-00000E000000}"/>
    <hyperlink ref="P2" location="Definiciones!C34" display="ID del conjunto de datos" xr:uid="{00000000-0004-0000-0100-00000F000000}"/>
    <hyperlink ref="Q2" location="Definiciones!C45" display="Nombre del conjunto de datos" xr:uid="{00000000-0004-0000-0100-000010000000}"/>
    <hyperlink ref="R2" location="Definiciones!C57" display="Código de la institución propietaria" xr:uid="{00000000-0004-0000-0100-000011000000}"/>
    <hyperlink ref="S2" location="Definiciones!C59" display="Información retenida" xr:uid="{00000000-0004-0000-0100-000012000000}"/>
    <hyperlink ref="T2" location="Definiciones!C61" display="Generalización de los datos" xr:uid="{00000000-0004-0000-0100-000013000000}"/>
    <hyperlink ref="U2" location="Definiciones!C63" display="Propiedades dinámicas" xr:uid="{00000000-0004-0000-0100-000014000000}"/>
    <hyperlink ref="V2" location="Definiciones!C65" display="Comentarios del registro biológico" xr:uid="{00000000-0004-0000-0100-000015000000}"/>
    <hyperlink ref="W2" location="Definiciones!C67" display="Número de registro" xr:uid="{00000000-0004-0000-0100-000016000000}"/>
    <hyperlink ref="X2" location="Definiciones!C69" display="Registrado por" xr:uid="{00000000-0004-0000-0100-000017000000}"/>
    <hyperlink ref="Y2" location="Definiciones!C71" display="ID del organismo" xr:uid="{00000000-0004-0000-0100-000018000000}"/>
    <hyperlink ref="Z2" location="Definiciones!C73" display="Número de individuos" xr:uid="{00000000-0004-0000-0100-000019000000}"/>
    <hyperlink ref="AA2" location="Definiciones!C341" display="Cantidad del organismo" xr:uid="{00000000-0004-0000-0100-00001A000000}"/>
    <hyperlink ref="AB2" location="Definiciones!C343" display="Tipo de cantidad del organismo" xr:uid="{00000000-0004-0000-0100-00001B000000}"/>
    <hyperlink ref="AC2" location="Definiciones!C345" display="Nombre del organismo" xr:uid="{00000000-0004-0000-0100-00001C000000}"/>
    <hyperlink ref="AD2" location="Definiciones!C347" display="Alcance del organismo" xr:uid="{00000000-0004-0000-0100-00001D000000}"/>
    <hyperlink ref="AE2" location="Definiciones!C349" display="Organismos asociados" xr:uid="{00000000-0004-0000-0100-00001E000000}"/>
    <hyperlink ref="AF2" location="Definiciones!C351" display="Comentarios del organismo" xr:uid="{00000000-0004-0000-0100-00001F000000}"/>
    <hyperlink ref="AG2" location="Definiciones!C75" display="Sexo" xr:uid="{00000000-0004-0000-0100-000020000000}"/>
    <hyperlink ref="AH2" location="Definiciones!C77" display="Etapa de vida" xr:uid="{00000000-0004-0000-0100-000021000000}"/>
    <hyperlink ref="AI2" location="Definiciones!C79" display="Condición reproductiva" xr:uid="{00000000-0004-0000-0100-000022000000}"/>
    <hyperlink ref="AJ2" location="Definiciones!C81" display="Comportamiento" xr:uid="{00000000-0004-0000-0100-000023000000}"/>
    <hyperlink ref="AK2" location="Definiciones!C83" display="Medios de establecimiento" xr:uid="{00000000-0004-0000-0100-000024000000}"/>
    <hyperlink ref="AL2" location="Definiciones!C85" display="Estado del registro biológico" xr:uid="{00000000-0004-0000-0100-000025000000}"/>
    <hyperlink ref="AM2" location="Definiciones!C87" display="Preparaciones" xr:uid="{00000000-0004-0000-0100-000026000000}"/>
    <hyperlink ref="AN2" location="Definiciones!C89" display="Disposición" xr:uid="{00000000-0004-0000-0100-000027000000}"/>
    <hyperlink ref="AO2" location="Definiciones!C91" display="Otros números de catálogo" xr:uid="{00000000-0004-0000-0100-000028000000}"/>
    <hyperlink ref="AP2" location="Definiciones!C93" display="Identificaciones previas" xr:uid="{00000000-0004-0000-0100-000029000000}"/>
    <hyperlink ref="AQ2" location="Definiciones!C95" display="Medios asociados" xr:uid="{00000000-0004-0000-0100-00002A000000}"/>
    <hyperlink ref="AR2" location="Definiciones!C97" display="Referencias asociadas" xr:uid="{00000000-0004-0000-0100-00002B000000}"/>
    <hyperlink ref="AS2" location="Definiciones!C99" display="Registros biológicos asociados" xr:uid="{00000000-0004-0000-0100-00002C000000}"/>
    <hyperlink ref="AT2" location="Definiciones!C101" display="Secuencias asociadas" xr:uid="{00000000-0004-0000-0100-00002D000000}"/>
    <hyperlink ref="AU2" location="Definiciones!C103" display="Taxones asociados" xr:uid="{00000000-0004-0000-0100-00002E000000}"/>
    <hyperlink ref="AV2" location="Definiciones!C353" display="ID de muestra del ejemplar" xr:uid="{00000000-0004-0000-0100-00002F000000}"/>
    <hyperlink ref="AW2" location="Definiciones!C355" display="ID del evento parental" xr:uid="{00000000-0004-0000-0100-000030000000}"/>
    <hyperlink ref="AX2" location="Definiciones!C105" display="ID del evento" xr:uid="{00000000-0004-0000-0100-000031000000}"/>
    <hyperlink ref="AY2" location="Definiciones!C107" display="Protocolo de muestreo" xr:uid="{00000000-0004-0000-0100-000032000000}"/>
    <hyperlink ref="AZ2" location="Definiciones!C357" display="Tamaño de la muestra" xr:uid="{00000000-0004-0000-0100-000033000000}"/>
    <hyperlink ref="BA2" location="Definiciones!C359" display="Unidad del tamaño de la muestra" xr:uid="{00000000-0004-0000-0100-000034000000}"/>
    <hyperlink ref="BB2" location="Definiciones!C109" display="Esfuerzo de muestreo" xr:uid="{00000000-0004-0000-0100-000035000000}"/>
    <hyperlink ref="BC2" location="Definiciones!C111" display="Fecha del evento" xr:uid="{00000000-0004-0000-0100-000036000000}"/>
    <hyperlink ref="BD2" location="Definiciones!C113" display="Hora del evento" xr:uid="{00000000-0004-0000-0100-000037000000}"/>
    <hyperlink ref="BE2" location="Definiciones!C115" display="Día inicial del año" xr:uid="{00000000-0004-0000-0100-000038000000}"/>
    <hyperlink ref="BF2" location="Definiciones!C117" display="Día final del año" xr:uid="{00000000-0004-0000-0100-000039000000}"/>
    <hyperlink ref="BG2" location="Definiciones!C119" display="Año" xr:uid="{00000000-0004-0000-0100-00003A000000}"/>
    <hyperlink ref="BH2" location="Definiciones!C121" display="Mes" xr:uid="{00000000-0004-0000-0100-00003B000000}"/>
    <hyperlink ref="BI2" location="Definiciones!C123" display="Día" xr:uid="{00000000-0004-0000-0100-00003C000000}"/>
    <hyperlink ref="BJ2" location="Definiciones!C125" display="Fecha original del evento" xr:uid="{00000000-0004-0000-0100-00003D000000}"/>
    <hyperlink ref="BK2" location="Definiciones!C127" display="Hábitat" xr:uid="{00000000-0004-0000-0100-00003E000000}"/>
    <hyperlink ref="BL2" location="Definiciones!C129" display="Número de campo" xr:uid="{00000000-0004-0000-0100-00003F000000}"/>
    <hyperlink ref="BM2" location="Definiciones!C131" display="Notas de campo" xr:uid="{00000000-0004-0000-0100-000040000000}"/>
    <hyperlink ref="BN2" location="Definiciones!C133" display="Comentarios del evento" xr:uid="{00000000-0004-0000-0100-000041000000}"/>
    <hyperlink ref="BO2" location="Definiciones!C135" display="ID de la ubicación" xr:uid="{00000000-0004-0000-0100-000042000000}"/>
    <hyperlink ref="BP2" location="Definiciones!C137" display="ID de la geografía superior" xr:uid="{00000000-0004-0000-0100-000043000000}"/>
    <hyperlink ref="BQ2" location="Definiciones!C139" display="Geografía superior" xr:uid="{00000000-0004-0000-0100-000044000000}"/>
    <hyperlink ref="BR2" location="Definiciones!C141" display="Continente" xr:uid="{00000000-0004-0000-0100-000045000000}"/>
    <hyperlink ref="BS2" location="Definiciones!C143" display="Cuerpo de agua" xr:uid="{00000000-0004-0000-0100-000046000000}"/>
    <hyperlink ref="BT2" location="Definiciones!C145" display="Grupo de islas" xr:uid="{00000000-0004-0000-0100-000047000000}"/>
    <hyperlink ref="BU2" location="Definiciones!C147" display="Isla" xr:uid="{00000000-0004-0000-0100-000048000000}"/>
    <hyperlink ref="BV2" location="Definiciones!C149" display="País" xr:uid="{00000000-0004-0000-0100-000049000000}"/>
    <hyperlink ref="BW2" location="Definiciones!C151" display="Código del país" xr:uid="{00000000-0004-0000-0100-00004A000000}"/>
    <hyperlink ref="BX2" location="Definiciones!C153" display="Región" xr:uid="{00000000-0004-0000-0100-00004B000000}"/>
    <hyperlink ref="BY2" location="Definiciones!C155" display="Provincia" xr:uid="{00000000-0004-0000-0100-00004C000000}"/>
    <hyperlink ref="BZ2" location="Definiciones!C157" display="Comuna" xr:uid="{00000000-0004-0000-0100-00004D000000}"/>
    <hyperlink ref="CA2" location="Definiciones!C157" display="Localidad" xr:uid="{00000000-0004-0000-0100-00004E000000}"/>
    <hyperlink ref="CB2" location="Definiciones!C159" display="Localidad original" xr:uid="{00000000-0004-0000-0100-00004F000000}"/>
    <hyperlink ref="CC2" location="Definiciones!C161" display="Elevación original" xr:uid="{00000000-0004-0000-0100-000050000000}"/>
    <hyperlink ref="CD2" location="Definiciones!C165" display="Elevación mínima en metros" xr:uid="{00000000-0004-0000-0100-000051000000}"/>
    <hyperlink ref="CE2" location="Definiciones!C167" display="Elevación máxima en metros" xr:uid="{00000000-0004-0000-0100-000052000000}"/>
    <hyperlink ref="CF2" location="Definiciones!C169" display="Profundidad original" xr:uid="{00000000-0004-0000-0100-000053000000}"/>
    <hyperlink ref="CG2" location="Definiciones!C171" display="Profundidad mínima en metros" xr:uid="{00000000-0004-0000-0100-000054000000}"/>
    <hyperlink ref="CH2" location="Definiciones!C173" display="Profundidad máxima en metros" xr:uid="{00000000-0004-0000-0100-000055000000}"/>
    <hyperlink ref="CI2" location="Definiciones!C175" display="Distancia mínima de la superficie metros" xr:uid="{00000000-0004-0000-0100-000056000000}"/>
    <hyperlink ref="CJ2" location="Definiciones!C177" display="Distancia máxima de la superficie metros" xr:uid="{00000000-0004-0000-0100-000057000000}"/>
    <hyperlink ref="CK2" location="Definiciones!C179" display="Ubicación de acuerdo con" xr:uid="{00000000-0004-0000-0100-000058000000}"/>
    <hyperlink ref="CL2" location="Definiciones!C181" display="Comentarios de la ubicación" xr:uid="{00000000-0004-0000-0100-000059000000}"/>
    <hyperlink ref="CM2" location="Definiciones!C183" display="Coordenadas originales" xr:uid="{00000000-0004-0000-0100-00005A000000}"/>
    <hyperlink ref="CN2" location="Definiciones!C185" display="Latitud original" xr:uid="{00000000-0004-0000-0100-00005B000000}"/>
    <hyperlink ref="CO2" location="Definiciones!C187" display="Longitud original" xr:uid="{00000000-0004-0000-0100-00005C000000}"/>
    <hyperlink ref="CP2" location="Definiciones!C189" display="Sistema original de coordenadas" xr:uid="{00000000-0004-0000-0100-00005D000000}"/>
    <hyperlink ref="CQ2" location="Definiciones!C191" display="SRS original" xr:uid="{00000000-0004-0000-0100-00005E000000}"/>
    <hyperlink ref="CR2" location="Definiciones!C193" display="Latitud decimal" xr:uid="{00000000-0004-0000-0100-00005F000000}"/>
    <hyperlink ref="CS2" location="Definiciones!C195" display="Longitud decimal" xr:uid="{00000000-0004-0000-0100-000060000000}"/>
    <hyperlink ref="CT2" location="Definiciones!C197" display="Datum geodésico" xr:uid="{00000000-0004-0000-0100-000061000000}"/>
    <hyperlink ref="CU2" location="Definiciones!C199" display="Incertidumbre de las coordenadas en metros" xr:uid="{00000000-0004-0000-0100-000062000000}"/>
    <hyperlink ref="CV2" location="Definiciones!C201" display="Precisión de las coordenadas" xr:uid="{00000000-0004-0000-0100-000063000000}"/>
    <hyperlink ref="CW2" location="Definiciones!C203" display="Ajuste espacial del radio-punto" xr:uid="{00000000-0004-0000-0100-000064000000}"/>
    <hyperlink ref="CX2" location="Definiciones!C205" display="WKT footprint" xr:uid="{00000000-0004-0000-0100-000065000000}"/>
    <hyperlink ref="CY2" location="Definiciones!C207" display="SRS footprint" xr:uid="{00000000-0004-0000-0100-000066000000}"/>
    <hyperlink ref="CZ2" location="Definiciones!C209" display="Ajuste espacial de footprint" xr:uid="{00000000-0004-0000-0100-000067000000}"/>
    <hyperlink ref="DA2" location="Definiciones!C211" display="Georreferenciado por" xr:uid="{00000000-0004-0000-0100-000068000000}"/>
    <hyperlink ref="DB2" location="Definiciones!C213" display="Fecha de georreferenciación" xr:uid="{00000000-0004-0000-0100-000069000000}"/>
    <hyperlink ref="DC2" location="Definiciones!C215" display="Protocolo de georreferenciación" xr:uid="{00000000-0004-0000-0100-00006A000000}"/>
    <hyperlink ref="DD2" location="Definiciones!C217" display="Fuentes de georreferenciación" xr:uid="{00000000-0004-0000-0100-00006B000000}"/>
    <hyperlink ref="DE2" location="Definiciones!C219" display="Estado de la verificación de la georreferenciación" xr:uid="{00000000-0004-0000-0100-00006C000000}"/>
    <hyperlink ref="DF2" location="Definiciones!C221" display="Comentarios de la georreferenciación" xr:uid="{00000000-0004-0000-0100-00006D000000}"/>
    <hyperlink ref="DG2" location="Definiciones!C223" display="ID del contexto geológico" xr:uid="{00000000-0004-0000-0100-00006E000000}"/>
    <hyperlink ref="DH2" location="Definiciones!C225" display="Eón temprano o eonotema inferior" xr:uid="{00000000-0004-0000-0100-00006F000000}"/>
    <hyperlink ref="DI2" location="Definiciones!C227" display="Eón tardío o eonotema superior" xr:uid="{00000000-0004-0000-0100-000070000000}"/>
    <hyperlink ref="DJ2" location="Definiciones!C229" display="Era temprana o eratema inferior" xr:uid="{00000000-0004-0000-0100-000071000000}"/>
    <hyperlink ref="DK2" location="Definiciones!C231" display="Era tardía o eratema superior" xr:uid="{00000000-0004-0000-0100-000072000000}"/>
    <hyperlink ref="DL2" location="Definiciones!C233" display="Periodo temprano o sistema inferior" xr:uid="{00000000-0004-0000-0100-000073000000}"/>
    <hyperlink ref="DM2" location="Definiciones!C235" display="Periodo tardío o sistema superior" xr:uid="{00000000-0004-0000-0100-000074000000}"/>
    <hyperlink ref="DN2" location="Definiciones!C237" display="Época temprana o serie inferior" xr:uid="{00000000-0004-0000-0100-000075000000}"/>
    <hyperlink ref="DO2" location="Definiciones!C239" display="Época tardía o serie superior" xr:uid="{00000000-0004-0000-0100-000076000000}"/>
    <hyperlink ref="DP2" location="Definiciones!C241" display="Edad temprana o piso inferior" xr:uid="{00000000-0004-0000-0100-000077000000}"/>
    <hyperlink ref="DQ2" location="Definiciones!C243" display="Edad tardía o piso superior" xr:uid="{00000000-0004-0000-0100-000078000000}"/>
    <hyperlink ref="DR2" location="Definiciones!C245" display="Zona bioestratigráfica inferior" xr:uid="{00000000-0004-0000-0100-000079000000}"/>
    <hyperlink ref="DS2" location="Definiciones!C247" display="Zona bioestratigráfica superior" xr:uid="{00000000-0004-0000-0100-00007A000000}"/>
    <hyperlink ref="DT2" location="Definiciones!C249" display="Términos litoestratigráficos" xr:uid="{00000000-0004-0000-0100-00007B000000}"/>
    <hyperlink ref="DU2" location="Definiciones!C251" display="Grupo" xr:uid="{00000000-0004-0000-0100-00007C000000}"/>
    <hyperlink ref="DV2" location="Definiciones!C253" display="Formación" xr:uid="{00000000-0004-0000-0100-00007D000000}"/>
    <hyperlink ref="DW2" location="Definiciones!C255" display="Miembro" xr:uid="{00000000-0004-0000-0100-00007E000000}"/>
    <hyperlink ref="DX2" location="Definiciones!C257" display="Capa" xr:uid="{00000000-0004-0000-0100-00007F000000}"/>
    <hyperlink ref="DY2" location="Definiciones!C259" display="ID de la identificación" xr:uid="{00000000-0004-0000-0100-000080000000}"/>
    <hyperlink ref="DZ2" location="Definiciones!C261" display="Identificado por" xr:uid="{00000000-0004-0000-0100-000081000000}"/>
    <hyperlink ref="EA2" location="Definiciones!C263" display="Fecha de identificación" xr:uid="{00000000-0004-0000-0100-000082000000}"/>
    <hyperlink ref="EB2" location="Definiciones!C265" display="Referencias de la identificación" xr:uid="{00000000-0004-0000-0100-000083000000}"/>
    <hyperlink ref="EC2" location="Definiciones!C267" display="Estado de la verificación de la identificación" xr:uid="{00000000-0004-0000-0100-000084000000}"/>
    <hyperlink ref="ED2" location="Definiciones!C269" display="Comentarios de la Identificación" xr:uid="{00000000-0004-0000-0100-000085000000}"/>
    <hyperlink ref="EE2" location="Definiciones!C271" display="Calificador de la identificación" xr:uid="{00000000-0004-0000-0100-000086000000}"/>
    <hyperlink ref="EF2" location="Definiciones!C273" display="Estado del tipo" xr:uid="{00000000-0004-0000-0100-000087000000}"/>
    <hyperlink ref="EG2" location="Definiciones!C275" display="ID del taxón" xr:uid="{00000000-0004-0000-0100-000088000000}"/>
    <hyperlink ref="EH2" location="Definiciones!C277" display="ID del nombre científico" xr:uid="{00000000-0004-0000-0100-000089000000}"/>
    <hyperlink ref="EI2" location="Definiciones!C279" display="ID del nombre aceptado usado" xr:uid="{00000000-0004-0000-0100-00008A000000}"/>
    <hyperlink ref="EJ2" location="Definiciones!C281" display="ID del nombre parental usado" xr:uid="{00000000-0004-0000-0100-00008B000000}"/>
    <hyperlink ref="EK2" location="Definiciones!C283" display="ID del nombre original usado" xr:uid="{00000000-0004-0000-0100-00008C000000}"/>
    <hyperlink ref="EL2" location="Definiciones!C285" display="ID del nombre de acuerdo con" xr:uid="{00000000-0004-0000-0100-00008D000000}"/>
    <hyperlink ref="EM2" location="Definiciones!C287" display="ID del nombre publicado en" xr:uid="{00000000-0004-0000-0100-00008E000000}"/>
    <hyperlink ref="EN2" location="Definiciones!C289" display="ID del concepto del taxón" xr:uid="{00000000-0004-0000-0100-00008F000000}"/>
    <hyperlink ref="EO2" location="Definiciones!C291" display="Nombre científico" xr:uid="{00000000-0004-0000-0100-000090000000}"/>
    <hyperlink ref="EP2" location="Definiciones!C293" display="Nombre aceptado usado" xr:uid="{00000000-0004-0000-0100-000091000000}"/>
    <hyperlink ref="EQ2" location="Definiciones!C295" display="Nombre parental usado" xr:uid="{00000000-0004-0000-0100-000092000000}"/>
    <hyperlink ref="ER2" location="Definiciones!C297" display="Nombre original usado" xr:uid="{00000000-0004-0000-0100-000093000000}"/>
    <hyperlink ref="ES2" location="Definiciones!C299" display="Nombre de acuerdo con" xr:uid="{00000000-0004-0000-0100-000094000000}"/>
    <hyperlink ref="ET2" location="Definiciones!C301" display="Nombre publicado en" xr:uid="{00000000-0004-0000-0100-000095000000}"/>
    <hyperlink ref="EU2" location="Definiciones!C303" display="Nombre publicado en el año" xr:uid="{00000000-0004-0000-0100-000096000000}"/>
    <hyperlink ref="EV2" location="Definiciones!C305" display="Clasificación superior" xr:uid="{00000000-0004-0000-0100-000097000000}"/>
    <hyperlink ref="EW2" location="Definiciones!C307" display="Reino" xr:uid="{00000000-0004-0000-0100-000098000000}"/>
    <hyperlink ref="EX2" location="Definiciones!C309" display="Filo" xr:uid="{00000000-0004-0000-0100-000099000000}"/>
    <hyperlink ref="EY2" location="Definiciones!C311" display="Clase" xr:uid="{00000000-0004-0000-0100-00009A000000}"/>
    <hyperlink ref="EZ2" location="Definiciones!C313" display="Orden" xr:uid="{00000000-0004-0000-0100-00009B000000}"/>
    <hyperlink ref="FA2" location="Definiciones!C315" display="Familia" xr:uid="{00000000-0004-0000-0100-00009C000000}"/>
    <hyperlink ref="FB2" location="Definiciones!C317" display="Género" xr:uid="{00000000-0004-0000-0100-00009D000000}"/>
    <hyperlink ref="FC2" location="Definiciones!C319" display="Subgénero" xr:uid="{00000000-0004-0000-0100-00009E000000}"/>
    <hyperlink ref="FD2" location="Definiciones!C321" display="Epíteto específico" xr:uid="{00000000-0004-0000-0100-00009F000000}"/>
    <hyperlink ref="FE2" location="Definiciones!C323" display="Epíteto infraespecífico" xr:uid="{00000000-0004-0000-0100-0000A0000000}"/>
    <hyperlink ref="FF2" location="Definiciones!C325" display="Categoría del taxón" xr:uid="{00000000-0004-0000-0100-0000A1000000}"/>
    <hyperlink ref="FG2" location="Definiciones!C327" display="Categoría original del taxón" xr:uid="{00000000-0004-0000-0100-0000A2000000}"/>
    <hyperlink ref="FH2" location="Definiciones!C329" display="Autoría del nombre científico" xr:uid="{00000000-0004-0000-0100-0000A3000000}"/>
    <hyperlink ref="FI2" location="Definiciones!C331" display="Nombre común" xr:uid="{00000000-0004-0000-0100-0000A4000000}"/>
    <hyperlink ref="FJ2" location="Definiciones!C333" display="Código nomenclatural" xr:uid="{00000000-0004-0000-0100-0000A5000000}"/>
    <hyperlink ref="FK2" location="Definiciones!C335" display="Estado taxonómico" xr:uid="{00000000-0004-0000-0100-0000A6000000}"/>
    <hyperlink ref="FL2" location="Definiciones!C337" display="Estado nomenclatural" xr:uid="{00000000-0004-0000-0100-0000A7000000}"/>
    <hyperlink ref="FM2" location="Definiciones!C339" display="Comentarios del taxón" xr:uid="{00000000-0004-0000-0100-0000A8000000}"/>
  </hyperlink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9933"/>
  </sheetPr>
  <dimension ref="A1:H1000"/>
  <sheetViews>
    <sheetView showGridLines="0" zoomScale="120" zoomScaleNormal="120" workbookViewId="0">
      <pane ySplit="2" topLeftCell="A3" activePane="bottomLeft" state="frozen"/>
      <selection pane="bottomLeft" activeCell="C4" sqref="C4"/>
    </sheetView>
  </sheetViews>
  <sheetFormatPr baseColWidth="10" defaultColWidth="12.59765625" defaultRowHeight="15" customHeight="1"/>
  <cols>
    <col min="1" max="1" width="12.59765625" customWidth="1"/>
    <col min="2" max="2" width="3.5" customWidth="1"/>
    <col min="3" max="3" width="16.69921875" customWidth="1"/>
    <col min="4" max="4" width="99.5" customWidth="1"/>
    <col min="5" max="5" width="4.69921875" hidden="1" customWidth="1"/>
    <col min="6" max="6" width="12.3984375" customWidth="1"/>
    <col min="7" max="26" width="9.3984375" customWidth="1"/>
  </cols>
  <sheetData>
    <row r="1" spans="1:6" ht="5.25" customHeight="1">
      <c r="A1" s="42" t="s">
        <v>189</v>
      </c>
      <c r="B1" s="43"/>
      <c r="C1" s="44"/>
      <c r="D1" s="45"/>
      <c r="F1" s="46"/>
    </row>
    <row r="2" spans="1:6" ht="51" customHeight="1">
      <c r="A2" s="47" t="s">
        <v>190</v>
      </c>
      <c r="B2" s="48"/>
      <c r="C2" s="120" t="s">
        <v>191</v>
      </c>
      <c r="D2" s="121"/>
      <c r="E2" s="1"/>
      <c r="F2" s="49" t="s">
        <v>192</v>
      </c>
    </row>
    <row r="3" spans="1:6" ht="15" customHeight="1">
      <c r="A3" s="50"/>
      <c r="B3" s="51"/>
      <c r="C3" s="52"/>
      <c r="D3" s="53"/>
      <c r="E3" s="1"/>
      <c r="F3" s="53"/>
    </row>
    <row r="4" spans="1:6" ht="80.25" customHeight="1">
      <c r="A4" s="54" t="str">
        <f>HYPERLINK("#rangeid=1870169419","«")</f>
        <v>«</v>
      </c>
      <c r="B4" s="55" t="s">
        <v>193</v>
      </c>
      <c r="C4" s="104" t="s">
        <v>194</v>
      </c>
      <c r="D4" s="91" t="s">
        <v>529</v>
      </c>
      <c r="E4" s="1"/>
      <c r="F4" s="57"/>
    </row>
    <row r="5" spans="1:6" ht="15" customHeight="1">
      <c r="A5" s="58"/>
      <c r="B5" s="43"/>
      <c r="C5" s="110"/>
      <c r="D5" s="59"/>
      <c r="F5" s="60"/>
    </row>
    <row r="6" spans="1:6" ht="69" customHeight="1">
      <c r="A6" s="54" t="str">
        <f>HYPERLINK("#rangeid=2070592906","«")</f>
        <v>«</v>
      </c>
      <c r="B6" s="55" t="s">
        <v>195</v>
      </c>
      <c r="C6" s="104" t="s">
        <v>196</v>
      </c>
      <c r="D6" s="91" t="s">
        <v>504</v>
      </c>
      <c r="E6" s="1"/>
      <c r="F6" s="61" t="str">
        <f>HYPERLINK("#gid=1304631833&amp;range=C5","α")</f>
        <v>α</v>
      </c>
    </row>
    <row r="7" spans="1:6" ht="15" customHeight="1">
      <c r="A7" s="50"/>
      <c r="B7" s="51"/>
      <c r="C7" s="62"/>
      <c r="D7" s="63"/>
      <c r="E7" s="1"/>
      <c r="F7" s="57"/>
    </row>
    <row r="8" spans="1:6" ht="48.6">
      <c r="A8" s="54" t="str">
        <f>HYPERLINK("#rangeid=639657388","«")</f>
        <v>«</v>
      </c>
      <c r="B8" s="55" t="s">
        <v>195</v>
      </c>
      <c r="C8" s="104" t="s">
        <v>197</v>
      </c>
      <c r="D8" s="91" t="s">
        <v>505</v>
      </c>
      <c r="E8" s="1"/>
      <c r="F8" s="57"/>
    </row>
    <row r="9" spans="1:6" ht="15" customHeight="1">
      <c r="A9" s="50"/>
      <c r="B9" s="51"/>
      <c r="C9" s="105"/>
      <c r="D9" s="63"/>
      <c r="E9" s="1"/>
      <c r="F9" s="57"/>
    </row>
    <row r="10" spans="1:6" ht="48.6">
      <c r="A10" s="54" t="str">
        <f>HYPERLINK("#rangeid=1902942630","«")</f>
        <v>«</v>
      </c>
      <c r="B10" s="55" t="s">
        <v>195</v>
      </c>
      <c r="C10" s="104" t="s">
        <v>198</v>
      </c>
      <c r="D10" s="92" t="s">
        <v>506</v>
      </c>
      <c r="E10" s="1"/>
      <c r="F10" s="57"/>
    </row>
    <row r="11" spans="1:6" ht="15" customHeight="1">
      <c r="A11" s="50"/>
      <c r="B11" s="51"/>
      <c r="C11" s="105"/>
      <c r="D11" s="63"/>
      <c r="E11" s="1"/>
      <c r="F11" s="57"/>
    </row>
    <row r="12" spans="1:6" ht="48">
      <c r="A12" s="54" t="str">
        <f>HYPERLINK("#rangeid=697354742","«")</f>
        <v>«</v>
      </c>
      <c r="B12" s="55" t="s">
        <v>193</v>
      </c>
      <c r="C12" s="104" t="s">
        <v>199</v>
      </c>
      <c r="D12" s="92" t="s">
        <v>507</v>
      </c>
      <c r="E12" s="1"/>
      <c r="F12" s="57"/>
    </row>
    <row r="13" spans="1:6" ht="15" customHeight="1">
      <c r="A13" s="50"/>
      <c r="B13" s="51"/>
      <c r="C13" s="105"/>
      <c r="D13" s="63"/>
      <c r="E13" s="1"/>
      <c r="F13" s="57"/>
    </row>
    <row r="14" spans="1:6" ht="80.25" customHeight="1">
      <c r="A14" s="54" t="str">
        <f>HYPERLINK("#rangeid=284486530","«")</f>
        <v>«</v>
      </c>
      <c r="B14" s="55" t="s">
        <v>195</v>
      </c>
      <c r="C14" s="104" t="s">
        <v>8</v>
      </c>
      <c r="D14" s="91" t="s">
        <v>530</v>
      </c>
      <c r="E14" s="1"/>
      <c r="F14" s="61" t="str">
        <f>HYPERLINK("#gid=1304631833&amp;range=C15","α")</f>
        <v>α</v>
      </c>
    </row>
    <row r="15" spans="1:6" ht="15" customHeight="1">
      <c r="A15" s="50"/>
      <c r="B15" s="51"/>
      <c r="C15" s="106"/>
      <c r="D15" s="63"/>
      <c r="E15" s="1"/>
      <c r="F15" s="57"/>
    </row>
    <row r="16" spans="1:6" ht="80.25" customHeight="1">
      <c r="A16" s="54" t="str">
        <f>HYPERLINK("#rangeid=450990493","«")</f>
        <v>«</v>
      </c>
      <c r="B16" s="55" t="s">
        <v>195</v>
      </c>
      <c r="C16" s="104" t="s">
        <v>200</v>
      </c>
      <c r="D16" s="91" t="s">
        <v>531</v>
      </c>
      <c r="E16" s="1"/>
      <c r="F16" s="57"/>
    </row>
    <row r="17" spans="1:6" ht="15" customHeight="1">
      <c r="A17" s="50"/>
      <c r="B17" s="51"/>
      <c r="C17" s="106"/>
      <c r="D17" s="63"/>
      <c r="E17" s="1"/>
      <c r="F17" s="57"/>
    </row>
    <row r="18" spans="1:6" ht="80.25" customHeight="1">
      <c r="A18" s="54" t="str">
        <f>HYPERLINK("#rangeid=120356386","«")</f>
        <v>«</v>
      </c>
      <c r="B18" s="55" t="s">
        <v>195</v>
      </c>
      <c r="C18" s="104" t="s">
        <v>201</v>
      </c>
      <c r="D18" s="91" t="s">
        <v>532</v>
      </c>
      <c r="E18" s="1"/>
      <c r="F18" s="57"/>
    </row>
    <row r="19" spans="1:6" ht="15" customHeight="1">
      <c r="A19" s="50"/>
      <c r="B19" s="51"/>
      <c r="C19" s="106"/>
      <c r="D19" s="63"/>
      <c r="E19" s="1"/>
      <c r="F19" s="57"/>
    </row>
    <row r="20" spans="1:6" ht="80.25" customHeight="1">
      <c r="A20" s="54" t="str">
        <f>HYPERLINK("#rangeid=1603003106","«")</f>
        <v>«</v>
      </c>
      <c r="B20" s="55" t="s">
        <v>195</v>
      </c>
      <c r="C20" s="104" t="s">
        <v>202</v>
      </c>
      <c r="D20" s="91" t="s">
        <v>533</v>
      </c>
      <c r="E20" s="1"/>
      <c r="F20" s="57"/>
    </row>
    <row r="21" spans="1:6" ht="15" customHeight="1">
      <c r="A21" s="50"/>
      <c r="B21" s="51"/>
      <c r="C21" s="105"/>
      <c r="D21" s="63"/>
      <c r="E21" s="1"/>
      <c r="F21" s="57"/>
    </row>
    <row r="22" spans="1:6" ht="80.25" customHeight="1">
      <c r="A22" s="54" t="str">
        <f>HYPERLINK("#rangeid=1073432849","«")</f>
        <v>«</v>
      </c>
      <c r="B22" s="55" t="s">
        <v>195</v>
      </c>
      <c r="C22" s="104" t="s">
        <v>203</v>
      </c>
      <c r="D22" s="91" t="s">
        <v>534</v>
      </c>
      <c r="E22" s="1"/>
      <c r="F22" s="57"/>
    </row>
    <row r="23" spans="1:6" ht="15" customHeight="1">
      <c r="A23" s="50"/>
      <c r="B23" s="51"/>
      <c r="C23" s="105"/>
      <c r="D23" s="63"/>
      <c r="E23" s="1"/>
      <c r="F23" s="57"/>
    </row>
    <row r="24" spans="1:6" ht="80.25" customHeight="1">
      <c r="A24" s="54" t="str">
        <f>HYPERLINK("#rangeid=644589790","«")</f>
        <v>«</v>
      </c>
      <c r="B24" s="55" t="s">
        <v>195</v>
      </c>
      <c r="C24" s="104" t="s">
        <v>204</v>
      </c>
      <c r="D24" s="91" t="s">
        <v>535</v>
      </c>
      <c r="E24" s="1"/>
      <c r="F24" s="57"/>
    </row>
    <row r="25" spans="1:6" ht="15" customHeight="1">
      <c r="A25" s="50"/>
      <c r="B25" s="51"/>
      <c r="C25" s="105"/>
      <c r="D25" s="63"/>
      <c r="E25" s="1"/>
      <c r="F25" s="57"/>
    </row>
    <row r="26" spans="1:6" ht="79.8" customHeight="1">
      <c r="A26" s="54" t="str">
        <f>HYPERLINK("#rangeid=705620097","«")</f>
        <v>«</v>
      </c>
      <c r="B26" s="55" t="s">
        <v>195</v>
      </c>
      <c r="C26" s="104" t="s">
        <v>205</v>
      </c>
      <c r="D26" s="91" t="s">
        <v>536</v>
      </c>
      <c r="E26" s="1"/>
      <c r="F26" s="57"/>
    </row>
    <row r="27" spans="1:6" ht="15" customHeight="1">
      <c r="A27" s="50"/>
      <c r="B27" s="51"/>
      <c r="C27" s="105"/>
      <c r="D27" s="63"/>
      <c r="E27" s="1"/>
      <c r="F27" s="57"/>
    </row>
    <row r="28" spans="1:6" ht="80.25" customHeight="1">
      <c r="A28" s="54" t="str">
        <f>HYPERLINK("#rangeid=651722375","«")</f>
        <v>«</v>
      </c>
      <c r="B28" s="55" t="s">
        <v>195</v>
      </c>
      <c r="C28" s="104" t="s">
        <v>206</v>
      </c>
      <c r="D28" s="91" t="s">
        <v>537</v>
      </c>
      <c r="E28" s="1"/>
      <c r="F28" s="57"/>
    </row>
    <row r="29" spans="1:6" ht="15" customHeight="1">
      <c r="A29" s="50"/>
      <c r="B29" s="51"/>
      <c r="C29" s="105"/>
      <c r="D29" s="63"/>
      <c r="E29" s="1"/>
      <c r="F29" s="57"/>
    </row>
    <row r="30" spans="1:6" ht="80.25" customHeight="1">
      <c r="A30" s="54" t="str">
        <f>HYPERLINK("#rangeid=1326984826","«")</f>
        <v>«</v>
      </c>
      <c r="B30" s="55" t="s">
        <v>195</v>
      </c>
      <c r="C30" s="104" t="s">
        <v>207</v>
      </c>
      <c r="D30" s="91" t="s">
        <v>538</v>
      </c>
      <c r="E30" s="1"/>
      <c r="F30" s="57"/>
    </row>
    <row r="31" spans="1:6" ht="15" customHeight="1">
      <c r="A31" s="50"/>
      <c r="B31" s="51"/>
      <c r="C31" s="105"/>
      <c r="D31" s="63"/>
      <c r="E31" s="1"/>
      <c r="F31" s="57"/>
    </row>
    <row r="32" spans="1:6" ht="88.8" customHeight="1">
      <c r="A32" s="54" t="str">
        <f>HYPERLINK("#rangeid=1296955422","«")</f>
        <v>«</v>
      </c>
      <c r="B32" s="55" t="s">
        <v>195</v>
      </c>
      <c r="C32" s="104" t="s">
        <v>208</v>
      </c>
      <c r="D32" s="93" t="s">
        <v>508</v>
      </c>
      <c r="E32" s="1"/>
      <c r="F32" s="57"/>
    </row>
    <row r="33" spans="1:6" ht="15" customHeight="1">
      <c r="A33" s="50"/>
      <c r="B33" s="51"/>
      <c r="C33" s="105"/>
      <c r="D33" s="63"/>
      <c r="E33" s="1"/>
      <c r="F33" s="57"/>
    </row>
    <row r="34" spans="1:6" ht="37.200000000000003" customHeight="1">
      <c r="A34" s="122" t="str">
        <f>HYPERLINK("#rangeid=290764103","«")</f>
        <v>«</v>
      </c>
      <c r="B34" s="125" t="s">
        <v>195</v>
      </c>
      <c r="C34" s="126" t="s">
        <v>209</v>
      </c>
      <c r="D34" s="95" t="s">
        <v>509</v>
      </c>
      <c r="E34" s="1"/>
      <c r="F34" s="57"/>
    </row>
    <row r="35" spans="1:6" ht="18" customHeight="1">
      <c r="A35" s="123"/>
      <c r="B35" s="113"/>
      <c r="C35" s="127"/>
      <c r="D35" s="96" t="s">
        <v>510</v>
      </c>
      <c r="E35" s="1"/>
      <c r="F35" s="57"/>
    </row>
    <row r="36" spans="1:6" ht="6.6" customHeight="1">
      <c r="A36" s="123"/>
      <c r="B36" s="113"/>
      <c r="C36" s="127"/>
      <c r="D36" s="65"/>
      <c r="E36" s="1"/>
      <c r="F36" s="57"/>
    </row>
    <row r="37" spans="1:6" ht="21" hidden="1" customHeight="1">
      <c r="A37" s="123"/>
      <c r="B37" s="113"/>
      <c r="C37" s="127"/>
      <c r="D37" s="94"/>
      <c r="E37" s="1"/>
      <c r="F37" s="57"/>
    </row>
    <row r="38" spans="1:6" ht="19.8" hidden="1" customHeight="1">
      <c r="A38" s="123"/>
      <c r="B38" s="113"/>
      <c r="C38" s="127"/>
      <c r="D38" s="65"/>
      <c r="E38" s="1"/>
      <c r="F38" s="57"/>
    </row>
    <row r="39" spans="1:6" ht="18" hidden="1" customHeight="1">
      <c r="A39" s="123"/>
      <c r="B39" s="113"/>
      <c r="C39" s="127"/>
      <c r="D39" s="66"/>
      <c r="E39" s="1"/>
      <c r="F39" s="67"/>
    </row>
    <row r="40" spans="1:6" ht="13.8" hidden="1" customHeight="1">
      <c r="A40" s="123"/>
      <c r="B40" s="113"/>
      <c r="C40" s="127"/>
      <c r="D40" s="65"/>
      <c r="E40" s="1"/>
      <c r="F40" s="57"/>
    </row>
    <row r="41" spans="1:6" ht="10.8" hidden="1" customHeight="1">
      <c r="A41" s="123"/>
      <c r="B41" s="113"/>
      <c r="C41" s="127"/>
      <c r="D41" s="68"/>
      <c r="E41" s="1"/>
      <c r="F41" s="57"/>
    </row>
    <row r="42" spans="1:6" ht="21.6" hidden="1" customHeight="1">
      <c r="A42" s="123"/>
      <c r="B42" s="113"/>
      <c r="C42" s="127"/>
      <c r="D42" s="65"/>
      <c r="E42" s="1"/>
      <c r="F42" s="57"/>
    </row>
    <row r="43" spans="1:6" ht="22.2" hidden="1" customHeight="1">
      <c r="A43" s="124"/>
      <c r="B43" s="113"/>
      <c r="C43" s="128"/>
      <c r="D43" s="68"/>
      <c r="E43" s="1"/>
      <c r="F43" s="57"/>
    </row>
    <row r="44" spans="1:6" ht="15" customHeight="1">
      <c r="A44" s="50"/>
      <c r="B44" s="51"/>
      <c r="C44" s="109"/>
      <c r="D44" s="69"/>
      <c r="E44" s="1"/>
      <c r="F44" s="57"/>
    </row>
    <row r="45" spans="1:6" ht="41.4" customHeight="1">
      <c r="A45" s="122" t="str">
        <f>HYPERLINK("#rangeid=677067520","«")</f>
        <v>«</v>
      </c>
      <c r="B45" s="125" t="s">
        <v>195</v>
      </c>
      <c r="C45" s="126" t="s">
        <v>210</v>
      </c>
      <c r="D45" s="91" t="s">
        <v>511</v>
      </c>
      <c r="E45" s="1"/>
      <c r="F45" s="57"/>
    </row>
    <row r="46" spans="1:6" ht="25.8" customHeight="1">
      <c r="A46" s="123"/>
      <c r="B46" s="113"/>
      <c r="C46" s="127"/>
      <c r="D46" s="97" t="s">
        <v>512</v>
      </c>
      <c r="E46" s="1"/>
      <c r="F46" s="57"/>
    </row>
    <row r="47" spans="1:6" ht="12" hidden="1" customHeight="1">
      <c r="A47" s="123"/>
      <c r="B47" s="113"/>
      <c r="C47" s="127"/>
      <c r="D47" s="68"/>
      <c r="E47" s="1"/>
      <c r="F47" s="57"/>
    </row>
    <row r="48" spans="1:6" ht="12.6" hidden="1" customHeight="1">
      <c r="A48" s="123"/>
      <c r="B48" s="113"/>
      <c r="C48" s="127"/>
      <c r="D48" s="65"/>
      <c r="E48" s="1"/>
      <c r="F48" s="57"/>
    </row>
    <row r="49" spans="1:6" ht="15.6" hidden="1" customHeight="1">
      <c r="A49" s="123"/>
      <c r="B49" s="113"/>
      <c r="C49" s="127"/>
      <c r="D49" s="68"/>
      <c r="E49" s="1"/>
      <c r="F49" s="57"/>
    </row>
    <row r="50" spans="1:6" ht="15.6" hidden="1" customHeight="1">
      <c r="A50" s="123"/>
      <c r="B50" s="113"/>
      <c r="C50" s="127"/>
      <c r="D50" s="65"/>
      <c r="E50" s="1"/>
      <c r="F50" s="57"/>
    </row>
    <row r="51" spans="1:6" ht="15.6" hidden="1" customHeight="1">
      <c r="A51" s="123"/>
      <c r="B51" s="113"/>
      <c r="C51" s="127"/>
      <c r="D51" s="68"/>
      <c r="E51" s="1"/>
      <c r="F51" s="57"/>
    </row>
    <row r="52" spans="1:6" ht="22.8" hidden="1" customHeight="1">
      <c r="A52" s="123"/>
      <c r="B52" s="113"/>
      <c r="C52" s="127"/>
      <c r="D52" s="65"/>
      <c r="E52" s="1"/>
      <c r="F52" s="57"/>
    </row>
    <row r="53" spans="1:6" ht="15.6" hidden="1" customHeight="1">
      <c r="A53" s="123"/>
      <c r="B53" s="113"/>
      <c r="C53" s="127"/>
      <c r="D53" s="68"/>
      <c r="E53" s="1"/>
      <c r="F53" s="57"/>
    </row>
    <row r="54" spans="1:6" ht="36.6" hidden="1" customHeight="1">
      <c r="A54" s="123"/>
      <c r="B54" s="113"/>
      <c r="C54" s="127"/>
      <c r="D54" s="65"/>
      <c r="E54" s="1"/>
      <c r="F54" s="57"/>
    </row>
    <row r="55" spans="1:6" ht="15.6" hidden="1" customHeight="1">
      <c r="A55" s="124"/>
      <c r="B55" s="113"/>
      <c r="C55" s="128"/>
      <c r="D55" s="68"/>
      <c r="E55" s="1"/>
      <c r="F55" s="57"/>
    </row>
    <row r="56" spans="1:6" ht="15" customHeight="1">
      <c r="A56" s="50"/>
      <c r="B56" s="43"/>
      <c r="C56" s="107"/>
      <c r="D56" s="59"/>
      <c r="F56" s="60"/>
    </row>
    <row r="57" spans="1:6" ht="80.25" customHeight="1">
      <c r="A57" s="54" t="str">
        <f>HYPERLINK("#rangeid=1805517044","«")</f>
        <v>«</v>
      </c>
      <c r="B57" s="55" t="s">
        <v>195</v>
      </c>
      <c r="C57" s="104" t="s">
        <v>211</v>
      </c>
      <c r="D57" s="91" t="s">
        <v>513</v>
      </c>
      <c r="F57" s="60"/>
    </row>
    <row r="58" spans="1:6" ht="15" customHeight="1">
      <c r="A58" s="50"/>
      <c r="B58" s="51"/>
      <c r="C58" s="105"/>
      <c r="D58" s="63"/>
      <c r="F58" s="60"/>
    </row>
    <row r="59" spans="1:6" ht="80.25" customHeight="1">
      <c r="A59" s="54" t="str">
        <f>HYPERLINK("#rangeid=1373079720","«")</f>
        <v>«</v>
      </c>
      <c r="B59" s="55" t="s">
        <v>195</v>
      </c>
      <c r="C59" s="104" t="s">
        <v>212</v>
      </c>
      <c r="D59" s="91" t="s">
        <v>514</v>
      </c>
      <c r="F59" s="60"/>
    </row>
    <row r="60" spans="1:6" ht="15" customHeight="1">
      <c r="A60" s="50"/>
      <c r="B60" s="51"/>
      <c r="C60" s="105"/>
      <c r="D60" s="63"/>
      <c r="F60" s="60"/>
    </row>
    <row r="61" spans="1:6" ht="80.25" customHeight="1">
      <c r="A61" s="54" t="str">
        <f>HYPERLINK("#rangeid=1996903578","«")</f>
        <v>«</v>
      </c>
      <c r="B61" s="55" t="s">
        <v>195</v>
      </c>
      <c r="C61" s="104" t="s">
        <v>213</v>
      </c>
      <c r="D61" s="91" t="s">
        <v>515</v>
      </c>
      <c r="F61" s="60"/>
    </row>
    <row r="62" spans="1:6" ht="15" customHeight="1">
      <c r="A62" s="50"/>
      <c r="B62" s="51"/>
      <c r="C62" s="105"/>
      <c r="D62" s="63"/>
      <c r="F62" s="60"/>
    </row>
    <row r="63" spans="1:6" ht="80.25" customHeight="1">
      <c r="A63" s="54" t="str">
        <f>HYPERLINK("#rangeid=1683549067","«")</f>
        <v>«</v>
      </c>
      <c r="B63" s="55" t="s">
        <v>195</v>
      </c>
      <c r="C63" s="104" t="s">
        <v>214</v>
      </c>
      <c r="D63" s="91" t="s">
        <v>539</v>
      </c>
      <c r="F63" s="60"/>
    </row>
    <row r="64" spans="1:6" ht="15" customHeight="1">
      <c r="A64" s="50"/>
      <c r="B64" s="51"/>
      <c r="C64" s="105"/>
      <c r="D64" s="63"/>
      <c r="F64" s="60"/>
    </row>
    <row r="65" spans="1:6" ht="80.25" customHeight="1">
      <c r="A65" s="54" t="str">
        <f>HYPERLINK("#rangeid=1763969639","«")</f>
        <v>«</v>
      </c>
      <c r="B65" s="55" t="s">
        <v>193</v>
      </c>
      <c r="C65" s="104" t="s">
        <v>215</v>
      </c>
      <c r="D65" s="91" t="s">
        <v>540</v>
      </c>
      <c r="F65" s="60"/>
    </row>
    <row r="66" spans="1:6" ht="15" customHeight="1">
      <c r="A66" s="50"/>
      <c r="B66" s="51"/>
      <c r="C66" s="105"/>
      <c r="D66" s="63"/>
      <c r="F66" s="60"/>
    </row>
    <row r="67" spans="1:6" ht="80.25" customHeight="1">
      <c r="A67" s="54" t="str">
        <f>HYPERLINK("#rangeid=2101603003","«")</f>
        <v>«</v>
      </c>
      <c r="B67" s="55" t="s">
        <v>193</v>
      </c>
      <c r="C67" s="104" t="s">
        <v>216</v>
      </c>
      <c r="D67" s="91" t="s">
        <v>541</v>
      </c>
      <c r="F67" s="60"/>
    </row>
    <row r="68" spans="1:6" ht="15" customHeight="1">
      <c r="A68" s="50"/>
      <c r="B68" s="51"/>
      <c r="C68" s="105"/>
      <c r="D68" s="63"/>
      <c r="F68" s="60"/>
    </row>
    <row r="69" spans="1:6" ht="80.25" customHeight="1">
      <c r="A69" s="54" t="str">
        <f>HYPERLINK("#rangeid=1395578190","«")</f>
        <v>«</v>
      </c>
      <c r="B69" s="55" t="s">
        <v>193</v>
      </c>
      <c r="C69" s="104" t="s">
        <v>19</v>
      </c>
      <c r="D69" s="98" t="s">
        <v>516</v>
      </c>
      <c r="F69" s="60"/>
    </row>
    <row r="70" spans="1:6" ht="15" customHeight="1">
      <c r="A70" s="50"/>
      <c r="B70" s="51"/>
      <c r="C70" s="105"/>
      <c r="D70" s="63"/>
      <c r="F70" s="60"/>
    </row>
    <row r="71" spans="1:6" ht="80.25" customHeight="1">
      <c r="A71" s="54" t="str">
        <f>HYPERLINK("#rangeid=69121308","«")</f>
        <v>«</v>
      </c>
      <c r="B71" s="55" t="s">
        <v>193</v>
      </c>
      <c r="C71" s="104" t="s">
        <v>217</v>
      </c>
      <c r="D71" s="56" t="s">
        <v>218</v>
      </c>
      <c r="F71" s="60"/>
    </row>
    <row r="72" spans="1:6" ht="15" customHeight="1">
      <c r="A72" s="50"/>
      <c r="B72" s="51"/>
      <c r="C72" s="105"/>
      <c r="D72" s="63"/>
      <c r="F72" s="60"/>
    </row>
    <row r="73" spans="1:6" ht="80.25" customHeight="1">
      <c r="A73" s="54" t="str">
        <f>HYPERLINK("#rangeid=1218377672","«")</f>
        <v>«</v>
      </c>
      <c r="B73" s="55" t="s">
        <v>193</v>
      </c>
      <c r="C73" s="104" t="s">
        <v>219</v>
      </c>
      <c r="D73" s="56" t="s">
        <v>220</v>
      </c>
      <c r="F73" s="60"/>
    </row>
    <row r="74" spans="1:6" ht="15" customHeight="1">
      <c r="A74" s="50"/>
      <c r="B74" s="51"/>
      <c r="C74" s="105"/>
      <c r="D74" s="63"/>
      <c r="F74" s="60"/>
    </row>
    <row r="75" spans="1:6" ht="80.25" customHeight="1">
      <c r="A75" s="54" t="str">
        <f>HYPERLINK("#rangeid=901768591","«")</f>
        <v>«</v>
      </c>
      <c r="B75" s="55" t="s">
        <v>193</v>
      </c>
      <c r="C75" s="104" t="s">
        <v>221</v>
      </c>
      <c r="D75" s="91" t="s">
        <v>542</v>
      </c>
      <c r="F75" s="70" t="str">
        <f>HYPERLINK("#gid=1304631833&amp;range=C28","α")</f>
        <v>α</v>
      </c>
    </row>
    <row r="76" spans="1:6" ht="15" customHeight="1">
      <c r="A76" s="50"/>
      <c r="B76" s="51"/>
      <c r="C76" s="108"/>
      <c r="D76" s="63"/>
      <c r="F76" s="60"/>
    </row>
    <row r="77" spans="1:6" ht="80.25" customHeight="1">
      <c r="A77" s="54" t="str">
        <f>HYPERLINK("#rangeid=179640499","«")</f>
        <v>«</v>
      </c>
      <c r="B77" s="55" t="s">
        <v>193</v>
      </c>
      <c r="C77" s="104" t="s">
        <v>222</v>
      </c>
      <c r="D77" s="91" t="s">
        <v>543</v>
      </c>
      <c r="F77" s="70" t="str">
        <f>HYPERLINK("#gid=1304631833&amp;range=C35","α")</f>
        <v>α</v>
      </c>
    </row>
    <row r="78" spans="1:6" ht="15" customHeight="1">
      <c r="A78" s="50"/>
      <c r="B78" s="51"/>
      <c r="C78" s="105"/>
      <c r="D78" s="63"/>
      <c r="F78" s="60"/>
    </row>
    <row r="79" spans="1:6" ht="80.25" customHeight="1">
      <c r="A79" s="54" t="str">
        <f>HYPERLINK("#rangeid=1159238626","«")</f>
        <v>«</v>
      </c>
      <c r="B79" s="55" t="s">
        <v>193</v>
      </c>
      <c r="C79" s="104" t="s">
        <v>223</v>
      </c>
      <c r="D79" s="91" t="s">
        <v>544</v>
      </c>
      <c r="F79" s="60"/>
    </row>
    <row r="80" spans="1:6" ht="15" customHeight="1">
      <c r="A80" s="50"/>
      <c r="B80" s="51"/>
      <c r="C80" s="105"/>
      <c r="D80" s="63"/>
      <c r="F80" s="60"/>
    </row>
    <row r="81" spans="1:6" ht="80.25" customHeight="1">
      <c r="A81" s="54" t="str">
        <f>HYPERLINK("#rangeid=2110914860","«")</f>
        <v>«</v>
      </c>
      <c r="B81" s="55" t="s">
        <v>193</v>
      </c>
      <c r="C81" s="104" t="s">
        <v>224</v>
      </c>
      <c r="D81" s="91" t="s">
        <v>545</v>
      </c>
      <c r="F81" s="60"/>
    </row>
    <row r="82" spans="1:6" ht="15" customHeight="1">
      <c r="A82" s="50"/>
      <c r="B82" s="51"/>
      <c r="C82" s="105"/>
      <c r="D82" s="63"/>
      <c r="F82" s="60"/>
    </row>
    <row r="83" spans="1:6" ht="80.25" customHeight="1">
      <c r="A83" s="54" t="str">
        <f>HYPERLINK("#rangeid=492507570","«")</f>
        <v>«</v>
      </c>
      <c r="B83" s="55" t="s">
        <v>193</v>
      </c>
      <c r="C83" s="104" t="s">
        <v>225</v>
      </c>
      <c r="D83" s="91" t="s">
        <v>546</v>
      </c>
      <c r="F83" s="60"/>
    </row>
    <row r="84" spans="1:6" ht="15" customHeight="1">
      <c r="A84" s="50"/>
      <c r="B84" s="51"/>
      <c r="C84" s="105"/>
      <c r="D84" s="63"/>
      <c r="F84" s="60"/>
    </row>
    <row r="85" spans="1:6" ht="80.25" customHeight="1">
      <c r="A85" s="54" t="str">
        <f>HYPERLINK("#rangeid=141569314","«")</f>
        <v>«</v>
      </c>
      <c r="B85" s="55" t="s">
        <v>193</v>
      </c>
      <c r="C85" s="104" t="s">
        <v>226</v>
      </c>
      <c r="D85" s="91" t="s">
        <v>547</v>
      </c>
      <c r="F85" s="70" t="str">
        <f>HYPERLINK("#gid=1304631833&amp;range=C21","α")</f>
        <v>α</v>
      </c>
    </row>
    <row r="86" spans="1:6" ht="15" customHeight="1">
      <c r="A86" s="50"/>
      <c r="B86" s="51"/>
      <c r="C86" s="105"/>
      <c r="D86" s="63"/>
      <c r="F86" s="60"/>
    </row>
    <row r="87" spans="1:6" ht="109.8" customHeight="1">
      <c r="A87" s="54" t="str">
        <f>HYPERLINK("#rangeid=1169901783","«")</f>
        <v>«</v>
      </c>
      <c r="B87" s="55" t="s">
        <v>193</v>
      </c>
      <c r="C87" s="104" t="s">
        <v>22</v>
      </c>
      <c r="D87" s="92" t="s">
        <v>517</v>
      </c>
      <c r="F87" s="60"/>
    </row>
    <row r="88" spans="1:6" ht="15" customHeight="1">
      <c r="A88" s="50"/>
      <c r="B88" s="51"/>
      <c r="C88" s="105"/>
      <c r="D88" s="63"/>
      <c r="F88" s="60"/>
    </row>
    <row r="89" spans="1:6" ht="80.25" customHeight="1">
      <c r="A89" s="54" t="str">
        <f>HYPERLINK("#rangeid=377862290","«")</f>
        <v>«</v>
      </c>
      <c r="B89" s="55" t="s">
        <v>193</v>
      </c>
      <c r="C89" s="104" t="s">
        <v>24</v>
      </c>
      <c r="D89" s="92" t="s">
        <v>548</v>
      </c>
      <c r="F89" s="60"/>
    </row>
    <row r="90" spans="1:6" ht="15" customHeight="1">
      <c r="A90" s="50"/>
      <c r="B90" s="51"/>
      <c r="C90" s="105"/>
      <c r="D90" s="63"/>
      <c r="F90" s="60"/>
    </row>
    <row r="91" spans="1:6" ht="80.25" customHeight="1">
      <c r="A91" s="54" t="str">
        <f>HYPERLINK("#rangeid=60512618","«")</f>
        <v>«</v>
      </c>
      <c r="B91" s="55" t="s">
        <v>193</v>
      </c>
      <c r="C91" s="104" t="s">
        <v>227</v>
      </c>
      <c r="D91" s="91" t="s">
        <v>549</v>
      </c>
      <c r="F91" s="60"/>
    </row>
    <row r="92" spans="1:6" ht="15" customHeight="1">
      <c r="A92" s="50"/>
      <c r="B92" s="51"/>
      <c r="C92" s="105"/>
      <c r="D92" s="63"/>
      <c r="F92" s="60"/>
    </row>
    <row r="93" spans="1:6" ht="80.25" customHeight="1">
      <c r="A93" s="54" t="str">
        <f>HYPERLINK("#rangeid=229888605","«")</f>
        <v>«</v>
      </c>
      <c r="B93" s="55" t="s">
        <v>193</v>
      </c>
      <c r="C93" s="104" t="s">
        <v>228</v>
      </c>
      <c r="D93" s="91" t="s">
        <v>550</v>
      </c>
      <c r="F93" s="60"/>
    </row>
    <row r="94" spans="1:6" ht="15" customHeight="1">
      <c r="A94" s="50"/>
      <c r="B94" s="51"/>
      <c r="C94" s="105"/>
      <c r="D94" s="63"/>
      <c r="F94" s="60"/>
    </row>
    <row r="95" spans="1:6" ht="80.25" customHeight="1">
      <c r="A95" s="54" t="str">
        <f>HYPERLINK("#rangeid=1145482807","«")</f>
        <v>«</v>
      </c>
      <c r="B95" s="55" t="s">
        <v>193</v>
      </c>
      <c r="C95" s="104" t="s">
        <v>229</v>
      </c>
      <c r="D95" s="91" t="s">
        <v>551</v>
      </c>
      <c r="F95" s="60"/>
    </row>
    <row r="96" spans="1:6" ht="15" customHeight="1">
      <c r="A96" s="50"/>
      <c r="B96" s="51"/>
      <c r="C96" s="105"/>
      <c r="D96" s="63"/>
      <c r="F96" s="60"/>
    </row>
    <row r="97" spans="1:6" ht="80.25" customHeight="1">
      <c r="A97" s="54" t="str">
        <f>HYPERLINK("#rangeid=126976295","«")</f>
        <v>«</v>
      </c>
      <c r="B97" s="55" t="s">
        <v>193</v>
      </c>
      <c r="C97" s="104" t="s">
        <v>230</v>
      </c>
      <c r="D97" s="56" t="s">
        <v>231</v>
      </c>
      <c r="F97" s="60"/>
    </row>
    <row r="98" spans="1:6" ht="15" customHeight="1">
      <c r="A98" s="50"/>
      <c r="B98" s="51"/>
      <c r="C98" s="105"/>
      <c r="D98" s="63"/>
      <c r="F98" s="60"/>
    </row>
    <row r="99" spans="1:6" ht="80.25" customHeight="1">
      <c r="A99" s="54" t="str">
        <f>HYPERLINK("#rangeid=352805567","«")</f>
        <v>«</v>
      </c>
      <c r="B99" s="55" t="s">
        <v>193</v>
      </c>
      <c r="C99" s="104" t="s">
        <v>232</v>
      </c>
      <c r="D99" s="91" t="s">
        <v>552</v>
      </c>
      <c r="F99" s="60"/>
    </row>
    <row r="100" spans="1:6" ht="15" customHeight="1">
      <c r="A100" s="50"/>
      <c r="B100" s="51"/>
      <c r="C100" s="105"/>
      <c r="D100" s="63"/>
      <c r="F100" s="60"/>
    </row>
    <row r="101" spans="1:6" ht="80.25" customHeight="1">
      <c r="A101" s="54" t="str">
        <f>HYPERLINK("#rangeid=305275626","«")</f>
        <v>«</v>
      </c>
      <c r="B101" s="55" t="s">
        <v>193</v>
      </c>
      <c r="C101" s="104" t="s">
        <v>233</v>
      </c>
      <c r="D101" s="91" t="s">
        <v>553</v>
      </c>
      <c r="F101" s="60"/>
    </row>
    <row r="102" spans="1:6" ht="15" customHeight="1">
      <c r="A102" s="50"/>
      <c r="B102" s="51"/>
      <c r="C102" s="105"/>
      <c r="D102" s="63"/>
      <c r="F102" s="60"/>
    </row>
    <row r="103" spans="1:6" ht="80.25" customHeight="1">
      <c r="A103" s="54" t="str">
        <f>HYPERLINK("#rangeid=2063955324","«")</f>
        <v>«</v>
      </c>
      <c r="B103" s="55" t="s">
        <v>193</v>
      </c>
      <c r="C103" s="104" t="s">
        <v>234</v>
      </c>
      <c r="D103" s="91" t="s">
        <v>554</v>
      </c>
      <c r="F103" s="60"/>
    </row>
    <row r="104" spans="1:6" ht="15" customHeight="1">
      <c r="A104" s="50"/>
      <c r="B104" s="51"/>
      <c r="C104" s="105"/>
      <c r="D104" s="63"/>
      <c r="F104" s="60"/>
    </row>
    <row r="105" spans="1:6" ht="80.25" customHeight="1">
      <c r="A105" s="54" t="str">
        <f>HYPERLINK("#rangeid=2019864311","«")</f>
        <v>«</v>
      </c>
      <c r="B105" s="51" t="s">
        <v>235</v>
      </c>
      <c r="C105" s="104" t="s">
        <v>26</v>
      </c>
      <c r="D105" s="91" t="s">
        <v>236</v>
      </c>
      <c r="F105" s="60"/>
    </row>
    <row r="106" spans="1:6" ht="15" customHeight="1">
      <c r="A106" s="50"/>
      <c r="B106" s="51"/>
      <c r="C106" s="105"/>
      <c r="D106" s="63"/>
      <c r="F106" s="60"/>
    </row>
    <row r="107" spans="1:6" ht="80.25" customHeight="1">
      <c r="A107" s="54" t="str">
        <f>HYPERLINK("#rangeid=1771888593","«")</f>
        <v>«</v>
      </c>
      <c r="B107" s="51" t="s">
        <v>235</v>
      </c>
      <c r="C107" s="104" t="s">
        <v>237</v>
      </c>
      <c r="D107" s="56" t="s">
        <v>238</v>
      </c>
      <c r="F107" s="60"/>
    </row>
    <row r="108" spans="1:6" ht="15" customHeight="1">
      <c r="A108" s="50"/>
      <c r="B108" s="51"/>
      <c r="C108" s="105"/>
      <c r="D108" s="63"/>
      <c r="F108" s="60"/>
    </row>
    <row r="109" spans="1:6" ht="80.25" customHeight="1">
      <c r="A109" s="54" t="str">
        <f>HYPERLINK("#rangeid=1236232548","«")</f>
        <v>«</v>
      </c>
      <c r="B109" s="51" t="s">
        <v>235</v>
      </c>
      <c r="C109" s="104" t="s">
        <v>239</v>
      </c>
      <c r="D109" s="91" t="s">
        <v>555</v>
      </c>
      <c r="F109" s="60"/>
    </row>
    <row r="110" spans="1:6" ht="15" customHeight="1">
      <c r="A110" s="50"/>
      <c r="B110" s="51"/>
      <c r="C110" s="105"/>
      <c r="D110" s="63"/>
      <c r="F110" s="60"/>
    </row>
    <row r="111" spans="1:6" ht="80.25" customHeight="1">
      <c r="A111" s="54" t="str">
        <f>HYPERLINK("#rangeid=894389364","«")</f>
        <v>«</v>
      </c>
      <c r="B111" s="51" t="s">
        <v>235</v>
      </c>
      <c r="C111" s="104" t="s">
        <v>28</v>
      </c>
      <c r="D111" s="91" t="s">
        <v>556</v>
      </c>
      <c r="F111" s="60"/>
    </row>
    <row r="112" spans="1:6" ht="15" customHeight="1">
      <c r="A112" s="50"/>
      <c r="B112" s="51"/>
      <c r="C112" s="105"/>
      <c r="D112" s="63"/>
      <c r="F112" s="60"/>
    </row>
    <row r="113" spans="1:6" ht="80.25" customHeight="1">
      <c r="A113" s="54" t="str">
        <f>HYPERLINK("#rangeid=1851542908","«")</f>
        <v>«</v>
      </c>
      <c r="B113" s="51" t="s">
        <v>235</v>
      </c>
      <c r="C113" s="104" t="s">
        <v>240</v>
      </c>
      <c r="D113" s="91" t="s">
        <v>557</v>
      </c>
      <c r="F113" s="60"/>
    </row>
    <row r="114" spans="1:6" ht="15" customHeight="1">
      <c r="A114" s="50"/>
      <c r="B114" s="51"/>
      <c r="C114" s="105"/>
      <c r="D114" s="63"/>
      <c r="F114" s="60"/>
    </row>
    <row r="115" spans="1:6" ht="80.25" customHeight="1">
      <c r="A115" s="54" t="str">
        <f>HYPERLINK("#rangeid=1556597009","«")</f>
        <v>«</v>
      </c>
      <c r="B115" s="51" t="s">
        <v>235</v>
      </c>
      <c r="C115" s="104" t="s">
        <v>241</v>
      </c>
      <c r="D115" s="91" t="s">
        <v>558</v>
      </c>
      <c r="F115" s="60"/>
    </row>
    <row r="116" spans="1:6" ht="15" customHeight="1">
      <c r="A116" s="50"/>
      <c r="B116" s="51"/>
      <c r="C116" s="105"/>
      <c r="D116" s="63"/>
      <c r="F116" s="60"/>
    </row>
    <row r="117" spans="1:6" ht="80.25" customHeight="1">
      <c r="A117" s="54" t="str">
        <f>HYPERLINK("#rangeid=1487215288","«")</f>
        <v>«</v>
      </c>
      <c r="B117" s="51" t="s">
        <v>235</v>
      </c>
      <c r="C117" s="104" t="s">
        <v>242</v>
      </c>
      <c r="D117" s="91" t="s">
        <v>559</v>
      </c>
      <c r="F117" s="60"/>
    </row>
    <row r="118" spans="1:6" ht="15" customHeight="1">
      <c r="A118" s="50"/>
      <c r="B118" s="51"/>
      <c r="C118" s="105"/>
      <c r="D118" s="63"/>
      <c r="F118" s="60"/>
    </row>
    <row r="119" spans="1:6" ht="80.25" customHeight="1">
      <c r="A119" s="54" t="str">
        <f>HYPERLINK("#rangeid=152149416","«")</f>
        <v>«</v>
      </c>
      <c r="B119" s="51" t="s">
        <v>235</v>
      </c>
      <c r="C119" s="104" t="s">
        <v>243</v>
      </c>
      <c r="D119" s="91" t="s">
        <v>560</v>
      </c>
      <c r="F119" s="60"/>
    </row>
    <row r="120" spans="1:6" ht="15" customHeight="1">
      <c r="A120" s="50"/>
      <c r="B120" s="51"/>
      <c r="C120" s="105"/>
      <c r="D120" s="63"/>
      <c r="F120" s="60"/>
    </row>
    <row r="121" spans="1:6" ht="80.25" customHeight="1">
      <c r="A121" s="54" t="str">
        <f>HYPERLINK("#rangeid=202539323","«")</f>
        <v>«</v>
      </c>
      <c r="B121" s="51" t="s">
        <v>235</v>
      </c>
      <c r="C121" s="104" t="s">
        <v>244</v>
      </c>
      <c r="D121" s="91" t="s">
        <v>561</v>
      </c>
      <c r="F121" s="60"/>
    </row>
    <row r="122" spans="1:6" ht="15" customHeight="1">
      <c r="A122" s="50"/>
      <c r="B122" s="51"/>
      <c r="C122" s="105"/>
      <c r="D122" s="63"/>
      <c r="F122" s="60"/>
    </row>
    <row r="123" spans="1:6" ht="80.25" customHeight="1">
      <c r="A123" s="54" t="str">
        <f>HYPERLINK("#rangeid=2083678813","«")</f>
        <v>«</v>
      </c>
      <c r="B123" s="51" t="s">
        <v>235</v>
      </c>
      <c r="C123" s="104" t="s">
        <v>245</v>
      </c>
      <c r="D123" s="91" t="s">
        <v>562</v>
      </c>
      <c r="F123" s="60"/>
    </row>
    <row r="124" spans="1:6" ht="15" customHeight="1">
      <c r="A124" s="50"/>
      <c r="B124" s="51"/>
      <c r="C124" s="105"/>
      <c r="D124" s="63"/>
      <c r="F124" s="60"/>
    </row>
    <row r="125" spans="1:6" ht="80.25" customHeight="1">
      <c r="A125" s="54" t="str">
        <f>HYPERLINK("#rangeid=902991683","«")</f>
        <v>«</v>
      </c>
      <c r="B125" s="51" t="s">
        <v>235</v>
      </c>
      <c r="C125" s="104" t="s">
        <v>246</v>
      </c>
      <c r="D125" s="56" t="s">
        <v>247</v>
      </c>
      <c r="F125" s="60"/>
    </row>
    <row r="126" spans="1:6" ht="15" customHeight="1">
      <c r="A126" s="50"/>
      <c r="B126" s="51"/>
      <c r="C126" s="105"/>
      <c r="D126" s="63"/>
      <c r="F126" s="60"/>
    </row>
    <row r="127" spans="1:6" ht="80.25" customHeight="1">
      <c r="A127" s="54" t="str">
        <f>HYPERLINK("#rangeid=1997503976","«")</f>
        <v>«</v>
      </c>
      <c r="B127" s="51" t="s">
        <v>235</v>
      </c>
      <c r="C127" s="104" t="s">
        <v>248</v>
      </c>
      <c r="D127" s="91" t="s">
        <v>563</v>
      </c>
      <c r="F127" s="60"/>
    </row>
    <row r="128" spans="1:6" ht="15" customHeight="1">
      <c r="A128" s="50"/>
      <c r="B128" s="51"/>
      <c r="C128" s="105"/>
      <c r="D128" s="63"/>
      <c r="F128" s="60"/>
    </row>
    <row r="129" spans="1:6" ht="80.25" customHeight="1">
      <c r="A129" s="54" t="str">
        <f>HYPERLINK("#rangeid=1737554168","«")</f>
        <v>«</v>
      </c>
      <c r="B129" s="51" t="s">
        <v>235</v>
      </c>
      <c r="C129" s="104" t="s">
        <v>249</v>
      </c>
      <c r="D129" s="91" t="s">
        <v>564</v>
      </c>
      <c r="F129" s="60"/>
    </row>
    <row r="130" spans="1:6" ht="15" customHeight="1">
      <c r="A130" s="50"/>
      <c r="B130" s="51"/>
      <c r="C130" s="105"/>
      <c r="D130" s="63"/>
      <c r="F130" s="60"/>
    </row>
    <row r="131" spans="1:6" ht="80.25" customHeight="1">
      <c r="A131" s="54" t="str">
        <f>HYPERLINK("#rangeid=2057841506","«")</f>
        <v>«</v>
      </c>
      <c r="B131" s="51" t="s">
        <v>235</v>
      </c>
      <c r="C131" s="104" t="s">
        <v>250</v>
      </c>
      <c r="D131" s="91" t="s">
        <v>565</v>
      </c>
      <c r="F131" s="60"/>
    </row>
    <row r="132" spans="1:6" ht="15" customHeight="1">
      <c r="A132" s="50"/>
      <c r="B132" s="51"/>
      <c r="C132" s="105"/>
      <c r="D132" s="63"/>
      <c r="F132" s="60"/>
    </row>
    <row r="133" spans="1:6" ht="80.25" customHeight="1">
      <c r="A133" s="54" t="str">
        <f>HYPERLINK("#rangeid=79810423","«")</f>
        <v>«</v>
      </c>
      <c r="B133" s="51" t="s">
        <v>235</v>
      </c>
      <c r="C133" s="104" t="s">
        <v>251</v>
      </c>
      <c r="D133" s="91" t="s">
        <v>566</v>
      </c>
      <c r="F133" s="60"/>
    </row>
    <row r="134" spans="1:6" ht="15" customHeight="1">
      <c r="A134" s="50"/>
      <c r="B134" s="51"/>
      <c r="C134" s="105"/>
      <c r="D134" s="63"/>
      <c r="F134" s="60"/>
    </row>
    <row r="135" spans="1:6" ht="80.25" customHeight="1">
      <c r="A135" s="54" t="str">
        <f>HYPERLINK("#rangeid=679322148","«")</f>
        <v>«</v>
      </c>
      <c r="B135" s="51" t="s">
        <v>252</v>
      </c>
      <c r="C135" s="104" t="s">
        <v>253</v>
      </c>
      <c r="D135" s="99" t="s">
        <v>518</v>
      </c>
      <c r="F135" s="60"/>
    </row>
    <row r="136" spans="1:6" ht="15" customHeight="1">
      <c r="A136" s="50"/>
      <c r="B136" s="51"/>
      <c r="C136" s="105"/>
      <c r="D136" s="63"/>
      <c r="F136" s="60"/>
    </row>
    <row r="137" spans="1:6" ht="80.25" customHeight="1">
      <c r="A137" s="54" t="str">
        <f>HYPERLINK("#rangeid=1363772612","«")</f>
        <v>«</v>
      </c>
      <c r="B137" s="51" t="s">
        <v>252</v>
      </c>
      <c r="C137" s="104" t="s">
        <v>254</v>
      </c>
      <c r="D137" s="99" t="s">
        <v>567</v>
      </c>
      <c r="F137" s="60"/>
    </row>
    <row r="138" spans="1:6" ht="15" customHeight="1">
      <c r="A138" s="50"/>
      <c r="B138" s="51"/>
      <c r="C138" s="105"/>
      <c r="D138" s="63"/>
      <c r="F138" s="60"/>
    </row>
    <row r="139" spans="1:6" ht="80.25" customHeight="1">
      <c r="A139" s="54" t="str">
        <f>HYPERLINK("#rangeid=1467278716","«")</f>
        <v>«</v>
      </c>
      <c r="B139" s="51" t="s">
        <v>252</v>
      </c>
      <c r="C139" s="104" t="s">
        <v>255</v>
      </c>
      <c r="D139" s="99" t="s">
        <v>519</v>
      </c>
      <c r="F139" s="60"/>
    </row>
    <row r="140" spans="1:6" ht="15" customHeight="1">
      <c r="A140" s="50"/>
      <c r="B140" s="51"/>
      <c r="C140" s="105"/>
      <c r="D140" s="63"/>
      <c r="F140" s="60"/>
    </row>
    <row r="141" spans="1:6" ht="80.25" customHeight="1">
      <c r="A141" s="54" t="str">
        <f>HYPERLINK("#rangeid=592367132","«")</f>
        <v>«</v>
      </c>
      <c r="B141" s="51" t="s">
        <v>252</v>
      </c>
      <c r="C141" s="104" t="s">
        <v>256</v>
      </c>
      <c r="D141" s="91" t="s">
        <v>568</v>
      </c>
      <c r="F141" s="70" t="str">
        <f>HYPERLINK("#gid=1304631833&amp;range=C46","α")</f>
        <v>α</v>
      </c>
    </row>
    <row r="142" spans="1:6" ht="15" customHeight="1">
      <c r="A142" s="50"/>
      <c r="B142" s="51"/>
      <c r="C142" s="105"/>
      <c r="D142" s="63"/>
      <c r="F142" s="60"/>
    </row>
    <row r="143" spans="1:6" ht="80.25" customHeight="1">
      <c r="A143" s="54" t="str">
        <f>HYPERLINK("#rangeid=525164423","«")</f>
        <v>«</v>
      </c>
      <c r="B143" s="51" t="s">
        <v>252</v>
      </c>
      <c r="C143" s="104" t="s">
        <v>257</v>
      </c>
      <c r="D143" s="91" t="s">
        <v>569</v>
      </c>
      <c r="F143" s="60"/>
    </row>
    <row r="144" spans="1:6" ht="15" customHeight="1">
      <c r="A144" s="50"/>
      <c r="B144" s="51"/>
      <c r="C144" s="105"/>
      <c r="D144" s="63"/>
      <c r="F144" s="60"/>
    </row>
    <row r="145" spans="1:6" ht="80.25" customHeight="1">
      <c r="A145" s="54" t="str">
        <f>HYPERLINK("#rangeid=1210638902","«")</f>
        <v>«</v>
      </c>
      <c r="B145" s="51" t="s">
        <v>252</v>
      </c>
      <c r="C145" s="104" t="s">
        <v>258</v>
      </c>
      <c r="D145" s="91" t="s">
        <v>570</v>
      </c>
      <c r="F145" s="60"/>
    </row>
    <row r="146" spans="1:6" ht="15" customHeight="1">
      <c r="A146" s="50"/>
      <c r="B146" s="51"/>
      <c r="C146" s="105"/>
      <c r="D146" s="63"/>
      <c r="F146" s="60"/>
    </row>
    <row r="147" spans="1:6" ht="80.25" customHeight="1">
      <c r="A147" s="54" t="str">
        <f>HYPERLINK("#rangeid=425729645","«")</f>
        <v>«</v>
      </c>
      <c r="B147" s="51" t="s">
        <v>252</v>
      </c>
      <c r="C147" s="104" t="s">
        <v>259</v>
      </c>
      <c r="D147" s="91" t="s">
        <v>571</v>
      </c>
      <c r="F147" s="60"/>
    </row>
    <row r="148" spans="1:6" ht="15" customHeight="1">
      <c r="A148" s="50"/>
      <c r="B148" s="51"/>
      <c r="C148" s="105"/>
      <c r="D148" s="63"/>
      <c r="F148" s="60"/>
    </row>
    <row r="149" spans="1:6" ht="80.25" customHeight="1">
      <c r="A149" s="54" t="str">
        <f>HYPERLINK("#rangeid=558026101","«")</f>
        <v>«</v>
      </c>
      <c r="B149" s="51" t="s">
        <v>252</v>
      </c>
      <c r="C149" s="104" t="s">
        <v>30</v>
      </c>
      <c r="D149" s="91" t="s">
        <v>572</v>
      </c>
      <c r="F149" s="60"/>
    </row>
    <row r="150" spans="1:6" ht="15" customHeight="1">
      <c r="A150" s="50"/>
      <c r="B150" s="51"/>
      <c r="C150" s="105"/>
      <c r="D150" s="63"/>
      <c r="F150" s="60"/>
    </row>
    <row r="151" spans="1:6" ht="80.25" customHeight="1">
      <c r="A151" s="54" t="str">
        <f>HYPERLINK("#rangeid=1508060652","«")</f>
        <v>«</v>
      </c>
      <c r="B151" s="51" t="s">
        <v>252</v>
      </c>
      <c r="C151" s="104" t="s">
        <v>260</v>
      </c>
      <c r="D151" s="91" t="s">
        <v>573</v>
      </c>
      <c r="F151" s="60"/>
    </row>
    <row r="152" spans="1:6" ht="15" customHeight="1">
      <c r="A152" s="50"/>
      <c r="B152" s="51"/>
      <c r="C152" s="105"/>
      <c r="D152" s="63"/>
      <c r="F152" s="60"/>
    </row>
    <row r="153" spans="1:6" ht="80.25" customHeight="1">
      <c r="A153" s="54" t="str">
        <f>HYPERLINK("#rangeid=1292746336","«")</f>
        <v>«</v>
      </c>
      <c r="B153" s="51" t="s">
        <v>252</v>
      </c>
      <c r="C153" s="104" t="s">
        <v>520</v>
      </c>
      <c r="D153" s="99" t="s">
        <v>574</v>
      </c>
      <c r="F153" s="60"/>
    </row>
    <row r="154" spans="1:6" ht="15" customHeight="1">
      <c r="A154" s="50"/>
      <c r="B154" s="51"/>
      <c r="C154" s="105"/>
      <c r="D154" s="63"/>
      <c r="F154" s="60"/>
    </row>
    <row r="155" spans="1:6" ht="80.25" customHeight="1">
      <c r="A155" s="54" t="str">
        <f>HYPERLINK("#rangeid=1860954800","«")</f>
        <v>«</v>
      </c>
      <c r="B155" s="51" t="s">
        <v>252</v>
      </c>
      <c r="C155" s="104" t="s">
        <v>521</v>
      </c>
      <c r="D155" s="91" t="s">
        <v>575</v>
      </c>
      <c r="F155" s="60"/>
    </row>
    <row r="156" spans="1:6" ht="15" customHeight="1">
      <c r="A156" s="50"/>
      <c r="B156" s="51"/>
      <c r="C156" s="105"/>
      <c r="D156" s="71"/>
      <c r="F156" s="60"/>
    </row>
    <row r="157" spans="1:6" ht="80.25" customHeight="1">
      <c r="A157" s="54" t="str">
        <f>HYPERLINK("#rangeid=661632494","«")</f>
        <v>«</v>
      </c>
      <c r="B157" s="51" t="s">
        <v>252</v>
      </c>
      <c r="C157" s="104" t="s">
        <v>522</v>
      </c>
      <c r="D157" s="91" t="s">
        <v>576</v>
      </c>
      <c r="F157" s="60"/>
    </row>
    <row r="158" spans="1:6" ht="15" customHeight="1">
      <c r="A158" s="50"/>
      <c r="B158" s="51"/>
      <c r="C158" s="105"/>
      <c r="D158" s="63"/>
      <c r="F158" s="60"/>
    </row>
    <row r="159" spans="1:6" ht="80.25" customHeight="1">
      <c r="A159" s="54" t="str">
        <f>HYPERLINK("#rangeid=1820017665","«")</f>
        <v>«</v>
      </c>
      <c r="B159" s="51" t="s">
        <v>252</v>
      </c>
      <c r="C159" s="104" t="s">
        <v>34</v>
      </c>
      <c r="D159" s="91" t="s">
        <v>577</v>
      </c>
      <c r="F159" s="60"/>
    </row>
    <row r="160" spans="1:6" ht="15" customHeight="1">
      <c r="A160" s="50"/>
      <c r="B160" s="51"/>
      <c r="C160" s="105"/>
      <c r="D160" s="63"/>
      <c r="F160" s="60"/>
    </row>
    <row r="161" spans="1:6" ht="80.25" customHeight="1">
      <c r="A161" s="54" t="str">
        <f>HYPERLINK("#rangeid=261356948","«")</f>
        <v>«</v>
      </c>
      <c r="B161" s="51" t="s">
        <v>252</v>
      </c>
      <c r="C161" s="104" t="s">
        <v>261</v>
      </c>
      <c r="D161" s="91" t="s">
        <v>578</v>
      </c>
      <c r="F161" s="60"/>
    </row>
    <row r="162" spans="1:6" ht="15" customHeight="1">
      <c r="A162" s="50"/>
      <c r="B162" s="51"/>
      <c r="C162" s="105"/>
      <c r="D162" s="63"/>
      <c r="F162" s="60"/>
    </row>
    <row r="163" spans="1:6" ht="80.25" customHeight="1">
      <c r="A163" s="54" t="str">
        <f>HYPERLINK("#rangeid=1884152897","«")</f>
        <v>«</v>
      </c>
      <c r="B163" s="51" t="s">
        <v>252</v>
      </c>
      <c r="C163" s="104" t="s">
        <v>262</v>
      </c>
      <c r="D163" s="91" t="s">
        <v>579</v>
      </c>
      <c r="F163" s="60"/>
    </row>
    <row r="164" spans="1:6" ht="15" customHeight="1">
      <c r="A164" s="50"/>
      <c r="B164" s="51"/>
      <c r="C164" s="105"/>
      <c r="D164" s="63"/>
      <c r="F164" s="60"/>
    </row>
    <row r="165" spans="1:6" ht="80.25" customHeight="1">
      <c r="A165" s="54" t="str">
        <f>HYPERLINK("#rangeid=1163530147","«")</f>
        <v>«</v>
      </c>
      <c r="B165" s="51" t="s">
        <v>252</v>
      </c>
      <c r="C165" s="104" t="s">
        <v>263</v>
      </c>
      <c r="D165" s="91" t="s">
        <v>580</v>
      </c>
      <c r="F165" s="60"/>
    </row>
    <row r="166" spans="1:6" ht="15" customHeight="1">
      <c r="A166" s="50"/>
      <c r="B166" s="51"/>
      <c r="C166" s="105"/>
      <c r="D166" s="63"/>
      <c r="F166" s="60"/>
    </row>
    <row r="167" spans="1:6" ht="80.25" customHeight="1">
      <c r="A167" s="54" t="str">
        <f>HYPERLINK("#rangeid=1786468675","«")</f>
        <v>«</v>
      </c>
      <c r="B167" s="51" t="s">
        <v>252</v>
      </c>
      <c r="C167" s="104" t="s">
        <v>264</v>
      </c>
      <c r="D167" s="91" t="s">
        <v>581</v>
      </c>
      <c r="F167" s="60"/>
    </row>
    <row r="168" spans="1:6" ht="15" customHeight="1">
      <c r="A168" s="50"/>
      <c r="B168" s="51"/>
      <c r="C168" s="105"/>
      <c r="D168" s="63"/>
      <c r="F168" s="60"/>
    </row>
    <row r="169" spans="1:6" ht="80.25" customHeight="1">
      <c r="A169" s="54" t="str">
        <f>HYPERLINK("#rangeid=1314020492","«")</f>
        <v>«</v>
      </c>
      <c r="B169" s="51" t="s">
        <v>252</v>
      </c>
      <c r="C169" s="104" t="s">
        <v>265</v>
      </c>
      <c r="D169" s="91" t="s">
        <v>582</v>
      </c>
      <c r="F169" s="60"/>
    </row>
    <row r="170" spans="1:6" ht="15" customHeight="1">
      <c r="A170" s="50"/>
      <c r="B170" s="51"/>
      <c r="C170" s="105"/>
      <c r="D170" s="63"/>
      <c r="F170" s="60"/>
    </row>
    <row r="171" spans="1:6" ht="80.25" customHeight="1">
      <c r="A171" s="54" t="str">
        <f>HYPERLINK("#rangeid=698715808","«")</f>
        <v>«</v>
      </c>
      <c r="B171" s="51" t="s">
        <v>252</v>
      </c>
      <c r="C171" s="104" t="s">
        <v>266</v>
      </c>
      <c r="D171" s="91" t="s">
        <v>583</v>
      </c>
      <c r="F171" s="60"/>
    </row>
    <row r="172" spans="1:6" ht="15" customHeight="1">
      <c r="A172" s="50"/>
      <c r="B172" s="51"/>
      <c r="C172" s="105"/>
      <c r="D172" s="63"/>
      <c r="F172" s="60"/>
    </row>
    <row r="173" spans="1:6" ht="80.25" customHeight="1">
      <c r="A173" s="54" t="str">
        <f>HYPERLINK("#rangeid=1735552822","«")</f>
        <v>«</v>
      </c>
      <c r="B173" s="51" t="s">
        <v>252</v>
      </c>
      <c r="C173" s="104" t="s">
        <v>267</v>
      </c>
      <c r="D173" s="91" t="s">
        <v>584</v>
      </c>
      <c r="F173" s="60"/>
    </row>
    <row r="174" spans="1:6" ht="15" customHeight="1">
      <c r="A174" s="50"/>
      <c r="B174" s="51"/>
      <c r="C174" s="105"/>
      <c r="D174" s="63"/>
      <c r="F174" s="60"/>
    </row>
    <row r="175" spans="1:6" ht="80.25" customHeight="1">
      <c r="A175" s="54" t="str">
        <f>HYPERLINK("#rangeid=1320574147","«")</f>
        <v>«</v>
      </c>
      <c r="B175" s="51" t="s">
        <v>252</v>
      </c>
      <c r="C175" s="104" t="s">
        <v>268</v>
      </c>
      <c r="D175" s="99" t="s">
        <v>585</v>
      </c>
      <c r="F175" s="60"/>
    </row>
    <row r="176" spans="1:6" ht="15" customHeight="1">
      <c r="A176" s="50"/>
      <c r="B176" s="51"/>
      <c r="C176" s="105"/>
      <c r="D176" s="63"/>
      <c r="F176" s="60"/>
    </row>
    <row r="177" spans="1:8" ht="80.25" customHeight="1">
      <c r="A177" s="54" t="str">
        <f>HYPERLINK("#rangeid=1481437339","«")</f>
        <v>«</v>
      </c>
      <c r="B177" s="51" t="s">
        <v>252</v>
      </c>
      <c r="C177" s="104" t="s">
        <v>269</v>
      </c>
      <c r="D177" s="91" t="s">
        <v>586</v>
      </c>
      <c r="F177" s="60"/>
    </row>
    <row r="178" spans="1:8" ht="15" customHeight="1">
      <c r="A178" s="50"/>
      <c r="B178" s="51"/>
      <c r="C178" s="105"/>
      <c r="D178" s="63"/>
      <c r="F178" s="60"/>
    </row>
    <row r="179" spans="1:8" ht="80.25" customHeight="1">
      <c r="A179" s="54" t="str">
        <f>HYPERLINK("#rangeid=853518290","«")</f>
        <v>«</v>
      </c>
      <c r="B179" s="51" t="s">
        <v>252</v>
      </c>
      <c r="C179" s="104" t="s">
        <v>270</v>
      </c>
      <c r="D179" s="91" t="s">
        <v>587</v>
      </c>
      <c r="F179" s="60"/>
    </row>
    <row r="180" spans="1:8" ht="15" customHeight="1">
      <c r="A180" s="50"/>
      <c r="B180" s="51"/>
      <c r="C180" s="105"/>
      <c r="D180" s="63"/>
      <c r="F180" s="60"/>
    </row>
    <row r="181" spans="1:8" ht="80.25" customHeight="1">
      <c r="A181" s="54" t="str">
        <f>HYPERLINK("#rangeid=1147786801","«")</f>
        <v>«</v>
      </c>
      <c r="B181" s="51" t="s">
        <v>252</v>
      </c>
      <c r="C181" s="104" t="s">
        <v>271</v>
      </c>
      <c r="D181" s="91" t="s">
        <v>588</v>
      </c>
      <c r="F181" s="60"/>
    </row>
    <row r="182" spans="1:8" ht="15" customHeight="1">
      <c r="A182" s="50"/>
      <c r="B182" s="51"/>
      <c r="C182" s="105"/>
      <c r="D182" s="63"/>
      <c r="F182" s="60"/>
    </row>
    <row r="183" spans="1:8" ht="80.25" customHeight="1">
      <c r="A183" s="54" t="str">
        <f>HYPERLINK("#rangeid=1766606003","«")</f>
        <v>«</v>
      </c>
      <c r="B183" s="51" t="s">
        <v>252</v>
      </c>
      <c r="C183" s="104" t="s">
        <v>272</v>
      </c>
      <c r="D183" s="91" t="s">
        <v>589</v>
      </c>
      <c r="F183" s="100"/>
      <c r="G183" s="100"/>
      <c r="H183" s="100"/>
    </row>
    <row r="184" spans="1:8" ht="15" customHeight="1">
      <c r="A184" s="50"/>
      <c r="B184" s="51"/>
      <c r="C184" s="105"/>
      <c r="D184" s="63"/>
      <c r="F184" s="60"/>
    </row>
    <row r="185" spans="1:8" ht="80.25" customHeight="1">
      <c r="A185" s="54" t="str">
        <f>HYPERLINK("#rangeid=473929898","«")</f>
        <v>«</v>
      </c>
      <c r="B185" s="51" t="s">
        <v>252</v>
      </c>
      <c r="C185" s="104" t="s">
        <v>273</v>
      </c>
      <c r="D185" s="64" t="s">
        <v>524</v>
      </c>
      <c r="F185" s="100"/>
    </row>
    <row r="186" spans="1:8" ht="15" customHeight="1">
      <c r="A186" s="50"/>
      <c r="B186" s="51"/>
      <c r="C186" s="105"/>
      <c r="D186" s="63"/>
      <c r="F186" s="60"/>
    </row>
    <row r="187" spans="1:8" ht="80.25" customHeight="1">
      <c r="A187" s="54" t="str">
        <f>HYPERLINK("#rangeid=644093068","«")</f>
        <v>«</v>
      </c>
      <c r="B187" s="51" t="s">
        <v>252</v>
      </c>
      <c r="C187" s="104" t="s">
        <v>274</v>
      </c>
      <c r="D187" s="91" t="s">
        <v>590</v>
      </c>
      <c r="F187" s="60"/>
    </row>
    <row r="188" spans="1:8" ht="15" customHeight="1">
      <c r="A188" s="50"/>
      <c r="B188" s="51"/>
      <c r="C188" s="105"/>
      <c r="D188" s="63"/>
      <c r="F188" s="60"/>
    </row>
    <row r="189" spans="1:8" ht="80.25" customHeight="1">
      <c r="A189" s="54" t="str">
        <f>HYPERLINK("#rangeid=414977838","«")</f>
        <v>«</v>
      </c>
      <c r="B189" s="51" t="s">
        <v>252</v>
      </c>
      <c r="C189" s="104" t="s">
        <v>275</v>
      </c>
      <c r="D189" s="91" t="s">
        <v>591</v>
      </c>
      <c r="F189" s="70" t="str">
        <f>HYPERLINK("#gid=1304631833&amp;range=C58","α")</f>
        <v>α</v>
      </c>
    </row>
    <row r="190" spans="1:8" ht="15" customHeight="1">
      <c r="A190" s="50"/>
      <c r="B190" s="51"/>
      <c r="C190" s="105"/>
      <c r="D190" s="63"/>
      <c r="F190" s="60"/>
    </row>
    <row r="191" spans="1:8" ht="80.25" customHeight="1">
      <c r="A191" s="54" t="str">
        <f>HYPERLINK("#rangeid=1116648617","«")</f>
        <v>«</v>
      </c>
      <c r="B191" s="51" t="s">
        <v>252</v>
      </c>
      <c r="C191" s="104" t="s">
        <v>276</v>
      </c>
      <c r="D191" s="91" t="s">
        <v>592</v>
      </c>
      <c r="F191" s="60"/>
    </row>
    <row r="192" spans="1:8" ht="15" customHeight="1">
      <c r="A192" s="50"/>
      <c r="B192" s="51"/>
      <c r="C192" s="105"/>
      <c r="D192" s="63"/>
      <c r="F192" s="60"/>
    </row>
    <row r="193" spans="1:6" ht="80.25" customHeight="1">
      <c r="A193" s="54" t="str">
        <f>HYPERLINK("#rangeid=26144147","«")</f>
        <v>«</v>
      </c>
      <c r="B193" s="51" t="s">
        <v>252</v>
      </c>
      <c r="C193" s="104" t="s">
        <v>37</v>
      </c>
      <c r="D193" s="91" t="s">
        <v>593</v>
      </c>
      <c r="F193" s="100"/>
    </row>
    <row r="194" spans="1:6" ht="15" customHeight="1">
      <c r="A194" s="50"/>
      <c r="B194" s="51"/>
      <c r="C194" s="105"/>
      <c r="D194" s="63"/>
      <c r="F194" s="60"/>
    </row>
    <row r="195" spans="1:6" ht="80.25" customHeight="1">
      <c r="A195" s="54" t="str">
        <f>HYPERLINK("#rangeid=774193176","«")</f>
        <v>«</v>
      </c>
      <c r="B195" s="51" t="s">
        <v>252</v>
      </c>
      <c r="C195" s="104" t="s">
        <v>39</v>
      </c>
      <c r="D195" s="91" t="s">
        <v>594</v>
      </c>
      <c r="F195" s="100"/>
    </row>
    <row r="196" spans="1:6" ht="15" customHeight="1">
      <c r="A196" s="50"/>
      <c r="B196" s="51"/>
      <c r="C196" s="105"/>
      <c r="D196" s="63"/>
      <c r="F196" s="60"/>
    </row>
    <row r="197" spans="1:6" ht="80.25" customHeight="1">
      <c r="A197" s="54" t="str">
        <f>HYPERLINK("#rangeid=38406963","«")</f>
        <v>«</v>
      </c>
      <c r="B197" s="51" t="s">
        <v>252</v>
      </c>
      <c r="C197" s="104" t="s">
        <v>41</v>
      </c>
      <c r="D197" s="91" t="s">
        <v>595</v>
      </c>
      <c r="F197" s="60"/>
    </row>
    <row r="198" spans="1:6" ht="15" customHeight="1">
      <c r="A198" s="50"/>
      <c r="B198" s="51"/>
      <c r="C198" s="105"/>
      <c r="D198" s="63"/>
      <c r="F198" s="60"/>
    </row>
    <row r="199" spans="1:6" ht="80.25" customHeight="1">
      <c r="A199" s="54" t="str">
        <f>HYPERLINK("#rangeid=71943823","«")</f>
        <v>«</v>
      </c>
      <c r="B199" s="51" t="s">
        <v>252</v>
      </c>
      <c r="C199" s="104" t="s">
        <v>277</v>
      </c>
      <c r="D199" s="91" t="s">
        <v>596</v>
      </c>
      <c r="F199" s="60"/>
    </row>
    <row r="200" spans="1:6" ht="15" customHeight="1">
      <c r="A200" s="50"/>
      <c r="B200" s="51"/>
      <c r="C200" s="105"/>
      <c r="D200" s="63"/>
      <c r="F200" s="60"/>
    </row>
    <row r="201" spans="1:6" ht="80.25" customHeight="1">
      <c r="A201" s="54" t="str">
        <f>HYPERLINK("#rangeid=1673393950","«")</f>
        <v>«</v>
      </c>
      <c r="B201" s="51" t="s">
        <v>252</v>
      </c>
      <c r="C201" s="104" t="s">
        <v>278</v>
      </c>
      <c r="D201" s="91" t="s">
        <v>597</v>
      </c>
      <c r="F201" s="60"/>
    </row>
    <row r="202" spans="1:6" ht="15" customHeight="1">
      <c r="A202" s="50"/>
      <c r="B202" s="51"/>
      <c r="C202" s="105"/>
      <c r="D202" s="63"/>
      <c r="F202" s="60"/>
    </row>
    <row r="203" spans="1:6" ht="80.25" customHeight="1">
      <c r="A203" s="54" t="str">
        <f>HYPERLINK("#rangeid=89512466","«")</f>
        <v>«</v>
      </c>
      <c r="B203" s="51" t="s">
        <v>252</v>
      </c>
      <c r="C203" s="104" t="s">
        <v>279</v>
      </c>
      <c r="D203" s="91" t="s">
        <v>598</v>
      </c>
      <c r="F203" s="60"/>
    </row>
    <row r="204" spans="1:6" ht="15" customHeight="1">
      <c r="A204" s="50"/>
      <c r="B204" s="51"/>
      <c r="C204" s="105"/>
      <c r="D204" s="63"/>
      <c r="F204" s="60"/>
    </row>
    <row r="205" spans="1:6" ht="80.25" customHeight="1">
      <c r="A205" s="54" t="str">
        <f>HYPERLINK("#rangeid=880862570","«")</f>
        <v>«</v>
      </c>
      <c r="B205" s="51" t="s">
        <v>252</v>
      </c>
      <c r="C205" s="104" t="s">
        <v>280</v>
      </c>
      <c r="D205" s="91" t="s">
        <v>599</v>
      </c>
      <c r="F205" s="60"/>
    </row>
    <row r="206" spans="1:6" ht="15" customHeight="1">
      <c r="A206" s="50"/>
      <c r="B206" s="51"/>
      <c r="C206" s="105"/>
      <c r="D206" s="63"/>
      <c r="F206" s="60"/>
    </row>
    <row r="207" spans="1:6" ht="80.25" customHeight="1">
      <c r="A207" s="54" t="str">
        <f>HYPERLINK("#rangeid=1959377415","«")</f>
        <v>«</v>
      </c>
      <c r="B207" s="51" t="s">
        <v>252</v>
      </c>
      <c r="C207" s="104" t="s">
        <v>281</v>
      </c>
      <c r="D207" s="91" t="s">
        <v>600</v>
      </c>
      <c r="F207" s="60"/>
    </row>
    <row r="208" spans="1:6" ht="15" customHeight="1">
      <c r="A208" s="50"/>
      <c r="B208" s="51"/>
      <c r="C208" s="105"/>
      <c r="D208" s="63"/>
      <c r="F208" s="60"/>
    </row>
    <row r="209" spans="1:6" ht="80.25" customHeight="1">
      <c r="A209" s="54" t="str">
        <f>HYPERLINK("#rangeid=187184759","«")</f>
        <v>«</v>
      </c>
      <c r="B209" s="51" t="s">
        <v>252</v>
      </c>
      <c r="C209" s="104" t="s">
        <v>282</v>
      </c>
      <c r="D209" s="56" t="s">
        <v>283</v>
      </c>
      <c r="F209" s="60"/>
    </row>
    <row r="210" spans="1:6" ht="15" customHeight="1">
      <c r="A210" s="50"/>
      <c r="B210" s="51"/>
      <c r="C210" s="105"/>
      <c r="D210" s="63"/>
      <c r="F210" s="60"/>
    </row>
    <row r="211" spans="1:6" ht="80.25" customHeight="1">
      <c r="A211" s="54" t="str">
        <f>HYPERLINK("#rangeid=416077993","«")</f>
        <v>«</v>
      </c>
      <c r="B211" s="51" t="s">
        <v>252</v>
      </c>
      <c r="C211" s="104" t="s">
        <v>284</v>
      </c>
      <c r="D211" s="56" t="s">
        <v>285</v>
      </c>
      <c r="F211" s="60"/>
    </row>
    <row r="212" spans="1:6" ht="15" customHeight="1">
      <c r="A212" s="50"/>
      <c r="B212" s="51"/>
      <c r="C212" s="105"/>
      <c r="D212" s="63"/>
      <c r="F212" s="60"/>
    </row>
    <row r="213" spans="1:6" ht="80.25" customHeight="1">
      <c r="A213" s="54" t="str">
        <f>HYPERLINK("#rangeid=1288772873","«")</f>
        <v>«</v>
      </c>
      <c r="B213" s="51" t="s">
        <v>252</v>
      </c>
      <c r="C213" s="104" t="s">
        <v>286</v>
      </c>
      <c r="D213" s="91" t="s">
        <v>601</v>
      </c>
      <c r="F213" s="60"/>
    </row>
    <row r="214" spans="1:6" ht="15" customHeight="1">
      <c r="A214" s="50"/>
      <c r="B214" s="51"/>
      <c r="C214" s="105"/>
      <c r="D214" s="63"/>
      <c r="F214" s="60"/>
    </row>
    <row r="215" spans="1:6" ht="80.25" customHeight="1">
      <c r="A215" s="54" t="str">
        <f>HYPERLINK("#rangeid=467769004","«")</f>
        <v>«</v>
      </c>
      <c r="B215" s="51" t="s">
        <v>252</v>
      </c>
      <c r="C215" s="104" t="s">
        <v>287</v>
      </c>
      <c r="D215" s="91" t="s">
        <v>602</v>
      </c>
      <c r="F215" s="60"/>
    </row>
    <row r="216" spans="1:6" ht="15" customHeight="1">
      <c r="A216" s="50"/>
      <c r="B216" s="51"/>
      <c r="C216" s="105"/>
      <c r="D216" s="63"/>
      <c r="F216" s="60"/>
    </row>
    <row r="217" spans="1:6" ht="80.25" customHeight="1">
      <c r="A217" s="54" t="str">
        <f>HYPERLINK("#rangeid=1212603259","«")</f>
        <v>«</v>
      </c>
      <c r="B217" s="51" t="s">
        <v>252</v>
      </c>
      <c r="C217" s="104" t="s">
        <v>288</v>
      </c>
      <c r="D217" s="91" t="s">
        <v>603</v>
      </c>
      <c r="F217" s="60"/>
    </row>
    <row r="218" spans="1:6" ht="15" customHeight="1">
      <c r="A218" s="50"/>
      <c r="B218" s="51"/>
      <c r="C218" s="105"/>
      <c r="D218" s="63"/>
      <c r="F218" s="60"/>
    </row>
    <row r="219" spans="1:6" ht="80.25" customHeight="1">
      <c r="A219" s="54" t="str">
        <f>HYPERLINK("#rangeid=1931865576","«")</f>
        <v>«</v>
      </c>
      <c r="B219" s="51" t="s">
        <v>252</v>
      </c>
      <c r="C219" s="104" t="s">
        <v>289</v>
      </c>
      <c r="D219" s="91" t="s">
        <v>604</v>
      </c>
      <c r="F219" s="70" t="str">
        <f>HYPERLINK("#gid=1304631833&amp;range=C54","α")</f>
        <v>α</v>
      </c>
    </row>
    <row r="220" spans="1:6" ht="15" customHeight="1">
      <c r="A220" s="50"/>
      <c r="B220" s="51"/>
      <c r="C220" s="105"/>
      <c r="D220" s="63"/>
      <c r="F220" s="60"/>
    </row>
    <row r="221" spans="1:6" ht="80.25" customHeight="1">
      <c r="A221" s="54" t="str">
        <f>HYPERLINK("#rangeid=635986485","«")</f>
        <v>«</v>
      </c>
      <c r="B221" s="51" t="s">
        <v>252</v>
      </c>
      <c r="C221" s="104" t="s">
        <v>290</v>
      </c>
      <c r="D221" s="91" t="s">
        <v>605</v>
      </c>
      <c r="F221" s="60"/>
    </row>
    <row r="222" spans="1:6" ht="15" customHeight="1">
      <c r="A222" s="50"/>
      <c r="B222" s="51"/>
      <c r="C222" s="105"/>
      <c r="D222" s="63"/>
      <c r="F222" s="60"/>
    </row>
    <row r="223" spans="1:6" ht="80.25" customHeight="1">
      <c r="A223" s="54" t="str">
        <f>HYPERLINK("#rangeid=1277591618","«")</f>
        <v>«</v>
      </c>
      <c r="B223" s="55" t="s">
        <v>291</v>
      </c>
      <c r="C223" s="104" t="s">
        <v>292</v>
      </c>
      <c r="D223" s="91" t="s">
        <v>606</v>
      </c>
      <c r="F223" s="60"/>
    </row>
    <row r="224" spans="1:6" ht="15" customHeight="1">
      <c r="A224" s="50"/>
      <c r="B224" s="51"/>
      <c r="C224" s="105"/>
      <c r="D224" s="63"/>
      <c r="F224" s="60"/>
    </row>
    <row r="225" spans="1:6" ht="80.25" customHeight="1">
      <c r="A225" s="54" t="str">
        <f>HYPERLINK("#rangeid=1396798285","«")</f>
        <v>«</v>
      </c>
      <c r="B225" s="55" t="s">
        <v>291</v>
      </c>
      <c r="C225" s="104" t="s">
        <v>293</v>
      </c>
      <c r="D225" s="91" t="s">
        <v>607</v>
      </c>
      <c r="F225" s="60"/>
    </row>
    <row r="226" spans="1:6" ht="15" customHeight="1">
      <c r="A226" s="50"/>
      <c r="B226" s="51"/>
      <c r="C226" s="105"/>
      <c r="D226" s="63"/>
      <c r="F226" s="60"/>
    </row>
    <row r="227" spans="1:6" ht="80.25" customHeight="1">
      <c r="A227" s="54" t="str">
        <f>HYPERLINK("#rangeid=2040103811","«")</f>
        <v>«</v>
      </c>
      <c r="B227" s="55" t="s">
        <v>291</v>
      </c>
      <c r="C227" s="104" t="s">
        <v>294</v>
      </c>
      <c r="D227" s="91" t="s">
        <v>608</v>
      </c>
      <c r="F227" s="60"/>
    </row>
    <row r="228" spans="1:6" ht="15" customHeight="1">
      <c r="A228" s="50"/>
      <c r="B228" s="51"/>
      <c r="C228" s="105"/>
      <c r="D228" s="63"/>
      <c r="F228" s="60"/>
    </row>
    <row r="229" spans="1:6" ht="80.25" customHeight="1">
      <c r="A229" s="54" t="str">
        <f>HYPERLINK("#rangeid=11477690","«")</f>
        <v>«</v>
      </c>
      <c r="B229" s="55" t="s">
        <v>291</v>
      </c>
      <c r="C229" s="104" t="s">
        <v>295</v>
      </c>
      <c r="D229" s="91" t="s">
        <v>609</v>
      </c>
      <c r="F229" s="60"/>
    </row>
    <row r="230" spans="1:6" ht="15" customHeight="1">
      <c r="A230" s="50"/>
      <c r="B230" s="51"/>
      <c r="C230" s="105"/>
      <c r="D230" s="63"/>
      <c r="F230" s="60"/>
    </row>
    <row r="231" spans="1:6" ht="80.25" customHeight="1">
      <c r="A231" s="54" t="str">
        <f>HYPERLINK("#rangeid=648283683","«")</f>
        <v>«</v>
      </c>
      <c r="B231" s="55" t="s">
        <v>291</v>
      </c>
      <c r="C231" s="104" t="s">
        <v>296</v>
      </c>
      <c r="D231" s="91" t="s">
        <v>610</v>
      </c>
      <c r="F231" s="60"/>
    </row>
    <row r="232" spans="1:6" ht="15" customHeight="1">
      <c r="A232" s="50"/>
      <c r="B232" s="51"/>
      <c r="C232" s="105"/>
      <c r="D232" s="63"/>
      <c r="F232" s="60"/>
    </row>
    <row r="233" spans="1:6" ht="80.25" customHeight="1">
      <c r="A233" s="54" t="str">
        <f>HYPERLINK("#rangeid=825815572","«")</f>
        <v>«</v>
      </c>
      <c r="B233" s="55" t="s">
        <v>291</v>
      </c>
      <c r="C233" s="104" t="s">
        <v>297</v>
      </c>
      <c r="D233" s="91" t="s">
        <v>611</v>
      </c>
      <c r="F233" s="60"/>
    </row>
    <row r="234" spans="1:6" ht="15" customHeight="1">
      <c r="A234" s="50"/>
      <c r="B234" s="51"/>
      <c r="C234" s="105"/>
      <c r="D234" s="63"/>
      <c r="F234" s="60"/>
    </row>
    <row r="235" spans="1:6" ht="80.25" customHeight="1">
      <c r="A235" s="54" t="str">
        <f>HYPERLINK("#rangeid=733116066","«")</f>
        <v>«</v>
      </c>
      <c r="B235" s="55" t="s">
        <v>291</v>
      </c>
      <c r="C235" s="104" t="s">
        <v>298</v>
      </c>
      <c r="D235" s="91" t="s">
        <v>612</v>
      </c>
      <c r="F235" s="60"/>
    </row>
    <row r="236" spans="1:6" ht="15" customHeight="1">
      <c r="A236" s="50"/>
      <c r="B236" s="51"/>
      <c r="C236" s="105"/>
      <c r="D236" s="63"/>
      <c r="F236" s="60"/>
    </row>
    <row r="237" spans="1:6" ht="80.25" customHeight="1">
      <c r="A237" s="54" t="str">
        <f>HYPERLINK("#rangeid=1282047598","«")</f>
        <v>«</v>
      </c>
      <c r="B237" s="55" t="s">
        <v>291</v>
      </c>
      <c r="C237" s="104" t="s">
        <v>299</v>
      </c>
      <c r="D237" s="91" t="s">
        <v>613</v>
      </c>
      <c r="F237" s="60"/>
    </row>
    <row r="238" spans="1:6" ht="15" customHeight="1">
      <c r="A238" s="50"/>
      <c r="B238" s="43"/>
      <c r="C238" s="107"/>
      <c r="D238" s="59"/>
      <c r="F238" s="60"/>
    </row>
    <row r="239" spans="1:6" ht="80.25" customHeight="1">
      <c r="A239" s="54" t="str">
        <f>HYPERLINK("#rangeid=391247896","«")</f>
        <v>«</v>
      </c>
      <c r="B239" s="55" t="s">
        <v>291</v>
      </c>
      <c r="C239" s="104" t="s">
        <v>300</v>
      </c>
      <c r="D239" s="91" t="s">
        <v>614</v>
      </c>
      <c r="E239" s="1"/>
      <c r="F239" s="57"/>
    </row>
    <row r="240" spans="1:6" ht="15" customHeight="1">
      <c r="A240" s="50"/>
      <c r="B240" s="51"/>
      <c r="C240" s="105"/>
      <c r="D240" s="63"/>
      <c r="E240" s="1"/>
      <c r="F240" s="57"/>
    </row>
    <row r="241" spans="1:6" ht="80.25" customHeight="1">
      <c r="A241" s="54" t="str">
        <f>HYPERLINK("#rangeid=1216306407","«")</f>
        <v>«</v>
      </c>
      <c r="B241" s="55" t="s">
        <v>291</v>
      </c>
      <c r="C241" s="104" t="s">
        <v>301</v>
      </c>
      <c r="D241" s="91" t="s">
        <v>615</v>
      </c>
      <c r="E241" s="1"/>
      <c r="F241" s="57"/>
    </row>
    <row r="242" spans="1:6" ht="15" customHeight="1">
      <c r="A242" s="50"/>
      <c r="B242" s="51"/>
      <c r="C242" s="105"/>
      <c r="D242" s="63"/>
      <c r="E242" s="1"/>
      <c r="F242" s="57"/>
    </row>
    <row r="243" spans="1:6" ht="80.25" customHeight="1">
      <c r="A243" s="54" t="str">
        <f>HYPERLINK("#rangeid=42380281","«")</f>
        <v>«</v>
      </c>
      <c r="B243" s="55" t="s">
        <v>291</v>
      </c>
      <c r="C243" s="104" t="s">
        <v>302</v>
      </c>
      <c r="D243" s="91" t="s">
        <v>616</v>
      </c>
      <c r="E243" s="1"/>
      <c r="F243" s="57"/>
    </row>
    <row r="244" spans="1:6" ht="15" customHeight="1">
      <c r="A244" s="50"/>
      <c r="B244" s="51"/>
      <c r="C244" s="105"/>
      <c r="D244" s="63"/>
      <c r="E244" s="1"/>
      <c r="F244" s="57"/>
    </row>
    <row r="245" spans="1:6" ht="80.25" customHeight="1">
      <c r="A245" s="54" t="str">
        <f>HYPERLINK("#rangeid=678583828","«")</f>
        <v>«</v>
      </c>
      <c r="B245" s="55" t="s">
        <v>291</v>
      </c>
      <c r="C245" s="104" t="s">
        <v>303</v>
      </c>
      <c r="D245" s="91" t="s">
        <v>617</v>
      </c>
      <c r="E245" s="1"/>
      <c r="F245" s="57"/>
    </row>
    <row r="246" spans="1:6" ht="15" customHeight="1">
      <c r="A246" s="50"/>
      <c r="B246" s="51"/>
      <c r="C246" s="105"/>
      <c r="D246" s="63"/>
      <c r="E246" s="1"/>
      <c r="F246" s="57"/>
    </row>
    <row r="247" spans="1:6" ht="80.25" customHeight="1">
      <c r="A247" s="54" t="str">
        <f>HYPERLINK("#rangeid=192134702","«")</f>
        <v>«</v>
      </c>
      <c r="B247" s="55" t="s">
        <v>291</v>
      </c>
      <c r="C247" s="104" t="s">
        <v>304</v>
      </c>
      <c r="D247" s="91" t="s">
        <v>618</v>
      </c>
      <c r="E247" s="1"/>
      <c r="F247" s="57"/>
    </row>
    <row r="248" spans="1:6" ht="15" customHeight="1">
      <c r="A248" s="50"/>
      <c r="B248" s="51"/>
      <c r="C248" s="105"/>
      <c r="D248" s="63"/>
      <c r="E248" s="1"/>
      <c r="F248" s="57"/>
    </row>
    <row r="249" spans="1:6" ht="80.25" customHeight="1">
      <c r="A249" s="54" t="str">
        <f>HYPERLINK("#rangeid=521868121","«")</f>
        <v>«</v>
      </c>
      <c r="B249" s="55" t="s">
        <v>291</v>
      </c>
      <c r="C249" s="104" t="s">
        <v>305</v>
      </c>
      <c r="D249" s="91" t="s">
        <v>619</v>
      </c>
      <c r="E249" s="1"/>
      <c r="F249" s="57"/>
    </row>
    <row r="250" spans="1:6" ht="15" customHeight="1">
      <c r="A250" s="50"/>
      <c r="B250" s="51"/>
      <c r="C250" s="105"/>
      <c r="D250" s="63"/>
      <c r="E250" s="1"/>
      <c r="F250" s="57"/>
    </row>
    <row r="251" spans="1:6" ht="80.25" customHeight="1">
      <c r="A251" s="54" t="str">
        <f>HYPERLINK("#rangeid=762092280","«")</f>
        <v>«</v>
      </c>
      <c r="B251" s="55" t="s">
        <v>291</v>
      </c>
      <c r="C251" s="104" t="s">
        <v>306</v>
      </c>
      <c r="D251" s="91" t="s">
        <v>620</v>
      </c>
      <c r="E251" s="1"/>
      <c r="F251" s="57"/>
    </row>
    <row r="252" spans="1:6" ht="15" customHeight="1">
      <c r="A252" s="50"/>
      <c r="B252" s="51"/>
      <c r="C252" s="105"/>
      <c r="D252" s="63"/>
      <c r="E252" s="1"/>
      <c r="F252" s="57"/>
    </row>
    <row r="253" spans="1:6" ht="80.25" customHeight="1">
      <c r="A253" s="54" t="str">
        <f>HYPERLINK("#rangeid=437784641","«")</f>
        <v>«</v>
      </c>
      <c r="B253" s="55" t="s">
        <v>291</v>
      </c>
      <c r="C253" s="104" t="s">
        <v>307</v>
      </c>
      <c r="D253" s="91" t="s">
        <v>621</v>
      </c>
      <c r="E253" s="1"/>
      <c r="F253" s="57"/>
    </row>
    <row r="254" spans="1:6" ht="15" customHeight="1">
      <c r="A254" s="50"/>
      <c r="B254" s="51"/>
      <c r="C254" s="105"/>
      <c r="D254" s="63"/>
      <c r="E254" s="1"/>
      <c r="F254" s="57"/>
    </row>
    <row r="255" spans="1:6" ht="80.25" customHeight="1">
      <c r="A255" s="54" t="str">
        <f>HYPERLINK("#rangeid=122902682","«")</f>
        <v>«</v>
      </c>
      <c r="B255" s="55" t="s">
        <v>291</v>
      </c>
      <c r="C255" s="104" t="s">
        <v>308</v>
      </c>
      <c r="D255" s="91" t="s">
        <v>622</v>
      </c>
      <c r="E255" s="1"/>
      <c r="F255" s="57"/>
    </row>
    <row r="256" spans="1:6" ht="15" customHeight="1">
      <c r="A256" s="50"/>
      <c r="B256" s="51"/>
      <c r="C256" s="105"/>
      <c r="D256" s="63"/>
      <c r="E256" s="1"/>
      <c r="F256" s="57"/>
    </row>
    <row r="257" spans="1:6" ht="80.25" customHeight="1">
      <c r="A257" s="54" t="str">
        <f>HYPERLINK("#rangeid=1248985217","«")</f>
        <v>«</v>
      </c>
      <c r="B257" s="55" t="s">
        <v>291</v>
      </c>
      <c r="C257" s="104" t="s">
        <v>309</v>
      </c>
      <c r="D257" s="91" t="s">
        <v>623</v>
      </c>
      <c r="E257" s="1"/>
      <c r="F257" s="57"/>
    </row>
    <row r="258" spans="1:6" ht="15" customHeight="1">
      <c r="A258" s="50"/>
      <c r="B258" s="51"/>
      <c r="C258" s="105"/>
      <c r="D258" s="63"/>
      <c r="E258" s="1"/>
      <c r="F258" s="57"/>
    </row>
    <row r="259" spans="1:6" ht="80.25" customHeight="1">
      <c r="A259" s="54" t="str">
        <f>HYPERLINK("#rangeid=119472508","«")</f>
        <v>«</v>
      </c>
      <c r="B259" s="51" t="s">
        <v>310</v>
      </c>
      <c r="C259" s="104" t="s">
        <v>311</v>
      </c>
      <c r="D259" s="91" t="s">
        <v>624</v>
      </c>
      <c r="E259" s="1"/>
      <c r="F259" s="57"/>
    </row>
    <row r="260" spans="1:6" ht="15" customHeight="1">
      <c r="A260" s="50"/>
      <c r="B260" s="51"/>
      <c r="C260" s="105"/>
      <c r="D260" s="63"/>
      <c r="E260" s="1"/>
      <c r="F260" s="57"/>
    </row>
    <row r="261" spans="1:6" ht="80.25" customHeight="1">
      <c r="A261" s="54" t="str">
        <f>HYPERLINK("#rangeid=894127894","«")</f>
        <v>«</v>
      </c>
      <c r="B261" s="51" t="s">
        <v>310</v>
      </c>
      <c r="C261" s="104" t="s">
        <v>312</v>
      </c>
      <c r="D261" s="91" t="s">
        <v>625</v>
      </c>
      <c r="E261" s="1"/>
      <c r="F261" s="57"/>
    </row>
    <row r="262" spans="1:6" ht="15" customHeight="1">
      <c r="A262" s="50"/>
      <c r="B262" s="51"/>
      <c r="C262" s="105"/>
      <c r="D262" s="63"/>
      <c r="E262" s="1"/>
      <c r="F262" s="57"/>
    </row>
    <row r="263" spans="1:6" ht="80.25" customHeight="1">
      <c r="A263" s="54" t="str">
        <f>HYPERLINK("#rangeid=1009059221","«")</f>
        <v>«</v>
      </c>
      <c r="B263" s="51" t="s">
        <v>310</v>
      </c>
      <c r="C263" s="104" t="s">
        <v>313</v>
      </c>
      <c r="D263" s="91" t="s">
        <v>626</v>
      </c>
      <c r="E263" s="1"/>
      <c r="F263" s="57"/>
    </row>
    <row r="264" spans="1:6" ht="15" customHeight="1">
      <c r="A264" s="50"/>
      <c r="B264" s="51"/>
      <c r="C264" s="105"/>
      <c r="D264" s="63"/>
      <c r="E264" s="1"/>
      <c r="F264" s="57"/>
    </row>
    <row r="265" spans="1:6" ht="80.25" customHeight="1">
      <c r="A265" s="54" t="str">
        <f>HYPERLINK("#rangeid=103920773","«")</f>
        <v>«</v>
      </c>
      <c r="B265" s="51" t="s">
        <v>310</v>
      </c>
      <c r="C265" s="104" t="s">
        <v>314</v>
      </c>
      <c r="D265" s="56" t="s">
        <v>315</v>
      </c>
      <c r="E265" s="1"/>
      <c r="F265" s="57"/>
    </row>
    <row r="266" spans="1:6" ht="15" customHeight="1">
      <c r="A266" s="50"/>
      <c r="B266" s="51"/>
      <c r="C266" s="105"/>
      <c r="D266" s="63"/>
      <c r="E266" s="1"/>
      <c r="F266" s="57"/>
    </row>
    <row r="267" spans="1:6" ht="80.25" customHeight="1">
      <c r="A267" s="54" t="str">
        <f>HYPERLINK("#rangeid=65781429","«")</f>
        <v>«</v>
      </c>
      <c r="B267" s="51" t="s">
        <v>310</v>
      </c>
      <c r="C267" s="104" t="s">
        <v>316</v>
      </c>
      <c r="D267" s="91" t="s">
        <v>627</v>
      </c>
      <c r="E267" s="1"/>
      <c r="F267" s="57"/>
    </row>
    <row r="268" spans="1:6" ht="15" customHeight="1">
      <c r="A268" s="50"/>
      <c r="B268" s="51"/>
      <c r="C268" s="105"/>
      <c r="D268" s="63"/>
      <c r="E268" s="1"/>
      <c r="F268" s="57"/>
    </row>
    <row r="269" spans="1:6" ht="80.25" customHeight="1">
      <c r="A269" s="54" t="str">
        <f>HYPERLINK("#rangeid=1516416137","«")</f>
        <v>«</v>
      </c>
      <c r="B269" s="51" t="s">
        <v>310</v>
      </c>
      <c r="C269" s="104" t="s">
        <v>317</v>
      </c>
      <c r="D269" s="91" t="s">
        <v>628</v>
      </c>
      <c r="E269" s="1"/>
      <c r="F269" s="57"/>
    </row>
    <row r="270" spans="1:6" ht="15" customHeight="1">
      <c r="A270" s="50"/>
      <c r="B270" s="51"/>
      <c r="C270" s="105"/>
      <c r="D270" s="63"/>
      <c r="E270" s="1"/>
      <c r="F270" s="57"/>
    </row>
    <row r="271" spans="1:6" ht="80.25" customHeight="1">
      <c r="A271" s="54" t="str">
        <f>HYPERLINK("#rangeid=729846256","«")</f>
        <v>«</v>
      </c>
      <c r="B271" s="51" t="s">
        <v>310</v>
      </c>
      <c r="C271" s="104" t="s">
        <v>318</v>
      </c>
      <c r="D271" s="91" t="s">
        <v>629</v>
      </c>
      <c r="E271" s="1"/>
      <c r="F271" s="57"/>
    </row>
    <row r="272" spans="1:6" ht="15" customHeight="1">
      <c r="A272" s="50"/>
      <c r="B272" s="51"/>
      <c r="C272" s="105"/>
      <c r="D272" s="63"/>
      <c r="E272" s="1"/>
      <c r="F272" s="57"/>
    </row>
    <row r="273" spans="1:6" ht="80.25" customHeight="1">
      <c r="A273" s="54" t="str">
        <f>HYPERLINK("#rangeid=908682601","«")</f>
        <v>«</v>
      </c>
      <c r="B273" s="51" t="s">
        <v>310</v>
      </c>
      <c r="C273" s="104" t="s">
        <v>319</v>
      </c>
      <c r="D273" s="91" t="s">
        <v>630</v>
      </c>
      <c r="E273" s="1"/>
      <c r="F273" s="61" t="str">
        <f>HYPERLINK("#gid=1304631833&amp;range=C71","α")</f>
        <v>α</v>
      </c>
    </row>
    <row r="274" spans="1:6" ht="15" customHeight="1">
      <c r="A274" s="50"/>
      <c r="B274" s="51"/>
      <c r="C274" s="105"/>
      <c r="D274" s="63"/>
      <c r="E274" s="1"/>
      <c r="F274" s="57"/>
    </row>
    <row r="275" spans="1:6" ht="80.25" customHeight="1">
      <c r="A275" s="54" t="str">
        <f>HYPERLINK("#rangeid=1881855652","«")</f>
        <v>«</v>
      </c>
      <c r="B275" s="51" t="s">
        <v>320</v>
      </c>
      <c r="C275" s="104" t="s">
        <v>321</v>
      </c>
      <c r="D275" s="56" t="s">
        <v>322</v>
      </c>
      <c r="E275" s="1"/>
      <c r="F275" s="57"/>
    </row>
    <row r="276" spans="1:6" ht="15" customHeight="1">
      <c r="A276" s="50"/>
      <c r="B276" s="51"/>
      <c r="C276" s="105"/>
      <c r="D276" s="63"/>
      <c r="E276" s="1"/>
      <c r="F276" s="57"/>
    </row>
    <row r="277" spans="1:6" ht="80.25" customHeight="1">
      <c r="A277" s="54" t="str">
        <f>HYPERLINK("#rangeid=856451372","«")</f>
        <v>«</v>
      </c>
      <c r="B277" s="51" t="s">
        <v>320</v>
      </c>
      <c r="C277" s="104" t="s">
        <v>323</v>
      </c>
      <c r="D277" s="56" t="s">
        <v>324</v>
      </c>
      <c r="E277" s="1"/>
      <c r="F277" s="57"/>
    </row>
    <row r="278" spans="1:6" ht="15" customHeight="1">
      <c r="A278" s="50"/>
      <c r="B278" s="51"/>
      <c r="C278" s="105"/>
      <c r="D278" s="63"/>
      <c r="E278" s="1"/>
      <c r="F278" s="57"/>
    </row>
    <row r="279" spans="1:6" ht="80.25" customHeight="1">
      <c r="A279" s="54" t="str">
        <f>HYPERLINK("#rangeid=1182617500","«")</f>
        <v>«</v>
      </c>
      <c r="B279" s="51" t="s">
        <v>320</v>
      </c>
      <c r="C279" s="104" t="s">
        <v>325</v>
      </c>
      <c r="D279" s="56" t="s">
        <v>326</v>
      </c>
      <c r="E279" s="1"/>
      <c r="F279" s="57"/>
    </row>
    <row r="280" spans="1:6" ht="15" customHeight="1">
      <c r="A280" s="50"/>
      <c r="B280" s="51"/>
      <c r="C280" s="105"/>
      <c r="D280" s="63"/>
      <c r="E280" s="1"/>
      <c r="F280" s="57"/>
    </row>
    <row r="281" spans="1:6" ht="80.25" customHeight="1">
      <c r="A281" s="54" t="str">
        <f>HYPERLINK("#rangeid=2020268131","«")</f>
        <v>«</v>
      </c>
      <c r="B281" s="51" t="s">
        <v>320</v>
      </c>
      <c r="C281" s="104" t="s">
        <v>327</v>
      </c>
      <c r="D281" s="91" t="s">
        <v>631</v>
      </c>
      <c r="E281" s="1"/>
      <c r="F281" s="57"/>
    </row>
    <row r="282" spans="1:6" ht="15" customHeight="1">
      <c r="A282" s="50"/>
      <c r="B282" s="51"/>
      <c r="C282" s="105"/>
      <c r="D282" s="63"/>
      <c r="E282" s="1"/>
      <c r="F282" s="57"/>
    </row>
    <row r="283" spans="1:6" ht="80.25" customHeight="1">
      <c r="A283" s="54" t="str">
        <f>HYPERLINK("#rangeid=551197982","«")</f>
        <v>«</v>
      </c>
      <c r="B283" s="51" t="s">
        <v>320</v>
      </c>
      <c r="C283" s="104" t="s">
        <v>328</v>
      </c>
      <c r="D283" s="91" t="s">
        <v>632</v>
      </c>
      <c r="E283" s="1"/>
      <c r="F283" s="57"/>
    </row>
    <row r="284" spans="1:6" ht="15" customHeight="1">
      <c r="A284" s="50"/>
      <c r="B284" s="51"/>
      <c r="C284" s="105"/>
      <c r="D284" s="63"/>
      <c r="E284" s="1"/>
      <c r="F284" s="57"/>
    </row>
    <row r="285" spans="1:6" ht="80.25" customHeight="1">
      <c r="A285" s="54" t="str">
        <f>HYPERLINK("#rangeid=1946988484","«")</f>
        <v>«</v>
      </c>
      <c r="B285" s="51" t="s">
        <v>320</v>
      </c>
      <c r="C285" s="104" t="s">
        <v>329</v>
      </c>
      <c r="D285" s="91" t="s">
        <v>633</v>
      </c>
      <c r="E285" s="1"/>
      <c r="F285" s="57"/>
    </row>
    <row r="286" spans="1:6" ht="15" customHeight="1">
      <c r="A286" s="50"/>
      <c r="B286" s="51"/>
      <c r="C286" s="105"/>
      <c r="D286" s="63"/>
      <c r="E286" s="1"/>
      <c r="F286" s="57"/>
    </row>
    <row r="287" spans="1:6" ht="80.25" customHeight="1">
      <c r="A287" s="54" t="str">
        <f>HYPERLINK("#rangeid=1260238054","«")</f>
        <v>«</v>
      </c>
      <c r="B287" s="51" t="s">
        <v>320</v>
      </c>
      <c r="C287" s="104" t="s">
        <v>330</v>
      </c>
      <c r="D287" s="91" t="s">
        <v>634</v>
      </c>
      <c r="E287" s="1"/>
      <c r="F287" s="57"/>
    </row>
    <row r="288" spans="1:6" ht="15" customHeight="1">
      <c r="A288" s="50"/>
      <c r="B288" s="51"/>
      <c r="C288" s="105"/>
      <c r="D288" s="63"/>
      <c r="E288" s="1"/>
      <c r="F288" s="57"/>
    </row>
    <row r="289" spans="1:6" ht="80.25" customHeight="1">
      <c r="A289" s="54" t="str">
        <f>HYPERLINK("#rangeid=1655124956","«")</f>
        <v>«</v>
      </c>
      <c r="B289" s="51" t="s">
        <v>320</v>
      </c>
      <c r="C289" s="104" t="s">
        <v>331</v>
      </c>
      <c r="D289" s="91" t="s">
        <v>635</v>
      </c>
      <c r="E289" s="1"/>
      <c r="F289" s="57"/>
    </row>
    <row r="290" spans="1:6" ht="15" customHeight="1">
      <c r="A290" s="50"/>
      <c r="B290" s="51"/>
      <c r="C290" s="105"/>
      <c r="D290" s="63"/>
      <c r="E290" s="1"/>
      <c r="F290" s="57"/>
    </row>
    <row r="291" spans="1:6" ht="185.4" customHeight="1">
      <c r="A291" s="54" t="str">
        <f>HYPERLINK("#rangeid=920520885","«")</f>
        <v>«</v>
      </c>
      <c r="B291" s="51" t="s">
        <v>320</v>
      </c>
      <c r="C291" s="104" t="s">
        <v>44</v>
      </c>
      <c r="D291" s="56" t="s">
        <v>332</v>
      </c>
      <c r="E291" s="1"/>
      <c r="F291" s="57"/>
    </row>
    <row r="292" spans="1:6" ht="15" customHeight="1">
      <c r="A292" s="50"/>
      <c r="B292" s="51"/>
      <c r="C292" s="105"/>
      <c r="D292" s="63"/>
      <c r="E292" s="1"/>
      <c r="F292" s="57"/>
    </row>
    <row r="293" spans="1:6" ht="80.25" customHeight="1">
      <c r="A293" s="54" t="str">
        <f>HYPERLINK("#rangeid=420363231","«")</f>
        <v>«</v>
      </c>
      <c r="B293" s="51" t="s">
        <v>320</v>
      </c>
      <c r="C293" s="104" t="s">
        <v>333</v>
      </c>
      <c r="D293" s="56" t="s">
        <v>334</v>
      </c>
      <c r="E293" s="1"/>
      <c r="F293" s="57"/>
    </row>
    <row r="294" spans="1:6" ht="15" customHeight="1">
      <c r="A294" s="50"/>
      <c r="B294" s="51"/>
      <c r="C294" s="105"/>
      <c r="D294" s="63"/>
      <c r="E294" s="1"/>
      <c r="F294" s="57"/>
    </row>
    <row r="295" spans="1:6" ht="80.25" customHeight="1">
      <c r="A295" s="54" t="str">
        <f>HYPERLINK("#rangeid=1800905760","«")</f>
        <v>«</v>
      </c>
      <c r="B295" s="51" t="s">
        <v>320</v>
      </c>
      <c r="C295" s="104" t="s">
        <v>335</v>
      </c>
      <c r="D295" s="91" t="s">
        <v>636</v>
      </c>
      <c r="E295" s="1"/>
      <c r="F295" s="57"/>
    </row>
    <row r="296" spans="1:6" ht="15" customHeight="1">
      <c r="A296" s="50"/>
      <c r="B296" s="51"/>
      <c r="C296" s="105"/>
      <c r="D296" s="63"/>
      <c r="E296" s="1"/>
      <c r="F296" s="57"/>
    </row>
    <row r="297" spans="1:6" ht="80.25" customHeight="1">
      <c r="A297" s="54" t="str">
        <f>HYPERLINK("#rangeid=257734470","«")</f>
        <v>«</v>
      </c>
      <c r="B297" s="51" t="s">
        <v>320</v>
      </c>
      <c r="C297" s="104" t="s">
        <v>336</v>
      </c>
      <c r="D297" s="91" t="s">
        <v>637</v>
      </c>
      <c r="E297" s="1"/>
      <c r="F297" s="57"/>
    </row>
    <row r="298" spans="1:6" ht="15" customHeight="1">
      <c r="A298" s="50"/>
      <c r="B298" s="51"/>
      <c r="C298" s="105"/>
      <c r="D298" s="63"/>
      <c r="E298" s="1"/>
      <c r="F298" s="57"/>
    </row>
    <row r="299" spans="1:6" ht="80.25" customHeight="1">
      <c r="A299" s="54" t="str">
        <f>HYPERLINK("#rangeid=1207578391","«")</f>
        <v>«</v>
      </c>
      <c r="B299" s="51" t="s">
        <v>320</v>
      </c>
      <c r="C299" s="104" t="s">
        <v>337</v>
      </c>
      <c r="D299" s="91" t="s">
        <v>638</v>
      </c>
      <c r="E299" s="1"/>
      <c r="F299" s="57"/>
    </row>
    <row r="300" spans="1:6" ht="15" customHeight="1">
      <c r="A300" s="50"/>
      <c r="B300" s="51"/>
      <c r="C300" s="105"/>
      <c r="D300" s="63"/>
      <c r="E300" s="1"/>
      <c r="F300" s="57"/>
    </row>
    <row r="301" spans="1:6" ht="80.25" customHeight="1">
      <c r="A301" s="54" t="str">
        <f>HYPERLINK("#rangeid=1399481876","«")</f>
        <v>«</v>
      </c>
      <c r="B301" s="51" t="s">
        <v>320</v>
      </c>
      <c r="C301" s="104" t="s">
        <v>338</v>
      </c>
      <c r="D301" s="91" t="s">
        <v>639</v>
      </c>
      <c r="E301" s="1"/>
      <c r="F301" s="57"/>
    </row>
    <row r="302" spans="1:6" ht="15" customHeight="1">
      <c r="A302" s="50"/>
      <c r="B302" s="51"/>
      <c r="C302" s="105"/>
      <c r="D302" s="63"/>
      <c r="E302" s="1"/>
      <c r="F302" s="57"/>
    </row>
    <row r="303" spans="1:6" ht="80.25" customHeight="1">
      <c r="A303" s="54" t="str">
        <f>HYPERLINK("#rangeid=94788309","«")</f>
        <v>«</v>
      </c>
      <c r="B303" s="51" t="s">
        <v>320</v>
      </c>
      <c r="C303" s="104" t="s">
        <v>339</v>
      </c>
      <c r="D303" s="91" t="s">
        <v>640</v>
      </c>
      <c r="E303" s="1"/>
      <c r="F303" s="57"/>
    </row>
    <row r="304" spans="1:6" ht="15" customHeight="1">
      <c r="A304" s="50"/>
      <c r="B304" s="51"/>
      <c r="C304" s="105"/>
      <c r="D304" s="63"/>
      <c r="E304" s="1"/>
      <c r="F304" s="57"/>
    </row>
    <row r="305" spans="1:6" ht="80.25" customHeight="1">
      <c r="A305" s="54" t="str">
        <f>HYPERLINK("#rangeid=1024089619","«")</f>
        <v>«</v>
      </c>
      <c r="B305" s="51" t="s">
        <v>320</v>
      </c>
      <c r="C305" s="104" t="s">
        <v>340</v>
      </c>
      <c r="D305" s="56" t="s">
        <v>341</v>
      </c>
      <c r="E305" s="1"/>
      <c r="F305" s="57"/>
    </row>
    <row r="306" spans="1:6" ht="15" customHeight="1">
      <c r="A306" s="50"/>
      <c r="B306" s="51"/>
      <c r="C306" s="105"/>
      <c r="D306" s="63"/>
      <c r="E306" s="1"/>
      <c r="F306" s="57"/>
    </row>
    <row r="307" spans="1:6" ht="80.25" customHeight="1">
      <c r="A307" s="54" t="str">
        <f>HYPERLINK("#rangeid=659547987","«")</f>
        <v>«</v>
      </c>
      <c r="B307" s="51" t="s">
        <v>320</v>
      </c>
      <c r="C307" s="104" t="s">
        <v>342</v>
      </c>
      <c r="D307" s="91" t="s">
        <v>641</v>
      </c>
      <c r="E307" s="1"/>
      <c r="F307" s="57"/>
    </row>
    <row r="308" spans="1:6" ht="15" customHeight="1">
      <c r="A308" s="50"/>
      <c r="B308" s="51"/>
      <c r="C308" s="105"/>
      <c r="D308" s="63"/>
      <c r="E308" s="1"/>
      <c r="F308" s="57"/>
    </row>
    <row r="309" spans="1:6" ht="80.25" customHeight="1">
      <c r="A309" s="54" t="str">
        <f>HYPERLINK("#rangeid=1013815757","«")</f>
        <v>«</v>
      </c>
      <c r="B309" s="51" t="s">
        <v>320</v>
      </c>
      <c r="C309" s="104" t="s">
        <v>343</v>
      </c>
      <c r="D309" s="91" t="s">
        <v>642</v>
      </c>
      <c r="E309" s="1"/>
      <c r="F309" s="57"/>
    </row>
    <row r="310" spans="1:6" ht="15" customHeight="1">
      <c r="A310" s="50"/>
      <c r="B310" s="51"/>
      <c r="C310" s="105"/>
      <c r="D310" s="63"/>
      <c r="E310" s="1"/>
      <c r="F310" s="57"/>
    </row>
    <row r="311" spans="1:6" ht="80.25" customHeight="1">
      <c r="A311" s="54" t="str">
        <f>HYPERLINK("#rangeid=1739786294","«")</f>
        <v>«</v>
      </c>
      <c r="B311" s="51" t="s">
        <v>320</v>
      </c>
      <c r="C311" s="104" t="s">
        <v>344</v>
      </c>
      <c r="D311" s="91" t="s">
        <v>643</v>
      </c>
      <c r="E311" s="1"/>
      <c r="F311" s="57"/>
    </row>
    <row r="312" spans="1:6" ht="15" customHeight="1">
      <c r="A312" s="50"/>
      <c r="B312" s="51"/>
      <c r="C312" s="105"/>
      <c r="D312" s="63"/>
      <c r="E312" s="1"/>
      <c r="F312" s="57"/>
    </row>
    <row r="313" spans="1:6" ht="80.25" customHeight="1">
      <c r="A313" s="54" t="str">
        <f>HYPERLINK("#rangeid=1933469520","«")</f>
        <v>«</v>
      </c>
      <c r="B313" s="51" t="s">
        <v>320</v>
      </c>
      <c r="C313" s="104" t="s">
        <v>345</v>
      </c>
      <c r="D313" s="91" t="s">
        <v>644</v>
      </c>
      <c r="E313" s="1"/>
      <c r="F313" s="57"/>
    </row>
    <row r="314" spans="1:6" ht="15" customHeight="1">
      <c r="A314" s="50"/>
      <c r="B314" s="51"/>
      <c r="C314" s="105"/>
      <c r="D314" s="63"/>
      <c r="E314" s="1"/>
      <c r="F314" s="57"/>
    </row>
    <row r="315" spans="1:6" ht="80.25" customHeight="1">
      <c r="A315" s="54" t="str">
        <f>HYPERLINK("#rangeid=565089556","«")</f>
        <v>«</v>
      </c>
      <c r="B315" s="51" t="s">
        <v>320</v>
      </c>
      <c r="C315" s="104" t="s">
        <v>346</v>
      </c>
      <c r="D315" s="91" t="s">
        <v>645</v>
      </c>
      <c r="E315" s="1"/>
      <c r="F315" s="57"/>
    </row>
    <row r="316" spans="1:6" ht="15" customHeight="1">
      <c r="A316" s="50"/>
      <c r="B316" s="51"/>
      <c r="C316" s="105"/>
      <c r="D316" s="63"/>
      <c r="E316" s="1"/>
      <c r="F316" s="57"/>
    </row>
    <row r="317" spans="1:6" ht="80.25" customHeight="1">
      <c r="A317" s="54" t="str">
        <f>HYPERLINK("#rangeid=121451211","«")</f>
        <v>«</v>
      </c>
      <c r="B317" s="51" t="s">
        <v>320</v>
      </c>
      <c r="C317" s="104" t="s">
        <v>347</v>
      </c>
      <c r="D317" s="91" t="s">
        <v>646</v>
      </c>
      <c r="E317" s="1"/>
      <c r="F317" s="57"/>
    </row>
    <row r="318" spans="1:6" ht="15" customHeight="1">
      <c r="A318" s="50"/>
      <c r="B318" s="51"/>
      <c r="C318" s="105"/>
      <c r="D318" s="63"/>
      <c r="E318" s="1"/>
      <c r="F318" s="57"/>
    </row>
    <row r="319" spans="1:6" ht="80.25" customHeight="1">
      <c r="A319" s="54" t="str">
        <f>HYPERLINK("#rangeid=943787404","«")</f>
        <v>«</v>
      </c>
      <c r="B319" s="51" t="s">
        <v>320</v>
      </c>
      <c r="C319" s="104" t="s">
        <v>348</v>
      </c>
      <c r="D319" s="91" t="s">
        <v>647</v>
      </c>
      <c r="E319" s="1"/>
      <c r="F319" s="57"/>
    </row>
    <row r="320" spans="1:6" ht="15" customHeight="1">
      <c r="A320" s="50"/>
      <c r="B320" s="51"/>
      <c r="C320" s="105"/>
      <c r="D320" s="63"/>
      <c r="E320" s="1"/>
      <c r="F320" s="57"/>
    </row>
    <row r="321" spans="1:6" ht="80.25" customHeight="1">
      <c r="A321" s="54" t="str">
        <f>HYPERLINK("#rangeid=1727317984","«")</f>
        <v>«</v>
      </c>
      <c r="B321" s="51" t="s">
        <v>320</v>
      </c>
      <c r="C321" s="104" t="s">
        <v>349</v>
      </c>
      <c r="D321" s="91" t="s">
        <v>648</v>
      </c>
      <c r="E321" s="1"/>
      <c r="F321" s="57"/>
    </row>
    <row r="322" spans="1:6" ht="15" customHeight="1">
      <c r="A322" s="50"/>
      <c r="B322" s="51"/>
      <c r="C322" s="105"/>
      <c r="D322" s="63"/>
      <c r="E322" s="1"/>
      <c r="F322" s="57"/>
    </row>
    <row r="323" spans="1:6" ht="80.25" customHeight="1">
      <c r="A323" s="54" t="str">
        <f>HYPERLINK("#rangeid=1354570912","«")</f>
        <v>«</v>
      </c>
      <c r="B323" s="51" t="s">
        <v>320</v>
      </c>
      <c r="C323" s="104" t="s">
        <v>350</v>
      </c>
      <c r="D323" s="91" t="s">
        <v>649</v>
      </c>
      <c r="E323" s="1"/>
      <c r="F323" s="57"/>
    </row>
    <row r="324" spans="1:6" ht="15" customHeight="1">
      <c r="A324" s="50"/>
      <c r="B324" s="51"/>
      <c r="C324" s="105"/>
      <c r="D324" s="63"/>
      <c r="E324" s="1"/>
      <c r="F324" s="57"/>
    </row>
    <row r="325" spans="1:6" ht="80.25" customHeight="1">
      <c r="A325" s="54" t="str">
        <f>HYPERLINK("#rangeid=1847837062","«")</f>
        <v>«</v>
      </c>
      <c r="B325" s="51" t="s">
        <v>320</v>
      </c>
      <c r="C325" s="104" t="s">
        <v>46</v>
      </c>
      <c r="D325" s="91" t="s">
        <v>650</v>
      </c>
      <c r="E325" s="1"/>
      <c r="F325" s="61" t="str">
        <f>HYPERLINK("#gid=1304631833&amp;range=C87","α")</f>
        <v>α</v>
      </c>
    </row>
    <row r="326" spans="1:6" ht="15" customHeight="1">
      <c r="A326" s="50"/>
      <c r="B326" s="51"/>
      <c r="C326" s="105"/>
      <c r="D326" s="63"/>
      <c r="E326" s="1"/>
      <c r="F326" s="57"/>
    </row>
    <row r="327" spans="1:6" ht="80.25" customHeight="1">
      <c r="A327" s="54" t="str">
        <f>HYPERLINK("#rangeid=1042998458","«")</f>
        <v>«</v>
      </c>
      <c r="B327" s="51" t="s">
        <v>320</v>
      </c>
      <c r="C327" s="104" t="s">
        <v>351</v>
      </c>
      <c r="D327" s="91" t="s">
        <v>651</v>
      </c>
      <c r="E327" s="1"/>
      <c r="F327" s="57"/>
    </row>
    <row r="328" spans="1:6" ht="15" customHeight="1">
      <c r="A328" s="50"/>
      <c r="B328" s="51"/>
      <c r="C328" s="105"/>
      <c r="D328" s="63"/>
      <c r="E328" s="1"/>
      <c r="F328" s="57"/>
    </row>
    <row r="329" spans="1:6" ht="80.25" customHeight="1">
      <c r="A329" s="54" t="str">
        <f>HYPERLINK("#rangeid=828015591","«")</f>
        <v>«</v>
      </c>
      <c r="B329" s="51" t="s">
        <v>320</v>
      </c>
      <c r="C329" s="104" t="s">
        <v>352</v>
      </c>
      <c r="D329" s="91" t="s">
        <v>652</v>
      </c>
      <c r="E329" s="1"/>
      <c r="F329" s="57"/>
    </row>
    <row r="330" spans="1:6" ht="15" customHeight="1">
      <c r="A330" s="50"/>
      <c r="B330" s="51"/>
      <c r="C330" s="105"/>
      <c r="D330" s="63"/>
      <c r="E330" s="1"/>
      <c r="F330" s="57"/>
    </row>
    <row r="331" spans="1:6" ht="80.25" customHeight="1">
      <c r="A331" s="54" t="str">
        <f>HYPERLINK("#rangeid=714472824","«")</f>
        <v>«</v>
      </c>
      <c r="B331" s="51" t="s">
        <v>320</v>
      </c>
      <c r="C331" s="104" t="s">
        <v>353</v>
      </c>
      <c r="D331" s="91" t="s">
        <v>653</v>
      </c>
      <c r="E331" s="1"/>
      <c r="F331" s="57"/>
    </row>
    <row r="332" spans="1:6" ht="15" customHeight="1">
      <c r="A332" s="50"/>
      <c r="B332" s="51"/>
      <c r="C332" s="105"/>
      <c r="D332" s="63"/>
      <c r="E332" s="1"/>
      <c r="F332" s="57"/>
    </row>
    <row r="333" spans="1:6" ht="80.25" customHeight="1">
      <c r="A333" s="54" t="str">
        <f>HYPERLINK("#rangeid=1789442406","«")</f>
        <v>«</v>
      </c>
      <c r="B333" s="51" t="s">
        <v>320</v>
      </c>
      <c r="C333" s="104" t="s">
        <v>354</v>
      </c>
      <c r="D333" s="91" t="s">
        <v>654</v>
      </c>
      <c r="E333" s="1"/>
      <c r="F333" s="61" t="str">
        <f>HYPERLINK("#gid=1304631833&amp;range=C64","α")</f>
        <v>α</v>
      </c>
    </row>
    <row r="334" spans="1:6" ht="15" customHeight="1">
      <c r="A334" s="50"/>
      <c r="B334" s="51"/>
      <c r="C334" s="105"/>
      <c r="D334" s="63"/>
      <c r="E334" s="1"/>
      <c r="F334" s="57"/>
    </row>
    <row r="335" spans="1:6" ht="80.25" customHeight="1">
      <c r="A335" s="54" t="str">
        <f>HYPERLINK("#rangeid=1188867987","«")</f>
        <v>«</v>
      </c>
      <c r="B335" s="51" t="s">
        <v>320</v>
      </c>
      <c r="C335" s="104" t="s">
        <v>355</v>
      </c>
      <c r="D335" s="91" t="s">
        <v>655</v>
      </c>
      <c r="E335" s="1"/>
      <c r="F335" s="61" t="str">
        <f>HYPERLINK("#gid=1304631833&amp;range=C79","α")</f>
        <v>α</v>
      </c>
    </row>
    <row r="336" spans="1:6" ht="15" customHeight="1">
      <c r="A336" s="50"/>
      <c r="B336" s="51"/>
      <c r="C336" s="105"/>
      <c r="D336" s="63"/>
      <c r="E336" s="1"/>
      <c r="F336" s="57"/>
    </row>
    <row r="337" spans="1:6" ht="80.25" customHeight="1">
      <c r="A337" s="54" t="str">
        <f>HYPERLINK("#rangeid=1504374508","«")</f>
        <v>«</v>
      </c>
      <c r="B337" s="51" t="s">
        <v>320</v>
      </c>
      <c r="C337" s="104" t="s">
        <v>356</v>
      </c>
      <c r="D337" s="91" t="s">
        <v>656</v>
      </c>
      <c r="E337" s="1"/>
      <c r="F337" s="57"/>
    </row>
    <row r="338" spans="1:6" ht="15" customHeight="1">
      <c r="A338" s="50"/>
      <c r="B338" s="51"/>
      <c r="C338" s="105"/>
      <c r="D338" s="63"/>
      <c r="E338" s="1"/>
      <c r="F338" s="57"/>
    </row>
    <row r="339" spans="1:6" ht="80.25" customHeight="1">
      <c r="A339" s="54" t="str">
        <f>HYPERLINK("#rangeid=705926596","«")</f>
        <v>«</v>
      </c>
      <c r="B339" s="51" t="s">
        <v>320</v>
      </c>
      <c r="C339" s="104" t="s">
        <v>357</v>
      </c>
      <c r="D339" s="91" t="s">
        <v>657</v>
      </c>
      <c r="E339" s="1"/>
      <c r="F339" s="57"/>
    </row>
    <row r="340" spans="1:6" ht="15" customHeight="1">
      <c r="A340" s="50"/>
      <c r="B340" s="51"/>
      <c r="C340" s="105"/>
      <c r="D340" s="63"/>
      <c r="E340" s="1"/>
      <c r="F340" s="53"/>
    </row>
    <row r="341" spans="1:6" ht="108" customHeight="1">
      <c r="A341" s="54" t="str">
        <f>HYPERLINK("#gid=1599130204&amp;range=AA2","«")</f>
        <v>«</v>
      </c>
      <c r="B341" s="51" t="s">
        <v>320</v>
      </c>
      <c r="C341" s="104" t="s">
        <v>15</v>
      </c>
      <c r="D341" s="56" t="s">
        <v>358</v>
      </c>
      <c r="E341" s="56" t="s">
        <v>359</v>
      </c>
      <c r="F341" s="1"/>
    </row>
    <row r="342" spans="1:6" ht="15" customHeight="1">
      <c r="A342" s="50"/>
      <c r="B342" s="51"/>
      <c r="C342" s="105"/>
      <c r="D342" s="63"/>
      <c r="E342" s="1"/>
      <c r="F342" s="1"/>
    </row>
    <row r="343" spans="1:6" ht="84.75" customHeight="1">
      <c r="A343" s="54" t="str">
        <f>HYPERLINK("#gid=1599130204&amp;range=AB2","«")</f>
        <v>«</v>
      </c>
      <c r="B343" s="51" t="s">
        <v>320</v>
      </c>
      <c r="C343" s="104" t="s">
        <v>17</v>
      </c>
      <c r="D343" s="92" t="s">
        <v>525</v>
      </c>
      <c r="E343" s="1"/>
      <c r="F343" s="1"/>
    </row>
    <row r="344" spans="1:6" ht="15" customHeight="1">
      <c r="A344" s="50"/>
      <c r="B344" s="51"/>
      <c r="C344" s="105"/>
      <c r="D344" s="63"/>
      <c r="E344" s="1"/>
      <c r="F344" s="1"/>
    </row>
    <row r="345" spans="1:6" ht="80.25" customHeight="1">
      <c r="A345" s="54" t="str">
        <f>HYPERLINK("#gid=1599130204&amp;range=AC2","«")</f>
        <v>«</v>
      </c>
      <c r="B345" s="51" t="s">
        <v>320</v>
      </c>
      <c r="C345" s="104" t="s">
        <v>360</v>
      </c>
      <c r="D345" s="56" t="s">
        <v>361</v>
      </c>
      <c r="E345" s="1"/>
      <c r="F345" s="1"/>
    </row>
    <row r="346" spans="1:6" ht="15" customHeight="1">
      <c r="A346" s="50"/>
      <c r="B346" s="51"/>
      <c r="C346" s="105"/>
      <c r="D346" s="63"/>
      <c r="E346" s="1"/>
      <c r="F346" s="1"/>
    </row>
    <row r="347" spans="1:6" ht="80.25" customHeight="1">
      <c r="A347" s="54" t="str">
        <f>HYPERLINK("#gid=1599130204&amp;range=AD2","«")</f>
        <v>«</v>
      </c>
      <c r="B347" s="51" t="s">
        <v>320</v>
      </c>
      <c r="C347" s="104" t="s">
        <v>362</v>
      </c>
      <c r="D347" s="56" t="s">
        <v>363</v>
      </c>
      <c r="E347" s="1"/>
      <c r="F347" s="1"/>
    </row>
    <row r="348" spans="1:6" ht="15" customHeight="1">
      <c r="A348" s="50"/>
      <c r="B348" s="51"/>
      <c r="C348" s="105"/>
      <c r="D348" s="63"/>
      <c r="E348" s="1"/>
      <c r="F348" s="1"/>
    </row>
    <row r="349" spans="1:6" ht="80.25" customHeight="1">
      <c r="A349" s="54" t="str">
        <f>HYPERLINK("#gid=1599130204&amp;range=AE2","«")</f>
        <v>«</v>
      </c>
      <c r="B349" s="51" t="s">
        <v>320</v>
      </c>
      <c r="C349" s="104" t="s">
        <v>364</v>
      </c>
      <c r="D349" s="56" t="s">
        <v>365</v>
      </c>
      <c r="E349" s="1"/>
      <c r="F349" s="1"/>
    </row>
    <row r="350" spans="1:6" ht="15" customHeight="1">
      <c r="A350" s="50"/>
      <c r="B350" s="51"/>
      <c r="C350" s="105"/>
      <c r="D350" s="63"/>
      <c r="E350" s="1"/>
      <c r="F350" s="1"/>
    </row>
    <row r="351" spans="1:6" ht="80.25" customHeight="1">
      <c r="A351" s="54" t="str">
        <f>HYPERLINK("#gid=1599130204&amp;range=AF2","«")</f>
        <v>«</v>
      </c>
      <c r="B351" s="51" t="s">
        <v>320</v>
      </c>
      <c r="C351" s="104" t="s">
        <v>366</v>
      </c>
      <c r="D351" s="56" t="s">
        <v>367</v>
      </c>
      <c r="E351" s="1"/>
      <c r="F351" s="1"/>
    </row>
    <row r="352" spans="1:6" ht="15" customHeight="1">
      <c r="A352" s="50"/>
      <c r="B352" s="51"/>
      <c r="C352" s="105"/>
      <c r="D352" s="63"/>
      <c r="E352" s="1"/>
      <c r="F352" s="1"/>
    </row>
    <row r="353" spans="1:6" ht="80.25" customHeight="1">
      <c r="A353" s="54" t="str">
        <f>HYPERLINK("#gid=1599130204&amp;range=AV2","«")</f>
        <v>«</v>
      </c>
      <c r="B353" s="51" t="s">
        <v>320</v>
      </c>
      <c r="C353" s="104" t="s">
        <v>368</v>
      </c>
      <c r="D353" s="56" t="s">
        <v>369</v>
      </c>
      <c r="E353" s="1"/>
      <c r="F353" s="1"/>
    </row>
    <row r="354" spans="1:6" ht="15" customHeight="1">
      <c r="A354" s="50"/>
      <c r="B354" s="51"/>
      <c r="C354" s="105"/>
      <c r="D354" s="63"/>
      <c r="E354" s="1"/>
      <c r="F354" s="1"/>
    </row>
    <row r="355" spans="1:6" ht="80.25" customHeight="1">
      <c r="A355" s="54" t="str">
        <f>HYPERLINK("#gid=1599130204&amp;range=AW2","«")</f>
        <v>«</v>
      </c>
      <c r="B355" s="51" t="s">
        <v>320</v>
      </c>
      <c r="C355" s="104" t="s">
        <v>370</v>
      </c>
      <c r="D355" s="56" t="s">
        <v>371</v>
      </c>
      <c r="E355" s="1"/>
      <c r="F355" s="1"/>
    </row>
    <row r="356" spans="1:6" ht="15" customHeight="1">
      <c r="A356" s="50"/>
      <c r="B356" s="51"/>
      <c r="C356" s="105"/>
      <c r="D356" s="63"/>
      <c r="E356" s="1"/>
      <c r="F356" s="1"/>
    </row>
    <row r="357" spans="1:6" ht="80.25" customHeight="1">
      <c r="A357" s="54" t="str">
        <f>HYPERLINK("#gid=1599130204&amp;range=AZ2","«")</f>
        <v>«</v>
      </c>
      <c r="B357" s="51" t="s">
        <v>320</v>
      </c>
      <c r="C357" s="104" t="s">
        <v>372</v>
      </c>
      <c r="D357" s="56" t="s">
        <v>373</v>
      </c>
      <c r="E357" s="1"/>
      <c r="F357" s="1"/>
    </row>
    <row r="358" spans="1:6" ht="15" customHeight="1">
      <c r="A358" s="50"/>
      <c r="B358" s="51"/>
      <c r="C358" s="105"/>
      <c r="D358" s="63"/>
      <c r="E358" s="1"/>
      <c r="F358" s="1"/>
    </row>
    <row r="359" spans="1:6" ht="80.25" customHeight="1">
      <c r="A359" s="54" t="str">
        <f>HYPERLINK("#gid=1599130204&amp;range=BA2","«")</f>
        <v>«</v>
      </c>
      <c r="B359" s="51" t="s">
        <v>320</v>
      </c>
      <c r="C359" s="104" t="s">
        <v>374</v>
      </c>
      <c r="D359" s="91" t="s">
        <v>658</v>
      </c>
      <c r="E359" s="1"/>
      <c r="F359" s="1"/>
    </row>
    <row r="360" spans="1:6" ht="15.75" customHeight="1"/>
    <row r="361" spans="1:6" ht="15.75" customHeight="1"/>
    <row r="362" spans="1:6" ht="15.75" customHeight="1"/>
    <row r="363" spans="1:6" ht="15.75" customHeight="1"/>
    <row r="364" spans="1:6" ht="15.75" customHeight="1"/>
    <row r="365" spans="1:6" ht="15.75" customHeight="1"/>
    <row r="366" spans="1:6" ht="15.75" customHeight="1"/>
    <row r="367" spans="1:6" ht="15.75" customHeight="1"/>
    <row r="368" spans="1:6"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C2:D2"/>
    <mergeCell ref="A34:A43"/>
    <mergeCell ref="B34:B43"/>
    <mergeCell ref="C34:C43"/>
    <mergeCell ref="A45:A55"/>
    <mergeCell ref="B45:B55"/>
    <mergeCell ref="C45:C55"/>
  </mergeCells>
  <hyperlinks>
    <hyperlink ref="A4" location="Google_Sheet_Link_1870169419" display="«" xr:uid="{00000000-0004-0000-0200-000000000000}"/>
    <hyperlink ref="A6" location="Google_Sheet_Link_2070592906" display="«" xr:uid="{00000000-0004-0000-0200-000001000000}"/>
    <hyperlink ref="F6" location="Vocabulario!C5" display="α" xr:uid="{00000000-0004-0000-0200-000002000000}"/>
    <hyperlink ref="A8" location="Google_Sheet_Link_639657388" display="«" xr:uid="{00000000-0004-0000-0200-000003000000}"/>
    <hyperlink ref="A10" location="Google_Sheet_Link_1902942630" display="«" xr:uid="{00000000-0004-0000-0200-000004000000}"/>
    <hyperlink ref="A12" location="Google_Sheet_Link_697354742" display="«" xr:uid="{00000000-0004-0000-0200-000005000000}"/>
    <hyperlink ref="A14" location="Google_Sheet_Link_284486530" display="«" xr:uid="{00000000-0004-0000-0200-000006000000}"/>
    <hyperlink ref="F14" location="Vocabulario!C15" display="α" xr:uid="{00000000-0004-0000-0200-000007000000}"/>
    <hyperlink ref="A16" location="Google_Sheet_Link_450990493" display="«" xr:uid="{00000000-0004-0000-0200-000008000000}"/>
    <hyperlink ref="A18" location="Google_Sheet_Link_120356386" display="«" xr:uid="{00000000-0004-0000-0200-000009000000}"/>
    <hyperlink ref="A20" location="Google_Sheet_Link_1603003106" display="«" xr:uid="{00000000-0004-0000-0200-00000A000000}"/>
    <hyperlink ref="A22" location="Google_Sheet_Link_1073432849" display="«" xr:uid="{00000000-0004-0000-0200-00000B000000}"/>
    <hyperlink ref="A24" location="Google_Sheet_Link_644589790" display="«" xr:uid="{00000000-0004-0000-0200-00000C000000}"/>
    <hyperlink ref="A26" location="Google_Sheet_Link_705620097" display="«" xr:uid="{00000000-0004-0000-0200-00000D000000}"/>
    <hyperlink ref="A28" location="Google_Sheet_Link_651722375" display="«" xr:uid="{00000000-0004-0000-0200-00000E000000}"/>
    <hyperlink ref="A30" location="Google_Sheet_Link_1326984826" display="«" xr:uid="{00000000-0004-0000-0200-00000F000000}"/>
    <hyperlink ref="A32" location="Google_Sheet_Link_1296955422" display="«" xr:uid="{00000000-0004-0000-0200-000010000000}"/>
    <hyperlink ref="A34" location="Google_Sheet_Link_290764103" display="«" xr:uid="{00000000-0004-0000-0200-000011000000}"/>
    <hyperlink ref="A45" location="Google_Sheet_Link_677067520" display="«" xr:uid="{00000000-0004-0000-0200-000012000000}"/>
    <hyperlink ref="A57" location="Google_Sheet_Link_1805517044" display="«" xr:uid="{00000000-0004-0000-0200-000013000000}"/>
    <hyperlink ref="A59" location="Google_Sheet_Link_1373079720" display="«" xr:uid="{00000000-0004-0000-0200-000014000000}"/>
    <hyperlink ref="A61" location="Google_Sheet_Link_1996903578" display="«" xr:uid="{00000000-0004-0000-0200-000015000000}"/>
    <hyperlink ref="A63" location="Google_Sheet_Link_1683549067" display="«" xr:uid="{00000000-0004-0000-0200-000016000000}"/>
    <hyperlink ref="A65" location="Google_Sheet_Link_1763969639" display="«" xr:uid="{00000000-0004-0000-0200-000017000000}"/>
    <hyperlink ref="A67" location="Google_Sheet_Link_2101603003" display="«" xr:uid="{00000000-0004-0000-0200-000018000000}"/>
    <hyperlink ref="A69" location="Google_Sheet_Link_1395578190" display="«" xr:uid="{00000000-0004-0000-0200-000019000000}"/>
    <hyperlink ref="A71" location="Google_Sheet_Link_69121308" display="«" xr:uid="{00000000-0004-0000-0200-00001A000000}"/>
    <hyperlink ref="A73" location="Google_Sheet_Link_1218377672" display="«" xr:uid="{00000000-0004-0000-0200-00001B000000}"/>
    <hyperlink ref="A75" location="Google_Sheet_Link_901768591" display="«" xr:uid="{00000000-0004-0000-0200-00001C000000}"/>
    <hyperlink ref="F75" location="Vocabulario!C28" display="α" xr:uid="{00000000-0004-0000-0200-00001D000000}"/>
    <hyperlink ref="A77" location="Google_Sheet_Link_179640499" display="«" xr:uid="{00000000-0004-0000-0200-00001E000000}"/>
    <hyperlink ref="F77" location="Vocabulario!C35" display="α" xr:uid="{00000000-0004-0000-0200-00001F000000}"/>
    <hyperlink ref="A79" location="Google_Sheet_Link_1159238626" display="«" xr:uid="{00000000-0004-0000-0200-000020000000}"/>
    <hyperlink ref="A81" location="Google_Sheet_Link_2110914860" display="«" xr:uid="{00000000-0004-0000-0200-000021000000}"/>
    <hyperlink ref="A83" location="Google_Sheet_Link_492507570" display="«" xr:uid="{00000000-0004-0000-0200-000022000000}"/>
    <hyperlink ref="A85" location="Google_Sheet_Link_141569314" display="«" xr:uid="{00000000-0004-0000-0200-000023000000}"/>
    <hyperlink ref="F85" location="Vocabulario!C21" display="α" xr:uid="{00000000-0004-0000-0200-000024000000}"/>
    <hyperlink ref="A87" location="Google_Sheet_Link_1169901783" display="«" xr:uid="{00000000-0004-0000-0200-000025000000}"/>
    <hyperlink ref="A89" location="Google_Sheet_Link_377862290" display="«" xr:uid="{00000000-0004-0000-0200-000026000000}"/>
    <hyperlink ref="A91" location="Google_Sheet_Link_60512618" display="«" xr:uid="{00000000-0004-0000-0200-000027000000}"/>
    <hyperlink ref="A93" location="Google_Sheet_Link_229888605" display="«" xr:uid="{00000000-0004-0000-0200-000028000000}"/>
    <hyperlink ref="A95" location="Google_Sheet_Link_1145482807" display="«" xr:uid="{00000000-0004-0000-0200-000029000000}"/>
    <hyperlink ref="A97" location="Google_Sheet_Link_126976295" display="«" xr:uid="{00000000-0004-0000-0200-00002A000000}"/>
    <hyperlink ref="A99" location="Google_Sheet_Link_352805567" display="«" xr:uid="{00000000-0004-0000-0200-00002B000000}"/>
    <hyperlink ref="A101" location="Google_Sheet_Link_305275626" display="«" xr:uid="{00000000-0004-0000-0200-00002C000000}"/>
    <hyperlink ref="A103" location="Google_Sheet_Link_2063955324" display="«" xr:uid="{00000000-0004-0000-0200-00002D000000}"/>
    <hyperlink ref="A105" location="Google_Sheet_Link_2019864311" display="«" xr:uid="{00000000-0004-0000-0200-00002E000000}"/>
    <hyperlink ref="A107" location="Google_Sheet_Link_1771888593" display="«" xr:uid="{00000000-0004-0000-0200-00002F000000}"/>
    <hyperlink ref="A109" location="Google_Sheet_Link_1236232548" display="«" xr:uid="{00000000-0004-0000-0200-000030000000}"/>
    <hyperlink ref="A111" location="Google_Sheet_Link_894389364" display="«" xr:uid="{00000000-0004-0000-0200-000031000000}"/>
    <hyperlink ref="A113" location="Google_Sheet_Link_1851542908" display="«" xr:uid="{00000000-0004-0000-0200-000032000000}"/>
    <hyperlink ref="A115" location="Google_Sheet_Link_1556597009" display="«" xr:uid="{00000000-0004-0000-0200-000033000000}"/>
    <hyperlink ref="A117" location="Google_Sheet_Link_1487215288" display="«" xr:uid="{00000000-0004-0000-0200-000034000000}"/>
    <hyperlink ref="A119" location="Google_Sheet_Link_152149416" display="«" xr:uid="{00000000-0004-0000-0200-000035000000}"/>
    <hyperlink ref="A121" location="Google_Sheet_Link_202539323" display="«" xr:uid="{00000000-0004-0000-0200-000036000000}"/>
    <hyperlink ref="A123" location="Google_Sheet_Link_2083678813" display="«" xr:uid="{00000000-0004-0000-0200-000037000000}"/>
    <hyperlink ref="A125" location="Google_Sheet_Link_902991683" display="«" xr:uid="{00000000-0004-0000-0200-000038000000}"/>
    <hyperlink ref="A127" location="Google_Sheet_Link_1997503976" display="«" xr:uid="{00000000-0004-0000-0200-000039000000}"/>
    <hyperlink ref="A129" location="Google_Sheet_Link_1737554168" display="«" xr:uid="{00000000-0004-0000-0200-00003A000000}"/>
    <hyperlink ref="A131" location="Google_Sheet_Link_2057841506" display="«" xr:uid="{00000000-0004-0000-0200-00003B000000}"/>
    <hyperlink ref="A133" location="Google_Sheet_Link_79810423" display="«" xr:uid="{00000000-0004-0000-0200-00003C000000}"/>
    <hyperlink ref="A135" location="Google_Sheet_Link_679322148" display="«" xr:uid="{00000000-0004-0000-0200-00003D000000}"/>
    <hyperlink ref="A137" location="Google_Sheet_Link_1363772612" display="«" xr:uid="{00000000-0004-0000-0200-00003E000000}"/>
    <hyperlink ref="A139" location="Google_Sheet_Link_1467278716" display="«" xr:uid="{00000000-0004-0000-0200-00003F000000}"/>
    <hyperlink ref="A141" location="Google_Sheet_Link_592367132" display="«" xr:uid="{00000000-0004-0000-0200-000040000000}"/>
    <hyperlink ref="F141" location="Vocabulario!C46" display="α" xr:uid="{00000000-0004-0000-0200-000041000000}"/>
    <hyperlink ref="A143" location="Google_Sheet_Link_525164423" display="«" xr:uid="{00000000-0004-0000-0200-000042000000}"/>
    <hyperlink ref="A145" location="Google_Sheet_Link_1210638902" display="«" xr:uid="{00000000-0004-0000-0200-000043000000}"/>
    <hyperlink ref="A147" location="Google_Sheet_Link_425729645" display="«" xr:uid="{00000000-0004-0000-0200-000044000000}"/>
    <hyperlink ref="A149" location="Google_Sheet_Link_558026101" display="«" xr:uid="{00000000-0004-0000-0200-000045000000}"/>
    <hyperlink ref="A151" location="Google_Sheet_Link_1508060652" display="«" xr:uid="{00000000-0004-0000-0200-000046000000}"/>
    <hyperlink ref="A153" location="Google_Sheet_Link_1292746336" display="«" xr:uid="{00000000-0004-0000-0200-000047000000}"/>
    <hyperlink ref="A155" location="Google_Sheet_Link_1860954800" display="«" xr:uid="{00000000-0004-0000-0200-000048000000}"/>
    <hyperlink ref="A157" location="Google_Sheet_Link_661632494" display="«" xr:uid="{00000000-0004-0000-0200-000049000000}"/>
    <hyperlink ref="A159" location="Google_Sheet_Link_1820017665" display="«" xr:uid="{00000000-0004-0000-0200-00004A000000}"/>
    <hyperlink ref="A161" location="Google_Sheet_Link_261356948" display="«" xr:uid="{00000000-0004-0000-0200-00004B000000}"/>
    <hyperlink ref="A163" location="Google_Sheet_Link_1884152897" display="«" xr:uid="{00000000-0004-0000-0200-00004C000000}"/>
    <hyperlink ref="A165" location="Google_Sheet_Link_1163530147" display="«" xr:uid="{00000000-0004-0000-0200-00004D000000}"/>
    <hyperlink ref="A167" location="Google_Sheet_Link_1786468675" display="«" xr:uid="{00000000-0004-0000-0200-00004E000000}"/>
    <hyperlink ref="A169" location="Google_Sheet_Link_1314020492" display="«" xr:uid="{00000000-0004-0000-0200-00004F000000}"/>
    <hyperlink ref="A171" location="Google_Sheet_Link_698715808" display="«" xr:uid="{00000000-0004-0000-0200-000050000000}"/>
    <hyperlink ref="A173" location="Google_Sheet_Link_1735552822" display="«" xr:uid="{00000000-0004-0000-0200-000051000000}"/>
    <hyperlink ref="A175" location="Google_Sheet_Link_1320574147" display="«" xr:uid="{00000000-0004-0000-0200-000052000000}"/>
    <hyperlink ref="A177" location="Google_Sheet_Link_1481437339" display="«" xr:uid="{00000000-0004-0000-0200-000053000000}"/>
    <hyperlink ref="A179" location="Google_Sheet_Link_853518290" display="«" xr:uid="{00000000-0004-0000-0200-000054000000}"/>
    <hyperlink ref="A181" location="Google_Sheet_Link_1147786801" display="«" xr:uid="{00000000-0004-0000-0200-000055000000}"/>
    <hyperlink ref="A183" location="Google_Sheet_Link_1766606003" display="«" xr:uid="{00000000-0004-0000-0200-000056000000}"/>
    <hyperlink ref="A185" location="Google_Sheet_Link_473929898" display="«" xr:uid="{00000000-0004-0000-0200-000057000000}"/>
    <hyperlink ref="A187" location="Google_Sheet_Link_644093068" display="«" xr:uid="{00000000-0004-0000-0200-000058000000}"/>
    <hyperlink ref="A189" location="Google_Sheet_Link_414977838" display="«" xr:uid="{00000000-0004-0000-0200-000059000000}"/>
    <hyperlink ref="F189" location="Vocabulario!C58" display="α" xr:uid="{00000000-0004-0000-0200-00005A000000}"/>
    <hyperlink ref="A191" location="Google_Sheet_Link_1116648617" display="«" xr:uid="{00000000-0004-0000-0200-00005B000000}"/>
    <hyperlink ref="A193" location="Google_Sheet_Link_26144147" display="«" xr:uid="{00000000-0004-0000-0200-00005C000000}"/>
    <hyperlink ref="A195" location="Google_Sheet_Link_774193176" display="«" xr:uid="{00000000-0004-0000-0200-00005D000000}"/>
    <hyperlink ref="A197" location="Google_Sheet_Link_38406963" display="«" xr:uid="{00000000-0004-0000-0200-00005E000000}"/>
    <hyperlink ref="A199" location="Google_Sheet_Link_71943823" display="«" xr:uid="{00000000-0004-0000-0200-00005F000000}"/>
    <hyperlink ref="A201" location="Google_Sheet_Link_1673393950" display="«" xr:uid="{00000000-0004-0000-0200-000060000000}"/>
    <hyperlink ref="A203" location="Google_Sheet_Link_89512466" display="«" xr:uid="{00000000-0004-0000-0200-000061000000}"/>
    <hyperlink ref="A205" location="Google_Sheet_Link_880862570" display="«" xr:uid="{00000000-0004-0000-0200-000062000000}"/>
    <hyperlink ref="A207" location="Google_Sheet_Link_1959377415" display="«" xr:uid="{00000000-0004-0000-0200-000063000000}"/>
    <hyperlink ref="A209" location="Google_Sheet_Link_187184759" display="«" xr:uid="{00000000-0004-0000-0200-000064000000}"/>
    <hyperlink ref="A211" location="Google_Sheet_Link_416077993" display="«" xr:uid="{00000000-0004-0000-0200-000065000000}"/>
    <hyperlink ref="A213" location="Google_Sheet_Link_1288772873" display="«" xr:uid="{00000000-0004-0000-0200-000066000000}"/>
    <hyperlink ref="A215" location="Google_Sheet_Link_467769004" display="«" xr:uid="{00000000-0004-0000-0200-000067000000}"/>
    <hyperlink ref="A217" location="Google_Sheet_Link_1212603259" display="«" xr:uid="{00000000-0004-0000-0200-000068000000}"/>
    <hyperlink ref="A219" location="Google_Sheet_Link_1931865576" display="«" xr:uid="{00000000-0004-0000-0200-000069000000}"/>
    <hyperlink ref="F219" location="Vocabulario!C54" display="α" xr:uid="{00000000-0004-0000-0200-00006A000000}"/>
    <hyperlink ref="A221" location="Google_Sheet_Link_635986485" display="«" xr:uid="{00000000-0004-0000-0200-00006B000000}"/>
    <hyperlink ref="A223" location="Google_Sheet_Link_1277591618" display="«" xr:uid="{00000000-0004-0000-0200-00006C000000}"/>
    <hyperlink ref="A225" location="Google_Sheet_Link_1396798285" display="«" xr:uid="{00000000-0004-0000-0200-00006D000000}"/>
    <hyperlink ref="A227" location="Google_Sheet_Link_2040103811" display="«" xr:uid="{00000000-0004-0000-0200-00006E000000}"/>
    <hyperlink ref="A229" location="Google_Sheet_Link_11477690" display="«" xr:uid="{00000000-0004-0000-0200-00006F000000}"/>
    <hyperlink ref="A231" location="Google_Sheet_Link_648283683" display="«" xr:uid="{00000000-0004-0000-0200-000070000000}"/>
    <hyperlink ref="A233" location="Google_Sheet_Link_825815572" display="«" xr:uid="{00000000-0004-0000-0200-000071000000}"/>
    <hyperlink ref="A235" location="Google_Sheet_Link_733116066" display="«" xr:uid="{00000000-0004-0000-0200-000072000000}"/>
    <hyperlink ref="A237" location="Google_Sheet_Link_1282047598" display="«" xr:uid="{00000000-0004-0000-0200-000073000000}"/>
    <hyperlink ref="A239" location="Google_Sheet_Link_391247896" display="«" xr:uid="{00000000-0004-0000-0200-000074000000}"/>
    <hyperlink ref="A241" location="Google_Sheet_Link_1216306407" display="«" xr:uid="{00000000-0004-0000-0200-000075000000}"/>
    <hyperlink ref="A243" location="Google_Sheet_Link_42380281" display="«" xr:uid="{00000000-0004-0000-0200-000076000000}"/>
    <hyperlink ref="A245" location="Google_Sheet_Link_678583828" display="«" xr:uid="{00000000-0004-0000-0200-000077000000}"/>
    <hyperlink ref="A247" location="Google_Sheet_Link_192134702" display="«" xr:uid="{00000000-0004-0000-0200-000078000000}"/>
    <hyperlink ref="A249" location="Google_Sheet_Link_521868121" display="«" xr:uid="{00000000-0004-0000-0200-000079000000}"/>
    <hyperlink ref="A251" location="Google_Sheet_Link_762092280" display="«" xr:uid="{00000000-0004-0000-0200-00007A000000}"/>
    <hyperlink ref="A253" location="Google_Sheet_Link_437784641" display="«" xr:uid="{00000000-0004-0000-0200-00007B000000}"/>
    <hyperlink ref="A255" location="Google_Sheet_Link_122902682" display="«" xr:uid="{00000000-0004-0000-0200-00007C000000}"/>
    <hyperlink ref="A257" location="Google_Sheet_Link_1248985217" display="«" xr:uid="{00000000-0004-0000-0200-00007D000000}"/>
    <hyperlink ref="A259" location="Google_Sheet_Link_119472508" display="«" xr:uid="{00000000-0004-0000-0200-00007E000000}"/>
    <hyperlink ref="A261" location="Google_Sheet_Link_894127894" display="«" xr:uid="{00000000-0004-0000-0200-00007F000000}"/>
    <hyperlink ref="A263" location="Google_Sheet_Link_1009059221" display="«" xr:uid="{00000000-0004-0000-0200-000080000000}"/>
    <hyperlink ref="A265" location="Google_Sheet_Link_103920773" display="«" xr:uid="{00000000-0004-0000-0200-000081000000}"/>
    <hyperlink ref="A267" location="Google_Sheet_Link_65781429" display="«" xr:uid="{00000000-0004-0000-0200-000082000000}"/>
    <hyperlink ref="A269" location="Google_Sheet_Link_1516416137" display="«" xr:uid="{00000000-0004-0000-0200-000083000000}"/>
    <hyperlink ref="A271" location="Google_Sheet_Link_729846256" display="«" xr:uid="{00000000-0004-0000-0200-000084000000}"/>
    <hyperlink ref="A273" location="Google_Sheet_Link_908682601" display="«" xr:uid="{00000000-0004-0000-0200-000085000000}"/>
    <hyperlink ref="F273" location="Vocabulario!C71" display="α" xr:uid="{00000000-0004-0000-0200-000086000000}"/>
    <hyperlink ref="A275" location="Google_Sheet_Link_1881855652" display="«" xr:uid="{00000000-0004-0000-0200-000087000000}"/>
    <hyperlink ref="A277" location="Google_Sheet_Link_856451372" display="«" xr:uid="{00000000-0004-0000-0200-000088000000}"/>
    <hyperlink ref="A279" location="Google_Sheet_Link_1182617500" display="«" xr:uid="{00000000-0004-0000-0200-000089000000}"/>
    <hyperlink ref="A281" location="Google_Sheet_Link_2020268131" display="«" xr:uid="{00000000-0004-0000-0200-00008A000000}"/>
    <hyperlink ref="A283" location="Google_Sheet_Link_551197982" display="«" xr:uid="{00000000-0004-0000-0200-00008B000000}"/>
    <hyperlink ref="A285" location="Google_Sheet_Link_1946988484" display="«" xr:uid="{00000000-0004-0000-0200-00008C000000}"/>
    <hyperlink ref="A287" location="Google_Sheet_Link_1260238054" display="«" xr:uid="{00000000-0004-0000-0200-00008D000000}"/>
    <hyperlink ref="A289" location="Google_Sheet_Link_1655124956" display="«" xr:uid="{00000000-0004-0000-0200-00008E000000}"/>
    <hyperlink ref="A291" location="Google_Sheet_Link_920520885" display="«" xr:uid="{00000000-0004-0000-0200-00008F000000}"/>
    <hyperlink ref="A293" location="Google_Sheet_Link_420363231" display="«" xr:uid="{00000000-0004-0000-0200-000090000000}"/>
    <hyperlink ref="A295" location="Google_Sheet_Link_1800905760" display="«" xr:uid="{00000000-0004-0000-0200-000091000000}"/>
    <hyperlink ref="A297" location="Google_Sheet_Link_257734470" display="«" xr:uid="{00000000-0004-0000-0200-000092000000}"/>
    <hyperlink ref="A299" location="Google_Sheet_Link_1207578391" display="«" xr:uid="{00000000-0004-0000-0200-000093000000}"/>
    <hyperlink ref="A301" location="Google_Sheet_Link_1399481876" display="«" xr:uid="{00000000-0004-0000-0200-000094000000}"/>
    <hyperlink ref="A303" location="Google_Sheet_Link_94788309" display="«" xr:uid="{00000000-0004-0000-0200-000095000000}"/>
    <hyperlink ref="A305" location="Google_Sheet_Link_1024089619" display="«" xr:uid="{00000000-0004-0000-0200-000096000000}"/>
    <hyperlink ref="A307" location="Google_Sheet_Link_659547987" display="«" xr:uid="{00000000-0004-0000-0200-000097000000}"/>
    <hyperlink ref="A309" location="Google_Sheet_Link_1013815757" display="«" xr:uid="{00000000-0004-0000-0200-000098000000}"/>
    <hyperlink ref="A311" location="Google_Sheet_Link_1739786294" display="«" xr:uid="{00000000-0004-0000-0200-000099000000}"/>
    <hyperlink ref="A313" location="Google_Sheet_Link_1933469520" display="«" xr:uid="{00000000-0004-0000-0200-00009A000000}"/>
    <hyperlink ref="A315" location="Google_Sheet_Link_565089556" display="«" xr:uid="{00000000-0004-0000-0200-00009B000000}"/>
    <hyperlink ref="A317" location="Google_Sheet_Link_121451211" display="«" xr:uid="{00000000-0004-0000-0200-00009C000000}"/>
    <hyperlink ref="A319" location="Google_Sheet_Link_943787404" display="«" xr:uid="{00000000-0004-0000-0200-00009D000000}"/>
    <hyperlink ref="A321" location="Google_Sheet_Link_1727317984" display="«" xr:uid="{00000000-0004-0000-0200-00009E000000}"/>
    <hyperlink ref="A323" location="Google_Sheet_Link_1354570912" display="«" xr:uid="{00000000-0004-0000-0200-00009F000000}"/>
    <hyperlink ref="A325" location="Google_Sheet_Link_1847837062" display="«" xr:uid="{00000000-0004-0000-0200-0000A0000000}"/>
    <hyperlink ref="F325" location="Vocabulario!C87" display="α" xr:uid="{00000000-0004-0000-0200-0000A1000000}"/>
    <hyperlink ref="A327" location="Google_Sheet_Link_1042998458" display="«" xr:uid="{00000000-0004-0000-0200-0000A2000000}"/>
    <hyperlink ref="A329" location="Google_Sheet_Link_828015591" display="«" xr:uid="{00000000-0004-0000-0200-0000A3000000}"/>
    <hyperlink ref="A331" location="Google_Sheet_Link_714472824" display="«" xr:uid="{00000000-0004-0000-0200-0000A4000000}"/>
    <hyperlink ref="A333" location="Google_Sheet_Link_1789442406" display="«" xr:uid="{00000000-0004-0000-0200-0000A5000000}"/>
    <hyperlink ref="F333" location="Vocabulario!C64" display="α" xr:uid="{00000000-0004-0000-0200-0000A6000000}"/>
    <hyperlink ref="A335" location="Google_Sheet_Link_1188867987" display="«" xr:uid="{00000000-0004-0000-0200-0000A7000000}"/>
    <hyperlink ref="F335" location="Vocabulario!C79" display="α" xr:uid="{00000000-0004-0000-0200-0000A8000000}"/>
    <hyperlink ref="A337" location="Google_Sheet_Link_1504374508" display="«" xr:uid="{00000000-0004-0000-0200-0000A9000000}"/>
    <hyperlink ref="A339" location="Google_Sheet_Link_705926596" display="«" xr:uid="{00000000-0004-0000-0200-0000AA000000}"/>
    <hyperlink ref="A341" location="Plantilla!AA2" display="«" xr:uid="{00000000-0004-0000-0200-0000AB000000}"/>
    <hyperlink ref="A343" location="Plantilla!AB2" display="«" xr:uid="{00000000-0004-0000-0200-0000AC000000}"/>
    <hyperlink ref="A345" location="Plantilla!AC2" display="«" xr:uid="{00000000-0004-0000-0200-0000AD000000}"/>
    <hyperlink ref="A347" location="Plantilla!AD2" display="«" xr:uid="{00000000-0004-0000-0200-0000AE000000}"/>
    <hyperlink ref="A349" location="Plantilla!AE2" display="«" xr:uid="{00000000-0004-0000-0200-0000AF000000}"/>
    <hyperlink ref="A351" location="Plantilla!AF2" display="«" xr:uid="{00000000-0004-0000-0200-0000B0000000}"/>
    <hyperlink ref="A353" location="Plantilla!AV2" display="«" xr:uid="{00000000-0004-0000-0200-0000B1000000}"/>
    <hyperlink ref="A355" location="Plantilla!AW2" display="«" xr:uid="{00000000-0004-0000-0200-0000B2000000}"/>
    <hyperlink ref="A357" location="Plantilla!AZ2" display="«" xr:uid="{00000000-0004-0000-0200-0000B3000000}"/>
    <hyperlink ref="A359" location="Plantilla!BA2" display="«" xr:uid="{00000000-0004-0000-0200-0000B4000000}"/>
  </hyperlinks>
  <pageMargins left="0.7" right="0.7" top="0.75" bottom="0.75" header="0" footer="0"/>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5B3D7"/>
  </sheetPr>
  <dimension ref="B1:F1000"/>
  <sheetViews>
    <sheetView showGridLines="0" zoomScale="90" zoomScaleNormal="90" workbookViewId="0">
      <pane ySplit="2" topLeftCell="A3" activePane="bottomLeft" state="frozen"/>
      <selection pane="bottomLeft" activeCell="C4" sqref="C4:C9"/>
    </sheetView>
  </sheetViews>
  <sheetFormatPr baseColWidth="10" defaultColWidth="12.59765625" defaultRowHeight="15" customHeight="1"/>
  <cols>
    <col min="1" max="1" width="0.3984375" customWidth="1"/>
    <col min="2" max="2" width="10" customWidth="1"/>
    <col min="3" max="3" width="28.59765625" customWidth="1"/>
    <col min="4" max="4" width="2.69921875" customWidth="1"/>
    <col min="5" max="5" width="25.69921875" customWidth="1"/>
    <col min="6" max="6" width="83.3984375" customWidth="1"/>
    <col min="7" max="26" width="9.3984375" customWidth="1"/>
  </cols>
  <sheetData>
    <row r="1" spans="2:6" ht="9" customHeight="1">
      <c r="B1" s="72"/>
      <c r="C1" s="73"/>
      <c r="D1" s="73"/>
      <c r="E1" s="74"/>
      <c r="F1" s="73"/>
    </row>
    <row r="2" spans="2:6" ht="39.75" customHeight="1">
      <c r="B2" s="47" t="s">
        <v>190</v>
      </c>
      <c r="C2" s="75" t="s">
        <v>375</v>
      </c>
      <c r="D2" s="75"/>
      <c r="E2" s="76" t="s">
        <v>376</v>
      </c>
      <c r="F2" s="76" t="s">
        <v>377</v>
      </c>
    </row>
    <row r="3" spans="2:6" ht="15" customHeight="1">
      <c r="B3" s="1"/>
      <c r="C3" s="77"/>
      <c r="D3" s="78"/>
      <c r="E3" s="79"/>
      <c r="F3" s="80"/>
    </row>
    <row r="4" spans="2:6" ht="71.400000000000006">
      <c r="B4" s="129" t="s">
        <v>378</v>
      </c>
      <c r="C4" s="133" t="s">
        <v>4</v>
      </c>
      <c r="D4" s="81"/>
      <c r="E4" s="56" t="s">
        <v>379</v>
      </c>
      <c r="F4" s="82" t="s">
        <v>380</v>
      </c>
    </row>
    <row r="5" spans="2:6" ht="81.599999999999994">
      <c r="B5" s="123"/>
      <c r="C5" s="134"/>
      <c r="D5" s="81"/>
      <c r="E5" s="56" t="s">
        <v>381</v>
      </c>
      <c r="F5" s="82" t="s">
        <v>382</v>
      </c>
    </row>
    <row r="6" spans="2:6" ht="112.2">
      <c r="B6" s="123"/>
      <c r="C6" s="134"/>
      <c r="D6" s="81"/>
      <c r="E6" s="56" t="s">
        <v>383</v>
      </c>
      <c r="F6" s="82" t="s">
        <v>384</v>
      </c>
    </row>
    <row r="7" spans="2:6" ht="61.2">
      <c r="B7" s="123"/>
      <c r="C7" s="134"/>
      <c r="D7" s="81"/>
      <c r="E7" s="56" t="s">
        <v>385</v>
      </c>
      <c r="F7" s="90" t="s">
        <v>503</v>
      </c>
    </row>
    <row r="8" spans="2:6" ht="51">
      <c r="B8" s="123"/>
      <c r="C8" s="134"/>
      <c r="D8" s="81"/>
      <c r="E8" s="56" t="s">
        <v>386</v>
      </c>
      <c r="F8" s="82" t="s">
        <v>387</v>
      </c>
    </row>
    <row r="9" spans="2:6" ht="51">
      <c r="B9" s="123"/>
      <c r="C9" s="135"/>
      <c r="D9" s="81"/>
      <c r="E9" s="56" t="s">
        <v>388</v>
      </c>
      <c r="F9" s="82" t="s">
        <v>389</v>
      </c>
    </row>
    <row r="10" spans="2:6" ht="13.8">
      <c r="B10" s="124"/>
      <c r="C10" s="83"/>
      <c r="D10" s="81"/>
      <c r="E10" s="56"/>
      <c r="F10" s="82"/>
    </row>
    <row r="11" spans="2:6" ht="31.5" customHeight="1">
      <c r="B11" s="1"/>
      <c r="C11" s="78"/>
      <c r="D11" s="78"/>
      <c r="E11" s="84"/>
      <c r="F11" s="80"/>
    </row>
    <row r="12" spans="2:6" ht="32.25" customHeight="1">
      <c r="B12" s="131" t="s">
        <v>378</v>
      </c>
      <c r="C12" s="136" t="s">
        <v>8</v>
      </c>
      <c r="D12" s="81"/>
      <c r="E12" s="56" t="s">
        <v>390</v>
      </c>
      <c r="F12" s="85" t="s">
        <v>391</v>
      </c>
    </row>
    <row r="13" spans="2:6" ht="32.25" customHeight="1">
      <c r="B13" s="123"/>
      <c r="C13" s="134"/>
      <c r="D13" s="81"/>
      <c r="E13" s="56" t="s">
        <v>392</v>
      </c>
      <c r="F13" s="85" t="s">
        <v>393</v>
      </c>
    </row>
    <row r="14" spans="2:6" ht="32.25" customHeight="1">
      <c r="B14" s="123"/>
      <c r="C14" s="134"/>
      <c r="D14" s="81"/>
      <c r="E14" s="56" t="s">
        <v>394</v>
      </c>
      <c r="F14" s="85" t="s">
        <v>395</v>
      </c>
    </row>
    <row r="15" spans="2:6" ht="32.25" customHeight="1">
      <c r="B15" s="123"/>
      <c r="C15" s="134"/>
      <c r="D15" s="81"/>
      <c r="E15" s="56" t="s">
        <v>396</v>
      </c>
      <c r="F15" s="85" t="s">
        <v>397</v>
      </c>
    </row>
    <row r="16" spans="2:6" ht="32.25" customHeight="1">
      <c r="B16" s="124"/>
      <c r="C16" s="135"/>
      <c r="D16" s="81"/>
      <c r="E16" s="56" t="s">
        <v>398</v>
      </c>
      <c r="F16" s="85" t="s">
        <v>399</v>
      </c>
    </row>
    <row r="17" spans="2:6" ht="31.5" customHeight="1">
      <c r="B17" s="86"/>
      <c r="C17" s="78"/>
      <c r="D17" s="78"/>
      <c r="E17" s="25"/>
      <c r="F17" s="84"/>
    </row>
    <row r="18" spans="2:6" ht="15" customHeight="1">
      <c r="B18" s="131" t="s">
        <v>378</v>
      </c>
      <c r="C18" s="130" t="s">
        <v>400</v>
      </c>
      <c r="D18" s="81"/>
      <c r="E18" s="56" t="s">
        <v>401</v>
      </c>
      <c r="F18" s="85" t="s">
        <v>402</v>
      </c>
    </row>
    <row r="19" spans="2:6" ht="15" customHeight="1">
      <c r="B19" s="123"/>
      <c r="C19" s="123"/>
      <c r="D19" s="81"/>
      <c r="E19" s="56" t="s">
        <v>403</v>
      </c>
      <c r="F19" s="85" t="s">
        <v>404</v>
      </c>
    </row>
    <row r="20" spans="2:6" ht="15" customHeight="1">
      <c r="B20" s="123"/>
      <c r="C20" s="123"/>
      <c r="D20" s="81"/>
      <c r="E20" s="56" t="s">
        <v>405</v>
      </c>
      <c r="F20" s="85" t="s">
        <v>406</v>
      </c>
    </row>
    <row r="21" spans="2:6" ht="15" customHeight="1">
      <c r="B21" s="123"/>
      <c r="C21" s="123"/>
      <c r="D21" s="81"/>
      <c r="E21" s="56" t="s">
        <v>407</v>
      </c>
      <c r="F21" s="85" t="s">
        <v>408</v>
      </c>
    </row>
    <row r="22" spans="2:6" ht="18.75" customHeight="1">
      <c r="B22" s="123"/>
      <c r="C22" s="123"/>
      <c r="D22" s="81"/>
      <c r="E22" s="56" t="s">
        <v>409</v>
      </c>
      <c r="F22" s="85" t="s">
        <v>410</v>
      </c>
    </row>
    <row r="23" spans="2:6" ht="30.75" customHeight="1">
      <c r="B23" s="124"/>
      <c r="C23" s="124"/>
      <c r="D23" s="81"/>
      <c r="E23" s="87" t="s">
        <v>411</v>
      </c>
      <c r="F23" s="88" t="s">
        <v>412</v>
      </c>
    </row>
    <row r="24" spans="2:6" ht="31.5" customHeight="1">
      <c r="B24" s="78"/>
      <c r="C24" s="78"/>
      <c r="D24" s="78"/>
      <c r="E24" s="79"/>
      <c r="F24" s="84"/>
    </row>
    <row r="25" spans="2:6" ht="15" customHeight="1">
      <c r="B25" s="129" t="s">
        <v>378</v>
      </c>
      <c r="C25" s="132" t="s">
        <v>221</v>
      </c>
      <c r="D25" s="81"/>
      <c r="E25" s="56" t="s">
        <v>413</v>
      </c>
      <c r="F25" s="85"/>
    </row>
    <row r="26" spans="2:6" ht="15" customHeight="1">
      <c r="B26" s="123"/>
      <c r="C26" s="123"/>
      <c r="D26" s="81"/>
      <c r="E26" s="56" t="s">
        <v>414</v>
      </c>
      <c r="F26" s="85"/>
    </row>
    <row r="27" spans="2:6" ht="15" customHeight="1">
      <c r="B27" s="123"/>
      <c r="C27" s="123"/>
      <c r="D27" s="81"/>
      <c r="E27" s="56" t="s">
        <v>415</v>
      </c>
      <c r="F27" s="85"/>
    </row>
    <row r="28" spans="2:6" ht="15" customHeight="1">
      <c r="B28" s="123"/>
      <c r="C28" s="123"/>
      <c r="D28" s="81"/>
      <c r="E28" s="56" t="s">
        <v>416</v>
      </c>
      <c r="F28" s="85"/>
    </row>
    <row r="29" spans="2:6" ht="15" customHeight="1">
      <c r="B29" s="123"/>
      <c r="C29" s="123"/>
      <c r="D29" s="81"/>
      <c r="E29" s="56" t="s">
        <v>417</v>
      </c>
      <c r="F29" s="85"/>
    </row>
    <row r="30" spans="2:6" ht="15" customHeight="1">
      <c r="B30" s="124"/>
      <c r="C30" s="124"/>
      <c r="D30" s="81"/>
      <c r="E30" s="56" t="s">
        <v>418</v>
      </c>
      <c r="F30" s="85"/>
    </row>
    <row r="31" spans="2:6" ht="31.5" customHeight="1">
      <c r="B31" s="50"/>
      <c r="C31" s="78"/>
      <c r="D31" s="78"/>
      <c r="E31" s="79"/>
      <c r="F31" s="84"/>
    </row>
    <row r="32" spans="2:6" ht="15" customHeight="1">
      <c r="B32" s="129" t="s">
        <v>378</v>
      </c>
      <c r="C32" s="130" t="s">
        <v>222</v>
      </c>
      <c r="D32" s="81"/>
      <c r="E32" s="56" t="s">
        <v>419</v>
      </c>
      <c r="F32" s="85"/>
    </row>
    <row r="33" spans="2:6" ht="15" customHeight="1">
      <c r="B33" s="123"/>
      <c r="C33" s="123"/>
      <c r="D33" s="81"/>
      <c r="E33" s="56" t="s">
        <v>420</v>
      </c>
      <c r="F33" s="85"/>
    </row>
    <row r="34" spans="2:6" ht="15" customHeight="1">
      <c r="B34" s="123"/>
      <c r="C34" s="123"/>
      <c r="D34" s="81"/>
      <c r="E34" s="56" t="s">
        <v>421</v>
      </c>
      <c r="F34" s="85"/>
    </row>
    <row r="35" spans="2:6" ht="15" customHeight="1">
      <c r="B35" s="123"/>
      <c r="C35" s="123"/>
      <c r="D35" s="81"/>
      <c r="E35" s="56" t="s">
        <v>422</v>
      </c>
      <c r="F35" s="85"/>
    </row>
    <row r="36" spans="2:6" ht="15" customHeight="1">
      <c r="B36" s="123"/>
      <c r="C36" s="123"/>
      <c r="D36" s="81"/>
      <c r="E36" s="56" t="s">
        <v>423</v>
      </c>
      <c r="F36" s="85"/>
    </row>
    <row r="37" spans="2:6" ht="15" customHeight="1">
      <c r="B37" s="123"/>
      <c r="C37" s="123"/>
      <c r="D37" s="81"/>
      <c r="E37" s="56" t="s">
        <v>424</v>
      </c>
      <c r="F37" s="85"/>
    </row>
    <row r="38" spans="2:6" ht="15" customHeight="1">
      <c r="B38" s="123"/>
      <c r="C38" s="123"/>
      <c r="D38" s="81"/>
      <c r="E38" s="56" t="s">
        <v>425</v>
      </c>
      <c r="F38" s="85"/>
    </row>
    <row r="39" spans="2:6" ht="15" customHeight="1">
      <c r="B39" s="123"/>
      <c r="C39" s="123"/>
      <c r="D39" s="81"/>
      <c r="E39" s="56" t="s">
        <v>426</v>
      </c>
      <c r="F39" s="85"/>
    </row>
    <row r="40" spans="2:6" ht="15" customHeight="1">
      <c r="B40" s="123"/>
      <c r="C40" s="123"/>
      <c r="D40" s="81"/>
      <c r="E40" s="56" t="s">
        <v>427</v>
      </c>
      <c r="F40" s="85"/>
    </row>
    <row r="41" spans="2:6" ht="15" customHeight="1">
      <c r="B41" s="124"/>
      <c r="C41" s="124"/>
      <c r="D41" s="81"/>
      <c r="E41" s="56" t="s">
        <v>428</v>
      </c>
      <c r="F41" s="85"/>
    </row>
    <row r="42" spans="2:6" ht="31.5" customHeight="1">
      <c r="B42" s="50"/>
      <c r="C42" s="78"/>
      <c r="D42" s="78"/>
      <c r="E42" s="79"/>
      <c r="F42" s="84"/>
    </row>
    <row r="43" spans="2:6" ht="15" customHeight="1">
      <c r="B43" s="129" t="s">
        <v>378</v>
      </c>
      <c r="C43" s="132" t="s">
        <v>256</v>
      </c>
      <c r="D43" s="81"/>
      <c r="E43" s="56" t="s">
        <v>429</v>
      </c>
      <c r="F43" s="85" t="s">
        <v>430</v>
      </c>
    </row>
    <row r="44" spans="2:6" ht="15" customHeight="1">
      <c r="B44" s="123"/>
      <c r="C44" s="123"/>
      <c r="D44" s="81"/>
      <c r="E44" s="56" t="s">
        <v>431</v>
      </c>
      <c r="F44" s="85" t="s">
        <v>432</v>
      </c>
    </row>
    <row r="45" spans="2:6" ht="15" customHeight="1">
      <c r="B45" s="123"/>
      <c r="C45" s="123"/>
      <c r="D45" s="81"/>
      <c r="E45" s="56" t="s">
        <v>433</v>
      </c>
      <c r="F45" s="85" t="s">
        <v>434</v>
      </c>
    </row>
    <row r="46" spans="2:6" ht="15" customHeight="1">
      <c r="B46" s="123"/>
      <c r="C46" s="123"/>
      <c r="D46" s="81"/>
      <c r="E46" s="56" t="s">
        <v>435</v>
      </c>
      <c r="F46" s="85" t="s">
        <v>436</v>
      </c>
    </row>
    <row r="47" spans="2:6" ht="15" customHeight="1">
      <c r="B47" s="123"/>
      <c r="C47" s="123"/>
      <c r="D47" s="81"/>
      <c r="E47" s="56" t="s">
        <v>437</v>
      </c>
      <c r="F47" s="85" t="s">
        <v>438</v>
      </c>
    </row>
    <row r="48" spans="2:6" ht="15" customHeight="1">
      <c r="B48" s="123"/>
      <c r="C48" s="123"/>
      <c r="D48" s="81"/>
      <c r="E48" s="56" t="s">
        <v>439</v>
      </c>
      <c r="F48" s="85" t="s">
        <v>440</v>
      </c>
    </row>
    <row r="49" spans="2:6" ht="15" customHeight="1">
      <c r="B49" s="124"/>
      <c r="C49" s="124"/>
      <c r="D49" s="81"/>
      <c r="E49" s="56" t="s">
        <v>441</v>
      </c>
      <c r="F49" s="85" t="s">
        <v>442</v>
      </c>
    </row>
    <row r="50" spans="2:6" ht="31.5" customHeight="1">
      <c r="B50" s="50"/>
      <c r="C50" s="78"/>
      <c r="D50" s="78"/>
      <c r="E50" s="79"/>
      <c r="F50" s="84"/>
    </row>
    <row r="51" spans="2:6" ht="31.5" customHeight="1">
      <c r="B51" s="129" t="s">
        <v>378</v>
      </c>
      <c r="C51" s="130" t="s">
        <v>443</v>
      </c>
      <c r="D51" s="81"/>
      <c r="E51" s="56" t="s">
        <v>444</v>
      </c>
      <c r="F51" s="85"/>
    </row>
    <row r="52" spans="2:6" ht="31.5" customHeight="1">
      <c r="B52" s="123"/>
      <c r="C52" s="123"/>
      <c r="D52" s="81"/>
      <c r="E52" s="56" t="s">
        <v>445</v>
      </c>
      <c r="F52" s="85"/>
    </row>
    <row r="53" spans="2:6" ht="31.5" customHeight="1">
      <c r="B53" s="124"/>
      <c r="C53" s="124"/>
      <c r="D53" s="81"/>
      <c r="E53" s="56" t="s">
        <v>446</v>
      </c>
      <c r="F53" s="85"/>
    </row>
    <row r="54" spans="2:6" ht="31.5" customHeight="1">
      <c r="B54" s="50"/>
      <c r="C54" s="78"/>
      <c r="D54" s="78"/>
      <c r="E54" s="79"/>
      <c r="F54" s="84"/>
    </row>
    <row r="55" spans="2:6" ht="15" customHeight="1">
      <c r="B55" s="131" t="s">
        <v>378</v>
      </c>
      <c r="C55" s="130" t="s">
        <v>447</v>
      </c>
      <c r="D55" s="81"/>
      <c r="E55" s="56" t="s">
        <v>448</v>
      </c>
      <c r="F55" s="85"/>
    </row>
    <row r="56" spans="2:6" ht="15" customHeight="1">
      <c r="B56" s="123"/>
      <c r="C56" s="123"/>
      <c r="D56" s="81"/>
      <c r="E56" s="56" t="s">
        <v>449</v>
      </c>
      <c r="F56" s="85"/>
    </row>
    <row r="57" spans="2:6" ht="15" customHeight="1">
      <c r="B57" s="123"/>
      <c r="C57" s="123"/>
      <c r="D57" s="81"/>
      <c r="E57" s="56" t="s">
        <v>450</v>
      </c>
      <c r="F57" s="85"/>
    </row>
    <row r="58" spans="2:6" ht="15" customHeight="1">
      <c r="B58" s="123"/>
      <c r="C58" s="123"/>
      <c r="D58" s="81"/>
      <c r="E58" s="56" t="s">
        <v>451</v>
      </c>
      <c r="F58" s="85" t="s">
        <v>452</v>
      </c>
    </row>
    <row r="59" spans="2:6" ht="15" customHeight="1">
      <c r="B59" s="124"/>
      <c r="C59" s="124"/>
      <c r="D59" s="81"/>
      <c r="E59" s="56"/>
      <c r="F59" s="85"/>
    </row>
    <row r="60" spans="2:6" ht="31.5" customHeight="1">
      <c r="B60" s="50"/>
      <c r="C60" s="78"/>
      <c r="D60" s="78"/>
      <c r="E60" s="79"/>
      <c r="F60" s="84"/>
    </row>
    <row r="61" spans="2:6" ht="15" customHeight="1">
      <c r="B61" s="129" t="s">
        <v>378</v>
      </c>
      <c r="C61" s="130" t="s">
        <v>354</v>
      </c>
      <c r="D61" s="81"/>
      <c r="E61" s="56" t="s">
        <v>453</v>
      </c>
      <c r="F61" s="85" t="s">
        <v>454</v>
      </c>
    </row>
    <row r="62" spans="2:6" ht="15" customHeight="1">
      <c r="B62" s="123"/>
      <c r="C62" s="123"/>
      <c r="D62" s="81"/>
      <c r="E62" s="56" t="s">
        <v>455</v>
      </c>
      <c r="F62" s="85" t="s">
        <v>456</v>
      </c>
    </row>
    <row r="63" spans="2:6" ht="15" customHeight="1">
      <c r="B63" s="123"/>
      <c r="C63" s="123"/>
      <c r="D63" s="81"/>
      <c r="E63" s="56" t="s">
        <v>457</v>
      </c>
      <c r="F63" s="85" t="s">
        <v>458</v>
      </c>
    </row>
    <row r="64" spans="2:6" ht="15" customHeight="1">
      <c r="B64" s="123"/>
      <c r="C64" s="123"/>
      <c r="D64" s="81"/>
      <c r="E64" s="56" t="s">
        <v>459</v>
      </c>
      <c r="F64" s="85" t="s">
        <v>460</v>
      </c>
    </row>
    <row r="65" spans="2:6" ht="15" customHeight="1">
      <c r="B65" s="123"/>
      <c r="C65" s="123"/>
      <c r="D65" s="81"/>
      <c r="E65" s="56" t="s">
        <v>461</v>
      </c>
      <c r="F65" s="85" t="s">
        <v>462</v>
      </c>
    </row>
    <row r="66" spans="2:6" ht="15" customHeight="1">
      <c r="B66" s="124"/>
      <c r="C66" s="124"/>
      <c r="D66" s="81"/>
      <c r="E66" s="56" t="s">
        <v>463</v>
      </c>
      <c r="F66" s="85" t="s">
        <v>464</v>
      </c>
    </row>
    <row r="67" spans="2:6" ht="31.5" customHeight="1">
      <c r="B67" s="50"/>
      <c r="C67" s="78"/>
      <c r="D67" s="78"/>
      <c r="E67" s="79"/>
      <c r="F67" s="84"/>
    </row>
    <row r="68" spans="2:6" ht="15" customHeight="1">
      <c r="B68" s="129" t="s">
        <v>378</v>
      </c>
      <c r="C68" s="132" t="s">
        <v>319</v>
      </c>
      <c r="D68" s="81"/>
      <c r="E68" s="56" t="s">
        <v>465</v>
      </c>
      <c r="F68" s="85"/>
    </row>
    <row r="69" spans="2:6" ht="15" customHeight="1">
      <c r="B69" s="123"/>
      <c r="C69" s="123"/>
      <c r="D69" s="81"/>
      <c r="E69" s="56" t="s">
        <v>466</v>
      </c>
      <c r="F69" s="85"/>
    </row>
    <row r="70" spans="2:6" ht="15" customHeight="1">
      <c r="B70" s="123"/>
      <c r="C70" s="123"/>
      <c r="D70" s="81"/>
      <c r="E70" s="56" t="s">
        <v>467</v>
      </c>
      <c r="F70" s="85"/>
    </row>
    <row r="71" spans="2:6" ht="15" customHeight="1">
      <c r="B71" s="123"/>
      <c r="C71" s="123"/>
      <c r="D71" s="81"/>
      <c r="E71" s="56" t="s">
        <v>468</v>
      </c>
      <c r="F71" s="85"/>
    </row>
    <row r="72" spans="2:6" ht="15" customHeight="1">
      <c r="B72" s="123"/>
      <c r="C72" s="123"/>
      <c r="D72" s="81"/>
      <c r="E72" s="56" t="s">
        <v>469</v>
      </c>
      <c r="F72" s="85"/>
    </row>
    <row r="73" spans="2:6" ht="15" customHeight="1">
      <c r="B73" s="123"/>
      <c r="C73" s="123"/>
      <c r="D73" s="81"/>
      <c r="E73" s="56" t="s">
        <v>470</v>
      </c>
      <c r="F73" s="85"/>
    </row>
    <row r="74" spans="2:6" ht="15" customHeight="1">
      <c r="B74" s="124"/>
      <c r="C74" s="124"/>
      <c r="D74" s="81"/>
      <c r="E74" s="56" t="s">
        <v>471</v>
      </c>
      <c r="F74" s="85"/>
    </row>
    <row r="75" spans="2:6" ht="31.5" customHeight="1">
      <c r="B75" s="50"/>
      <c r="C75" s="78"/>
      <c r="D75" s="78"/>
      <c r="E75" s="79"/>
      <c r="F75" s="84"/>
    </row>
    <row r="76" spans="2:6" ht="15" customHeight="1">
      <c r="B76" s="129" t="s">
        <v>378</v>
      </c>
      <c r="C76" s="130" t="s">
        <v>355</v>
      </c>
      <c r="D76" s="81"/>
      <c r="E76" s="91" t="s">
        <v>472</v>
      </c>
      <c r="F76" s="91" t="s">
        <v>473</v>
      </c>
    </row>
    <row r="77" spans="2:6" ht="15" customHeight="1">
      <c r="B77" s="123"/>
      <c r="C77" s="123"/>
      <c r="D77" s="81"/>
      <c r="E77" s="91" t="s">
        <v>474</v>
      </c>
      <c r="F77" s="91" t="s">
        <v>475</v>
      </c>
    </row>
    <row r="78" spans="2:6" ht="15" customHeight="1">
      <c r="B78" s="123"/>
      <c r="C78" s="123"/>
      <c r="D78" s="81"/>
      <c r="E78" s="91" t="s">
        <v>476</v>
      </c>
      <c r="F78" s="91"/>
    </row>
    <row r="79" spans="2:6" ht="15" customHeight="1">
      <c r="B79" s="123"/>
      <c r="C79" s="123"/>
      <c r="D79" s="81"/>
      <c r="E79" s="91" t="s">
        <v>477</v>
      </c>
      <c r="F79" s="91" t="s">
        <v>478</v>
      </c>
    </row>
    <row r="80" spans="2:6" ht="15" customHeight="1">
      <c r="B80" s="123"/>
      <c r="C80" s="123"/>
      <c r="D80" s="81"/>
      <c r="E80" s="91" t="s">
        <v>479</v>
      </c>
      <c r="F80" s="91" t="s">
        <v>480</v>
      </c>
    </row>
    <row r="81" spans="2:6" ht="15" customHeight="1">
      <c r="B81" s="123"/>
      <c r="C81" s="123"/>
      <c r="D81" s="81"/>
      <c r="E81" s="91" t="s">
        <v>481</v>
      </c>
      <c r="F81" s="91" t="s">
        <v>482</v>
      </c>
    </row>
    <row r="82" spans="2:6" ht="15" customHeight="1">
      <c r="B82" s="124"/>
      <c r="C82" s="124"/>
      <c r="D82" s="81"/>
      <c r="E82" s="91" t="s">
        <v>483</v>
      </c>
      <c r="F82" s="91"/>
    </row>
    <row r="83" spans="2:6" ht="31.5" customHeight="1">
      <c r="B83" s="50"/>
      <c r="C83" s="78"/>
      <c r="D83" s="78"/>
      <c r="E83" s="79"/>
      <c r="F83" s="84"/>
    </row>
    <row r="84" spans="2:6" ht="15" customHeight="1">
      <c r="B84" s="129" t="s">
        <v>378</v>
      </c>
      <c r="C84" s="130" t="s">
        <v>484</v>
      </c>
      <c r="D84" s="81"/>
      <c r="E84" s="56" t="s">
        <v>342</v>
      </c>
      <c r="F84" s="85"/>
    </row>
    <row r="85" spans="2:6" ht="15" customHeight="1">
      <c r="B85" s="123"/>
      <c r="C85" s="123"/>
      <c r="D85" s="81"/>
      <c r="E85" s="56" t="s">
        <v>485</v>
      </c>
      <c r="F85" s="85"/>
    </row>
    <row r="86" spans="2:6" ht="15" customHeight="1">
      <c r="B86" s="123"/>
      <c r="C86" s="123"/>
      <c r="D86" s="81"/>
      <c r="E86" s="56" t="s">
        <v>486</v>
      </c>
      <c r="F86" s="85"/>
    </row>
    <row r="87" spans="2:6" ht="15" customHeight="1">
      <c r="B87" s="123"/>
      <c r="C87" s="123"/>
      <c r="D87" s="81"/>
      <c r="E87" s="56" t="s">
        <v>487</v>
      </c>
      <c r="F87" s="85"/>
    </row>
    <row r="88" spans="2:6" ht="15" customHeight="1">
      <c r="B88" s="123"/>
      <c r="C88" s="123"/>
      <c r="D88" s="81"/>
      <c r="E88" s="56" t="s">
        <v>344</v>
      </c>
      <c r="F88" s="85"/>
    </row>
    <row r="89" spans="2:6" ht="15" customHeight="1">
      <c r="B89" s="123"/>
      <c r="C89" s="123"/>
      <c r="D89" s="81"/>
      <c r="E89" s="56" t="s">
        <v>488</v>
      </c>
      <c r="F89" s="85"/>
    </row>
    <row r="90" spans="2:6" ht="15" customHeight="1">
      <c r="B90" s="123"/>
      <c r="C90" s="123"/>
      <c r="D90" s="81"/>
      <c r="E90" s="56" t="s">
        <v>345</v>
      </c>
      <c r="F90" s="85"/>
    </row>
    <row r="91" spans="2:6" ht="15" customHeight="1">
      <c r="B91" s="123"/>
      <c r="C91" s="123"/>
      <c r="D91" s="81"/>
      <c r="E91" s="56" t="s">
        <v>489</v>
      </c>
      <c r="F91" s="85"/>
    </row>
    <row r="92" spans="2:6" ht="15" customHeight="1">
      <c r="B92" s="123"/>
      <c r="C92" s="123"/>
      <c r="D92" s="81"/>
      <c r="E92" s="56" t="s">
        <v>346</v>
      </c>
      <c r="F92" s="85"/>
    </row>
    <row r="93" spans="2:6" ht="15" customHeight="1">
      <c r="B93" s="123"/>
      <c r="C93" s="123"/>
      <c r="D93" s="81"/>
      <c r="E93" s="56" t="s">
        <v>490</v>
      </c>
      <c r="F93" s="85"/>
    </row>
    <row r="94" spans="2:6" ht="15" customHeight="1">
      <c r="B94" s="123"/>
      <c r="C94" s="123"/>
      <c r="D94" s="81"/>
      <c r="E94" s="56" t="s">
        <v>491</v>
      </c>
      <c r="F94" s="85"/>
    </row>
    <row r="95" spans="2:6" ht="15" customHeight="1">
      <c r="B95" s="123"/>
      <c r="C95" s="123"/>
      <c r="D95" s="81"/>
      <c r="E95" s="56" t="s">
        <v>492</v>
      </c>
      <c r="F95" s="85"/>
    </row>
    <row r="96" spans="2:6" ht="15" customHeight="1">
      <c r="B96" s="123"/>
      <c r="C96" s="123"/>
      <c r="D96" s="81"/>
      <c r="E96" s="56" t="s">
        <v>347</v>
      </c>
      <c r="F96" s="85"/>
    </row>
    <row r="97" spans="2:6" ht="15" customHeight="1">
      <c r="B97" s="123"/>
      <c r="C97" s="123"/>
      <c r="D97" s="81"/>
      <c r="E97" s="56" t="s">
        <v>348</v>
      </c>
      <c r="F97" s="85"/>
    </row>
    <row r="98" spans="2:6" ht="15" customHeight="1">
      <c r="B98" s="123"/>
      <c r="C98" s="123"/>
      <c r="D98" s="81"/>
      <c r="E98" s="56" t="s">
        <v>493</v>
      </c>
      <c r="F98" s="85"/>
    </row>
    <row r="99" spans="2:6" ht="15" customHeight="1">
      <c r="B99" s="123"/>
      <c r="C99" s="123"/>
      <c r="D99" s="81"/>
      <c r="E99" s="56" t="s">
        <v>494</v>
      </c>
      <c r="F99" s="85"/>
    </row>
    <row r="100" spans="2:6" ht="15" customHeight="1">
      <c r="B100" s="123"/>
      <c r="C100" s="123"/>
      <c r="D100" s="81"/>
      <c r="E100" s="56" t="s">
        <v>495</v>
      </c>
      <c r="F100" s="85"/>
    </row>
    <row r="101" spans="2:6" ht="15" customHeight="1">
      <c r="B101" s="123"/>
      <c r="C101" s="123"/>
      <c r="D101" s="81"/>
      <c r="E101" s="56" t="s">
        <v>496</v>
      </c>
      <c r="F101" s="85"/>
    </row>
    <row r="102" spans="2:6" ht="15" customHeight="1">
      <c r="B102" s="123"/>
      <c r="C102" s="123"/>
      <c r="D102" s="81"/>
      <c r="E102" s="56" t="s">
        <v>497</v>
      </c>
      <c r="F102" s="85"/>
    </row>
    <row r="103" spans="2:6" ht="15" customHeight="1">
      <c r="B103" s="123"/>
      <c r="C103" s="123"/>
      <c r="D103" s="81"/>
      <c r="E103" s="89" t="s">
        <v>498</v>
      </c>
      <c r="F103" s="85"/>
    </row>
    <row r="104" spans="2:6" ht="15" customHeight="1">
      <c r="B104" s="123"/>
      <c r="C104" s="123"/>
      <c r="D104" s="81"/>
      <c r="E104" s="56" t="s">
        <v>499</v>
      </c>
      <c r="F104" s="85"/>
    </row>
    <row r="105" spans="2:6" ht="15" customHeight="1">
      <c r="B105" s="123"/>
      <c r="C105" s="123"/>
      <c r="D105" s="81"/>
      <c r="E105" s="56" t="s">
        <v>500</v>
      </c>
      <c r="F105" s="85"/>
    </row>
    <row r="106" spans="2:6" ht="15" customHeight="1">
      <c r="B106" s="123"/>
      <c r="C106" s="123"/>
      <c r="D106" s="81"/>
      <c r="E106" s="56" t="s">
        <v>501</v>
      </c>
      <c r="F106" s="85"/>
    </row>
    <row r="107" spans="2:6" ht="15" customHeight="1">
      <c r="B107" s="124"/>
      <c r="C107" s="124"/>
      <c r="D107" s="81"/>
      <c r="E107" s="56" t="s">
        <v>502</v>
      </c>
      <c r="F107" s="85"/>
    </row>
    <row r="108" spans="2:6" ht="15.75" customHeight="1"/>
    <row r="109" spans="2:6" ht="15.75" customHeight="1"/>
    <row r="110" spans="2:6" ht="15.75" customHeight="1"/>
    <row r="111" spans="2:6" ht="15.75" customHeight="1"/>
    <row r="112" spans="2:6"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4">
    <mergeCell ref="B4:B10"/>
    <mergeCell ref="C4:C9"/>
    <mergeCell ref="B12:B16"/>
    <mergeCell ref="C12:C16"/>
    <mergeCell ref="B18:B23"/>
    <mergeCell ref="C18:C23"/>
    <mergeCell ref="C25:C30"/>
    <mergeCell ref="B25:B30"/>
    <mergeCell ref="B32:B41"/>
    <mergeCell ref="C32:C41"/>
    <mergeCell ref="B43:B49"/>
    <mergeCell ref="C43:C49"/>
    <mergeCell ref="B51:B53"/>
    <mergeCell ref="C51:C53"/>
    <mergeCell ref="B76:B82"/>
    <mergeCell ref="B84:B107"/>
    <mergeCell ref="C84:C107"/>
    <mergeCell ref="B55:B59"/>
    <mergeCell ref="C55:C59"/>
    <mergeCell ref="B61:B66"/>
    <mergeCell ref="C61:C66"/>
    <mergeCell ref="B68:B74"/>
    <mergeCell ref="C68:C74"/>
    <mergeCell ref="C76:C82"/>
  </mergeCells>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170</vt:i4>
      </vt:variant>
    </vt:vector>
  </HeadingPairs>
  <TitlesOfParts>
    <vt:vector size="174" baseType="lpstr">
      <vt:lpstr>Instrucciones</vt:lpstr>
      <vt:lpstr>Plantilla</vt:lpstr>
      <vt:lpstr>Definiciones</vt:lpstr>
      <vt:lpstr>Vocabulario</vt:lpstr>
      <vt:lpstr>Ajuste_espacial_de_footprint</vt:lpstr>
      <vt:lpstr>Ajuste_espacial_del_radio_punto</vt:lpstr>
      <vt:lpstr>Plantilla!Alcance_del_organismo</vt:lpstr>
      <vt:lpstr>Año</vt:lpstr>
      <vt:lpstr>Autoría_del_nombre_científico</vt:lpstr>
      <vt:lpstr>Base_del_registro</vt:lpstr>
      <vt:lpstr>Calificador_de_la_identificación</vt:lpstr>
      <vt:lpstr>Plantilla!Cantidad_del_Organismo</vt:lpstr>
      <vt:lpstr>Capa</vt:lpstr>
      <vt:lpstr>Categoría_del_taxón</vt:lpstr>
      <vt:lpstr>Categoría_original_del_taxón</vt:lpstr>
      <vt:lpstr>Centro_poblado___Cabecera_municipal</vt:lpstr>
      <vt:lpstr>Citación_bibliográfica</vt:lpstr>
      <vt:lpstr>Clase</vt:lpstr>
      <vt:lpstr>Clasificación_superior</vt:lpstr>
      <vt:lpstr>Código_de_la_colección</vt:lpstr>
      <vt:lpstr>Código_de_la_institución</vt:lpstr>
      <vt:lpstr>Código_de_la_institución_propietaria</vt:lpstr>
      <vt:lpstr>Código_del_país</vt:lpstr>
      <vt:lpstr>Código_nomenclatural</vt:lpstr>
      <vt:lpstr>Comentarios_de_la_georreferenciación</vt:lpstr>
      <vt:lpstr>Comentarios_de_la_Identificación</vt:lpstr>
      <vt:lpstr>Comentarios_de_la_ubicación</vt:lpstr>
      <vt:lpstr>Comentarios_del_evento</vt:lpstr>
      <vt:lpstr>Plantilla!Comentarios_del_organismo</vt:lpstr>
      <vt:lpstr>Comentarios_del_registro_biológico</vt:lpstr>
      <vt:lpstr>Comentarios_del_taxón</vt:lpstr>
      <vt:lpstr>Comportamiento</vt:lpstr>
      <vt:lpstr>Condición_reproductiva</vt:lpstr>
      <vt:lpstr>Continente</vt:lpstr>
      <vt:lpstr>Coordenadas_originales</vt:lpstr>
      <vt:lpstr>Cuerpo_de_agua</vt:lpstr>
      <vt:lpstr>Datum_geodésico</vt:lpstr>
      <vt:lpstr>Departamento</vt:lpstr>
      <vt:lpstr>Derechos</vt:lpstr>
      <vt:lpstr>Derechos_de_acceso</vt:lpstr>
      <vt:lpstr>Día</vt:lpstr>
      <vt:lpstr>Día_final_del_año</vt:lpstr>
      <vt:lpstr>Día_inicial_del_año</vt:lpstr>
      <vt:lpstr>Disposición</vt:lpstr>
      <vt:lpstr>Distancia_máxima_de_la_superficie_metros</vt:lpstr>
      <vt:lpstr>Distancia_mínima_de_la_superficie_metros</vt:lpstr>
      <vt:lpstr>Edad_tardía_o_piso_superior</vt:lpstr>
      <vt:lpstr>Edad_temprana_o_piso_inferior</vt:lpstr>
      <vt:lpstr>Elevación_máxima_en_metros</vt:lpstr>
      <vt:lpstr>Elevación_mínima_en_metros</vt:lpstr>
      <vt:lpstr>Elevación_original</vt:lpstr>
      <vt:lpstr>Eón_tardío_o_eonotema_superior</vt:lpstr>
      <vt:lpstr>Eón_temprano_o_eonotema_inferior</vt:lpstr>
      <vt:lpstr>Epíteto_específico</vt:lpstr>
      <vt:lpstr>Epíteto_infraespecífico</vt:lpstr>
      <vt:lpstr>Época_tardía_o_serie_superior</vt:lpstr>
      <vt:lpstr>Época_temprana_o_serie_inferior</vt:lpstr>
      <vt:lpstr>Era_tardía_o_eratema_superior</vt:lpstr>
      <vt:lpstr>Era_temprana_o_eratema_inferior</vt:lpstr>
      <vt:lpstr>Esfuerzo_de_muestreo</vt:lpstr>
      <vt:lpstr>Estado_de_la_verificación_de_la_georreferenciación</vt:lpstr>
      <vt:lpstr>Estado_de_la_verificación_de_la_identificación</vt:lpstr>
      <vt:lpstr>Estado_del_registro_biológico</vt:lpstr>
      <vt:lpstr>Estado_del_tipo</vt:lpstr>
      <vt:lpstr>Estado_nomenclatural</vt:lpstr>
      <vt:lpstr>Estado_taxonómico</vt:lpstr>
      <vt:lpstr>Etapa_de_vida</vt:lpstr>
      <vt:lpstr>Familia</vt:lpstr>
      <vt:lpstr>Fecha_de_georreferenciación</vt:lpstr>
      <vt:lpstr>Fecha_de_identificación</vt:lpstr>
      <vt:lpstr>Fecha_del_evento</vt:lpstr>
      <vt:lpstr>Fecha_original_del_evento</vt:lpstr>
      <vt:lpstr>Filo</vt:lpstr>
      <vt:lpstr>Formación</vt:lpstr>
      <vt:lpstr>Fuentes_de_georreferenciación</vt:lpstr>
      <vt:lpstr>Generalización_de_los_datos</vt:lpstr>
      <vt:lpstr>Género</vt:lpstr>
      <vt:lpstr>Geografía_superior</vt:lpstr>
      <vt:lpstr>Georreferenciado_por</vt:lpstr>
      <vt:lpstr>Grupo</vt:lpstr>
      <vt:lpstr>Grupo_de_islas</vt:lpstr>
      <vt:lpstr>Hábitat</vt:lpstr>
      <vt:lpstr>Hora_del_evento</vt:lpstr>
      <vt:lpstr>ID_de_la_colección</vt:lpstr>
      <vt:lpstr>ID_de_la_geografía_superior</vt:lpstr>
      <vt:lpstr>ID_de_la_identificación</vt:lpstr>
      <vt:lpstr>ID_de_la_institución</vt:lpstr>
      <vt:lpstr>ID_de_la_ubicación</vt:lpstr>
      <vt:lpstr>Plantilla!ID_de_muestra_del_ejemplar</vt:lpstr>
      <vt:lpstr>ID_del_concepto_del_taxón</vt:lpstr>
      <vt:lpstr>ID_del_conjunto_de_datos</vt:lpstr>
      <vt:lpstr>ID_del_contexto_geológico</vt:lpstr>
      <vt:lpstr>ID_del_evento</vt:lpstr>
      <vt:lpstr>Plantilla!ID_del_evento_parental</vt:lpstr>
      <vt:lpstr>ID_del_individuo</vt:lpstr>
      <vt:lpstr>ID_del_nombre_aceptado_usado</vt:lpstr>
      <vt:lpstr>ID_del_nombre_científico</vt:lpstr>
      <vt:lpstr>ID_del_nombre_de_acuerdo_con</vt:lpstr>
      <vt:lpstr>ID_del_nombre_original_usado</vt:lpstr>
      <vt:lpstr>ID_del_nombre_parental_usado</vt:lpstr>
      <vt:lpstr>ID_del_nombre_publicado_en</vt:lpstr>
      <vt:lpstr>Plantilla!ID_del_organismo</vt:lpstr>
      <vt:lpstr>ID_del_registro_biológico</vt:lpstr>
      <vt:lpstr>ID_del_taxón</vt:lpstr>
      <vt:lpstr>Identificaciones_previas</vt:lpstr>
      <vt:lpstr>Identificado_por</vt:lpstr>
      <vt:lpstr>Idioma</vt:lpstr>
      <vt:lpstr>Incertidumbre_de_las_coordenadas_en_metros</vt:lpstr>
      <vt:lpstr>Información_retenida</vt:lpstr>
      <vt:lpstr>Isla</vt:lpstr>
      <vt:lpstr>Latitud_decimal</vt:lpstr>
      <vt:lpstr>Latitud_original</vt:lpstr>
      <vt:lpstr>Localidad</vt:lpstr>
      <vt:lpstr>Localidad_original</vt:lpstr>
      <vt:lpstr>Longitud_decimal</vt:lpstr>
      <vt:lpstr>Longitud_original</vt:lpstr>
      <vt:lpstr>Medios_asociados</vt:lpstr>
      <vt:lpstr>Medios_de_establecimiento</vt:lpstr>
      <vt:lpstr>Mes</vt:lpstr>
      <vt:lpstr>Miembro</vt:lpstr>
      <vt:lpstr>Modificado</vt:lpstr>
      <vt:lpstr>Municipio</vt:lpstr>
      <vt:lpstr>Nombre_aceptado_usado</vt:lpstr>
      <vt:lpstr>Nombre_científico</vt:lpstr>
      <vt:lpstr>Nombre_común</vt:lpstr>
      <vt:lpstr>Nombre_de_acuerdo_con</vt:lpstr>
      <vt:lpstr>Nombre_del_conjunto_de_datos</vt:lpstr>
      <vt:lpstr>Plantilla!Nombre_del_organismo</vt:lpstr>
      <vt:lpstr>Nombre_original_usado</vt:lpstr>
      <vt:lpstr>Nombre_parental_usado</vt:lpstr>
      <vt:lpstr>Nombre_publicado_en</vt:lpstr>
      <vt:lpstr>Nombre_publicado_en_el_año</vt:lpstr>
      <vt:lpstr>Notas_de_campo</vt:lpstr>
      <vt:lpstr>Número_de_campo</vt:lpstr>
      <vt:lpstr>Número_de_catálogo</vt:lpstr>
      <vt:lpstr>Número_de_individuos</vt:lpstr>
      <vt:lpstr>Número_de_registro</vt:lpstr>
      <vt:lpstr>Orden</vt:lpstr>
      <vt:lpstr>Plantilla!Organismos_asociados</vt:lpstr>
      <vt:lpstr>Otros_números_de_catálogo</vt:lpstr>
      <vt:lpstr>País</vt:lpstr>
      <vt:lpstr>Periodo_tardío_o_sistema_superior</vt:lpstr>
      <vt:lpstr>Periodo_temprano_o_sistema_inferior</vt:lpstr>
      <vt:lpstr>Precisión_de_las_coordenadas</vt:lpstr>
      <vt:lpstr>Preparaciones</vt:lpstr>
      <vt:lpstr>Profundidad_máxima_en_metros</vt:lpstr>
      <vt:lpstr>Profundidad_mínima_en_metros</vt:lpstr>
      <vt:lpstr>Profundidad_original</vt:lpstr>
      <vt:lpstr>Propiedades_dinámicas</vt:lpstr>
      <vt:lpstr>Protocolo_de_georreferenciación</vt:lpstr>
      <vt:lpstr>Protocolo_de_muestreo</vt:lpstr>
      <vt:lpstr>Referencias</vt:lpstr>
      <vt:lpstr>Referencias_asociadas</vt:lpstr>
      <vt:lpstr>Referencias_de_la_identificación</vt:lpstr>
      <vt:lpstr>Registrado_por</vt:lpstr>
      <vt:lpstr>Registros_biológicos_asociados</vt:lpstr>
      <vt:lpstr>Reino</vt:lpstr>
      <vt:lpstr>Secuencias_asociadas</vt:lpstr>
      <vt:lpstr>Sexo</vt:lpstr>
      <vt:lpstr>Sistema_original_de_coordenadas</vt:lpstr>
      <vt:lpstr>SRS_footprint</vt:lpstr>
      <vt:lpstr>SRS_original</vt:lpstr>
      <vt:lpstr>Subgénero</vt:lpstr>
      <vt:lpstr>Plantilla!Tamaño_de_la_muestra</vt:lpstr>
      <vt:lpstr>Taxones_asociados</vt:lpstr>
      <vt:lpstr>Términos_litoestratigráficos</vt:lpstr>
      <vt:lpstr>Tipo</vt:lpstr>
      <vt:lpstr>Plantilla!Tipo_de_Cantidad_del_Organismo</vt:lpstr>
      <vt:lpstr>Titular_de_los_derechos</vt:lpstr>
      <vt:lpstr>Ubicación_de_acuerdo_con</vt:lpstr>
      <vt:lpstr>Plantilla!Unidad_del_tamaño</vt:lpstr>
      <vt:lpstr>WKT_footprint</vt:lpstr>
      <vt:lpstr>Zona_bioestratigráfica_inferior</vt:lpstr>
      <vt:lpstr>Zona_bioestratigráfica_superior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Néstor</dc:creator>
  <cp:lastModifiedBy>Leisy Amaya Montano</cp:lastModifiedBy>
  <dcterms:created xsi:type="dcterms:W3CDTF">2012-05-25T13:28:00Z</dcterms:created>
  <dcterms:modified xsi:type="dcterms:W3CDTF">2022-04-28T00:20:41Z</dcterms:modified>
</cp:coreProperties>
</file>