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A3BE01FF-B82B-C242-8122-1642BC68E9F3}" xr6:coauthVersionLast="47" xr6:coauthVersionMax="47" xr10:uidLastSave="{00000000-0000-0000-0000-000000000000}"/>
  <bookViews>
    <workbookView xWindow="0" yWindow="500" windowWidth="3840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T40" i="20" s="1"/>
  <c r="P47" i="20"/>
  <c r="P49" i="20"/>
  <c r="P36" i="20"/>
  <c r="P32" i="20"/>
  <c r="P37"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7" i="20" l="1"/>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T188" i="20" l="1"/>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<sst xmlns="http://schemas.openxmlformats.org/spreadsheetml/2006/main" count="7761" uniqueCount="3384">
  <si>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</si>
  <si>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</si>
  <si>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</si>
  <si>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</si>
  <si>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</si>
  <si>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</si>
  <si>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</si>
  <si>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</si>
  <si>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</si>
  <si>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</si>
  <si>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</si>
  <si>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</si>
  <si>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</si>
  <si>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</si>
  <si>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</si>
  <si>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</si>
  <si>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</si>
  <si>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</si>
  <si>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</si>
  <si>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</si>
  <si>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</si>
  <si>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</si>
  <si>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</si>
  <si>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</si>
  <si>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</si>
  <si>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</si>
  <si>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</si>
  <si>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</si>
  <si>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</si>
  <si>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</si>
  <si>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</si>
  <si>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</si>
  <si>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</si>
  <si>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</si>
  <si>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</si>
  <si>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</si>
  <si>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</si>
  <si>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</si>
  <si>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</si>
  <si>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</si>
  <si>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</si>
  <si>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</si>
  <si>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</si>
  <si>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</si>
  <si>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</si>
  <si>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</si>
  <si>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</si>
  <si>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</si>
  <si>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</si>
  <si>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</si>
  <si>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</si>
  <si>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</si>
  <si>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</si>
  <si>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</si>
  <si>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</si>
  <si>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</si>
  <si>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</si>
  <si>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</si>
  <si>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</si>
  <si>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</si>
  <si>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</si>
  <si>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</si>
  <si>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</si>
  <si>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</si>
  <si>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</si>
  <si>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</si>
  <si>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</si>
  <si>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</si>
  <si>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</si>
  <si>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</si>
  <si>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</si>
  <si>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</si>
  <si>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</si>
  <si>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</si>
  <si>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</si>
  <si>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</si>
  <si>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</si>
  <si>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</si>
  <si>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</si>
  <si>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</si>
  <si>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</si>
  <si>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</si>
  <si>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</si>
  <si>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</si>
  <si>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</si>
  <si>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</si>
  <si>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</si>
  <si>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</si>
  <si>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</si>
  <si>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</si>
  <si>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</si>
  <si>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</si>
  <si>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</si>
  <si>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</si>
  <si>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</si>
  <si>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</si>
  <si>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</si>
  <si>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</si>
  <si>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</si>
  <si>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</si>
  <si>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</si>
  <si>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</si>
  <si>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</si>
  <si>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</si>
  <si>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</si>
  <si>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</si>
  <si>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</si>
  <si>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</si>
  <si>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</si>
  <si>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</si>
  <si>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</si>
  <si>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</si>
  <si>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</si>
  <si>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</si>
  <si>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</si>
  <si>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</si>
  <si>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</si>
  <si>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</si>
  <si>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</si>
  <si>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</si>
  <si>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</si>
  <si>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</si>
  <si>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</si>
  <si>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</si>
  <si>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</si>
  <si>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</si>
  <si>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</si>
  <si>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</si>
  <si>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</si>
  <si>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</si>
  <si>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</si>
  <si>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</si>
  <si>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</si>
  <si>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</si>
  <si>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</si>
  <si>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</si>
  <si>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</si>
  <si>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</si>
  <si>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</si>
  <si>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</si>
  <si>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</si>
  <si>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</si>
  <si>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</si>
  <si>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</si>
  <si>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</si>
  <si>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</si>
  <si>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</si>
  <si>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</si>
  <si>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</si>
  <si>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</si>
  <si>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</si>
  <si>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</si>
  <si>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</si>
  <si>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</si>
  <si>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</si>
  <si>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</si>
  <si>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</si>
  <si>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</si>
  <si>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</si>
  <si>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</si>
  <si>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</si>
  <si>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</si>
  <si>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</si>
  <si>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</si>
  <si>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</si>
  <si>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</si>
  <si>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</si>
  <si>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</si>
  <si>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</si>
  <si>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</si>
  <si>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</si>
  <si>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</si>
  <si>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</si>
  <si>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</si>
  <si>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</si>
  <si>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</si>
  <si>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</si>
  <si>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</si>
  <si>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</si>
  <si>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</si>
  <si>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</si>
  <si>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</si>
  <si>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</si>
  <si>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</si>
  <si>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</si>
  <si>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</si>
  <si>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</si>
  <si>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</si>
  <si>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</si>
  <si>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</si>
  <si>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</si>
  <si>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</si>
  <si>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</si>
  <si>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</si>
  <si>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</si>
  <si>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</si>
  <si>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</si>
  <si>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</si>
  <si>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</si>
  <si>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</si>
  <si>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</si>
  <si>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</si>
  <si>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</si>
  <si>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</si>
  <si>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</si>
  <si>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</si>
  <si>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</si>
  <si>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</si>
  <si>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</si>
  <si>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</si>
  <si>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</si>
  <si>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</si>
  <si>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</si>
  <si>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</si>
  <si>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</si>
  <si>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</si>
  <si>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</si>
  <si>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</si>
  <si>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</si>
  <si>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</si>
  <si>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</si>
  <si>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</si>
  <si>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</si>
  <si>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</si>
  <si>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</si>
  <si>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</si>
  <si>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</si>
  <si>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</si>
  <si>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</si>
  <si>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</si>
  <si>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</si>
  <si>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</si>
  <si>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</si>
  <si>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</si>
  <si>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</si>
  <si>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</si>
  <si>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</si>
  <si>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</si>
  <si>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</si>
  <si>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</si>
  <si>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</si>
  <si>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</si>
  <si>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</si>
  <si>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</si>
  <si>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</si>
  <si>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</si>
  <si>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</si>
  <si>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</si>
  <si>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</si>
  <si>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</si>
  <si>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</si>
  <si>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</si>
  <si>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</si>
  <si>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</si>
  <si>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</si>
  <si>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</si>
  <si>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</si>
  <si>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</si>
  <si>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</si>
  <si>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</si>
  <si>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</si>
  <si>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</si>
  <si>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</si>
  <si>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</si>
  <si>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</si>
  <si>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</si>
  <si>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</si>
  <si>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</si>
  <si>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</si>
  <si>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</si>
  <si>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</si>
  <si>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</si>
  <si>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</si>
  <si>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</si>
  <si>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</si>
  <si>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</si>
  <si>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</si>
  <si>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</si>
  <si>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</si>
  <si>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</si>
  <si>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</si>
  <si>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</si>
  <si>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</si>
  <si>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</si>
  <si>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</si>
  <si>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</si>
  <si>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</si>
  <si>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</si>
  <si>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</si>
  <si>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</si>
  <si>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</si>
  <si>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</si>
  <si>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</si>
  <si>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</si>
  <si>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</si>
  <si>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</si>
  <si>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</si>
  <si>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</si>
  <si>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</si>
  <si>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</si>
  <si>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</si>
  <si>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</si>
  <si>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</si>
  <si>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</si>
  <si>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</si>
  <si>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</si>
  <si>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</si>
  <si>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</si>
  <si>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</si>
  <si>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</si>
  <si>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</si>
  <si>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</si>
  <si>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</si>
  <si>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</si>
  <si>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</si>
  <si>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</si>
  <si>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</si>
  <si>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</si>
  <si>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</si>
  <si>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</si>
  <si>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</si>
  <si>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</si>
  <si>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</si>
  <si>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</si>
  <si>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</si>
  <si>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</si>
  <si>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</si>
  <si>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</si>
  <si>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</si>
  <si>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</si>
  <si>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</si>
  <si>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</si>
  <si>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</si>
  <si>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</si>
  <si>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</si>
  <si>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</si>
  <si>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</si>
  <si>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</si>
  <si>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</si>
  <si>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</si>
  <si>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</si>
  <si>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</si>
  <si>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</si>
  <si>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</si>
  <si>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</si>
  <si>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</si>
  <si>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</si>
  <si>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</si>
  <si>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</si>
  <si>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</si>
  <si>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</si>
  <si>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</si>
  <si>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</si>
  <si>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</si>
  <si>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</si>
  <si>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</si>
  <si>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</si>
  <si>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</si>
  <si>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</si>
  <si>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</si>
  <si>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</si>
  <si>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</si>
  <si>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</si>
  <si>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</si>
  <si>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</si>
  <si>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</si>
  <si>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</si>
  <si>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</si>
  <si>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</si>
  <si>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</si>
  <si>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</si>
  <si>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</si>
  <si>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</si>
  <si>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</si>
  <si>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</si>
  <si>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</si>
  <si>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</si>
  <si>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</si>
  <si>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</si>
  <si>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</si>
  <si>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</si>
  <si>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</si>
  <si>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</si>
  <si>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</si>
  <si>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</si>
  <si>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</si>
  <si>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</si>
  <si>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</si>
  <si>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</si>
  <si>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</si>
  <si>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</si>
  <si>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</si>
  <si>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</si>
  <si>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</si>
  <si>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</si>
  <si>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</si>
  <si>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</si>
  <si>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</si>
  <si>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</si>
  <si>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</si>
  <si>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</si>
  <si>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</si>
  <si>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</si>
  <si>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</si>
  <si>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</si>
  <si>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</si>
  <si>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</si>
  <si>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</si>
  <si>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</si>
  <si>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</si>
  <si>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</si>
  <si>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</si>
  <si>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</si>
  <si>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</si>
  <si>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</si>
  <si>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</si>
  <si>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</si>
  <si>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</si>
  <si>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</si>
  <si>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</si>
  <si>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</si>
  <si>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</si>
  <si>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</si>
  <si>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</si>
  <si>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</si>
  <si>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</si>
  <si>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</si>
  <si>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</si>
  <si>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</si>
  <si>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</si>
  <si>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</si>
  <si>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</si>
  <si>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</si>
  <si>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</si>
  <si>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</si>
  <si>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</si>
  <si>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</si>
  <si>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</si>
  <si>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</si>
  <si>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</si>
  <si>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</si>
  <si>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</si>
  <si>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</si>
  <si>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</si>
  <si>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</si>
  <si>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</si>
  <si>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</si>
  <si>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</si>
  <si>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</si>
  <si>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</si>
  <si>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</si>
  <si>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</si>
  <si>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</si>
  <si>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</si>
  <si>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</si>
  <si>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</si>
  <si>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</si>
  <si>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</si>
  <si>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</si>
  <si>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</si>
  <si>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</si>
  <si>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</si>
  <si>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</si>
  <si>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</si>
  <si>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</si>
  <si>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</si>
  <si>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</si>
  <si>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</si>
  <si>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</si>
  <si>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</si>
  <si>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</si>
  <si>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</si>
  <si>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</si>
  <si>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</si>
  <si>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</si>
  <si>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</si>
  <si>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</si>
  <si>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</si>
  <si>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</si>
  <si>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</si>
  <si>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</si>
  <si>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</si>
  <si>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</si>
  <si>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</si>
  <si>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</si>
  <si>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</si>
  <si>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</si>
  <si>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</si>
  <si>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</si>
  <si>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</si>
  <si>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</si>
  <si>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</si>
  <si>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</si>
  <si>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</si>
  <si>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</si>
  <si>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</si>
  <si>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</si>
  <si>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</si>
  <si>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</si>
  <si>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</si>
  <si>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</si>
  <si>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</si>
  <si>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</si>
  <si>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</si>
  <si>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</si>
  <si>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</si>
  <si>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</si>
  <si>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</si>
  <si>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</si>
  <si>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</si>
  <si>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</si>
  <si>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</si>
  <si>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</si>
  <si>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</si>
  <si>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</si>
  <si>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</si>
  <si>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</si>
  <si>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</si>
  <si>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</si>
  <si>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</si>
  <si>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</si>
  <si>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</si>
  <si>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</si>
  <si>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</si>
  <si>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</si>
  <si>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</si>
  <si>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</si>
  <si>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</si>
  <si>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</si>
  <si>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</si>
  <si>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</si>
  <si>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</si>
  <si>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</si>
  <si>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</si>
  <si>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</si>
  <si>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</si>
  <si>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</si>
  <si>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</si>
  <si>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</si>
  <si>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</si>
  <si>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</si>
  <si>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</si>
  <si>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</si>
  <si>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</si>
  <si>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</si>
  <si>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</si>
  <si>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</si>
  <si>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</si>
  <si>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</si>
  <si>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</si>
  <si>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</si>
  <si>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</si>
  <si>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</si>
  <si>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</si>
  <si>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</si>
  <si>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</si>
  <si>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</si>
  <si>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</si>
  <si>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</si>
  <si>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</si>
  <si>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</si>
  <si>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</si>
  <si>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</si>
  <si>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</si>
  <si>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</si>
  <si>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</si>
  <si>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</si>
  <si>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</si>
  <si>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</si>
  <si>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</si>
  <si>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</si>
  <si>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</si>
  <si>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</si>
  <si>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</si>
  <si>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</si>
  <si>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</si>
  <si>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</si>
  <si>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</si>
  <si>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</si>
  <si>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</si>
  <si>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</si>
  <si>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</si>
  <si>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</si>
  <si>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</si>
  <si>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</si>
  <si>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</si>
  <si>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</si>
  <si>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</si>
  <si>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</si>
  <si>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</si>
  <si>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</si>
  <si>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</si>
  <si>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</si>
  <si>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</si>
  <si>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</si>
  <si>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</si>
  <si>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</si>
  <si>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</si>
  <si>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</si>
  <si>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</si>
  <si>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</si>
  <si>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</si>
  <si>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</si>
  <si>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</si>
  <si>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</si>
  <si>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</si>
  <si>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</si>
  <si>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</si>
  <si>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</si>
  <si>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</si>
  <si>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</si>
  <si>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</si>
  <si>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</si>
  <si>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</si>
  <si>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</si>
  <si>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</si>
  <si>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</si>
  <si>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</si>
  <si>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</si>
  <si>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</si>
  <si>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</si>
  <si>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</si>
  <si>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</si>
  <si>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</si>
  <si>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</si>
  <si>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</si>
  <si>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</si>
  <si>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</si>
  <si>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</si>
  <si>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</si>
  <si>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</si>
  <si>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</si>
  <si>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</si>
  <si>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</si>
  <si>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</si>
  <si>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</si>
  <si>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</si>
  <si>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</si>
  <si>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</si>
  <si>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</si>
  <si>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</si>
  <si>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</si>
  <si>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</si>
  <si>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</si>
  <si>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</si>
  <si>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</si>
  <si>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</si>
  <si>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</si>
  <si>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</si>
  <si>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</si>
  <si>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</si>
  <si>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</si>
  <si>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</si>
  <si>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</si>
  <si>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</si>
  <si>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</si>
  <si>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</si>
  <si>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</si>
  <si>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</si>
  <si>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</si>
  <si>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</si>
  <si>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</si>
  <si>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</si>
  <si>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</si>
  <si>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</si>
  <si>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</si>
  <si>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</si>
  <si>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</si>
  <si>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</si>
  <si>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</si>
  <si>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</si>
  <si>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</si>
  <si>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</si>
  <si>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</si>
  <si>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</si>
  <si>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</si>
  <si>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</si>
  <si>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</si>
  <si>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</si>
  <si>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</si>
  <si>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</si>
  <si>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</si>
  <si>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</si>
  <si>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</si>
  <si>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</si>
  <si>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</si>
  <si>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</si>
  <si>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</si>
  <si>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</si>
  <si>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</si>
  <si>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</si>
  <si>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</si>
  <si>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</si>
  <si>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</si>
  <si>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</si>
  <si>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</si>
  <si>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</si>
  <si>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</si>
  <si>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</si>
  <si>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</si>
  <si>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</si>
  <si>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</si>
  <si>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</si>
  <si>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</si>
  <si>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</si>
  <si>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</si>
  <si>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</si>
  <si>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</si>
  <si>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</si>
  <si>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</si>
  <si>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</si>
  <si>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</si>
  <si>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</si>
  <si>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</si>
  <si>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</si>
  <si>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</si>
  <si>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</si>
  <si>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</si>
  <si>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</si>
  <si>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</si>
  <si>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</si>
  <si>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</si>
  <si>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</si>
  <si>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</si>
  <si>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</si>
  <si>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</si>
  <si>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</si>
  <si>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</si>
  <si>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</si>
  <si>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</si>
  <si>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</si>
  <si>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</si>
  <si>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</si>
  <si>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</si>
  <si>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</si>
  <si>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</si>
  <si>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</si>
  <si>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</si>
  <si>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</si>
  <si>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</si>
  <si>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</si>
  <si>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</si>
  <si>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</si>
  <si>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</si>
  <si>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</si>
  <si>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</si>
  <si>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</si>
  <si>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</si>
  <si>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</si>
  <si>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</si>
  <si>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</si>
  <si>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</si>
  <si>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</si>
  <si>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</si>
  <si>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</si>
  <si>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</si>
  <si>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</si>
  <si>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</si>
  <si>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</si>
  <si>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</si>
  <si>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</si>
  <si>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</si>
  <si>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</si>
  <si>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</si>
  <si>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</si>
  <si>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</si>
  <si>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</si>
  <si>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</si>
  <si>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</si>
  <si>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</si>
  <si>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</si>
  <si>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</si>
  <si>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</si>
  <si>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</si>
  <si>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</si>
  <si>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</si>
  <si>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</si>
  <si>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</si>
  <si>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</si>
  <si>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</si>
  <si>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</si>
  <si>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</si>
  <si>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</si>
  <si>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</si>
  <si>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</si>
  <si>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</si>
  <si>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</si>
  <si>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</si>
  <si>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</si>
  <si>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</si>
  <si>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</si>
  <si>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</si>
  <si>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</si>
  <si>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</si>
  <si>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</si>
  <si>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</si>
  <si>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</si>
  <si>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</si>
  <si>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</si>
  <si>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</si>
  <si>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</si>
  <si>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</si>
  <si>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</si>
  <si>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</si>
  <si>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</si>
  <si>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</si>
  <si>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</si>
  <si>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</si>
  <si>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</si>
  <si>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</si>
  <si>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</si>
  <si>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</si>
  <si>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</si>
  <si>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</si>
  <si>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</si>
  <si>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</si>
  <si>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</si>
  <si>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</si>
  <si>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</si>
  <si>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</si>
  <si>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</si>
  <si>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</si>
  <si>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</si>
  <si>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</si>
  <si>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</si>
  <si>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</si>
  <si>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</si>
  <si>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</si>
  <si>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</si>
  <si>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</si>
  <si>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</si>
  <si>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</si>
  <si>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</si>
  <si>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</si>
  <si>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</si>
  <si>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</si>
  <si>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</si>
  <si>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</si>
  <si>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</si>
  <si>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</si>
  <si>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</si>
  <si>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</si>
  <si>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</si>
  <si>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</si>
  <si>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</si>
  <si>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</si>
  <si>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</si>
  <si>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</si>
  <si>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</si>
  <si>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</si>
  <si>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</si>
  <si>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</si>
  <si>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</si>
  <si>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</si>
  <si>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</si>
  <si>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</si>
  <si>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</si>
  <si>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</si>
  <si>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</si>
  <si>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</si>
  <si>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</si>
  <si>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</si>
  <si>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</si>
  <si>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</si>
  <si>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</si>
  <si>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</si>
  <si>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</si>
  <si>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</si>
  <si>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</si>
  <si>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</si>
  <si>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</si>
  <si>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</si>
  <si>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</si>
  <si>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</si>
  <si>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</si>
  <si>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</si>
  <si>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</si>
  <si>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</si>
  <si>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</si>
  <si>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</si>
  <si>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</si>
  <si>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</si>
  <si>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</si>
  <si>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</si>
  <si>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</si>
  <si>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</si>
  <si>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</si>
  <si>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</si>
  <si>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</si>
  <si>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</si>
  <si>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</si>
  <si>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</si>
  <si>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</si>
  <si>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</si>
  <si>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</si>
  <si>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</si>
  <si>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</si>
  <si>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</si>
  <si>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</si>
  <si>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</si>
  <si>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</si>
  <si>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</si>
  <si>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</si>
  <si>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</si>
  <si>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</si>
  <si>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</si>
  <si>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</si>
  <si>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</si>
  <si>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</si>
  <si>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</si>
  <si>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</si>
  <si>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</si>
  <si>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</si>
  <si>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</si>
  <si>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</si>
  <si>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</si>
  <si>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</si>
  <si>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</si>
  <si>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</si>
  <si>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</si>
  <si>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</si>
  <si>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</si>
  <si>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</si>
  <si>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</si>
  <si>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</si>
  <si>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</si>
  <si>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</si>
  <si>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</si>
  <si>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</si>
  <si>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</si>
  <si>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</si>
  <si>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</si>
  <si>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</si>
  <si>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</si>
  <si>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</si>
  <si>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</si>
  <si>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</si>
  <si>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</si>
  <si>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</si>
  <si>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</si>
  <si>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</si>
  <si>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</si>
  <si>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</si>
  <si>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</si>
  <si>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</si>
  <si>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</si>
  <si>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</si>
  <si>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</si>
  <si>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</si>
  <si>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</si>
  <si>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</si>
  <si>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</si>
  <si>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</si>
  <si>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</si>
  <si>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</si>
  <si>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</si>
  <si>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</si>
  <si>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</si>
  <si>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</si>
  <si>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</si>
  <si>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</si>
  <si>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</si>
  <si>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</si>
  <si>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</si>
  <si>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</si>
  <si>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</si>
  <si>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</si>
  <si>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</si>
  <si>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</si>
  <si>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</si>
  <si>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</si>
  <si>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</si>
  <si>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</si>
  <si>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</si>
  <si>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</si>
  <si>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</si>
  <si>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</si>
  <si>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</si>
  <si>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</si>
  <si>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</si>
  <si>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</si>
  <si>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</si>
  <si>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</si>
  <si>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</si>
  <si>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</si>
  <si>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</si>
  <si>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</si>
  <si>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</si>
  <si>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</si>
  <si>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</si>
  <si>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</si>
  <si>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</si>
  <si>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</si>
  <si>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</si>
  <si>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</si>
  <si>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</si>
  <si>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</si>
  <si>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</si>
  <si>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</si>
  <si>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</si>
  <si>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</si>
  <si>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</si>
  <si>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</si>
  <si>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</si>
  <si>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</si>
  <si>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</si>
  <si>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</si>
  <si>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</si>
  <si>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</si>
  <si>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</si>
  <si>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</si>
  <si>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</si>
  <si>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</si>
  <si>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</si>
  <si>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</si>
  <si>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</si>
  <si>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</si>
  <si>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</si>
  <si>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</si>
  <si>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</si>
  <si>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</si>
  <si>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</si>
  <si>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</si>
  <si>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</si>
  <si>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</si>
  <si>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</si>
  <si>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</si>
  <si>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</si>
  <si>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</si>
  <si>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</si>
  <si>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</si>
  <si>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</si>
  <si>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</si>
  <si>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</si>
  <si>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</si>
  <si>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</si>
  <si>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</si>
  <si>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</si>
  <si>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</si>
  <si>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</si>
  <si>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</si>
  <si>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</si>
  <si>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</si>
  <si>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</si>
  <si>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</si>
  <si>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</si>
  <si>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</si>
  <si>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</si>
  <si>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</si>
  <si>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</si>
  <si>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</si>
  <si>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</si>
  <si>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</si>
  <si>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</si>
  <si>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</si>
  <si>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</si>
  <si>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</si>
  <si>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</si>
  <si>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</si>
  <si>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</si>
  <si>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</si>
  <si>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</si>
  <si>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</si>
  <si>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</si>
  <si>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</si>
  <si>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</si>
  <si>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</si>
  <si>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</si>
  <si>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</si>
  <si>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</si>
  <si>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</si>
  <si>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</si>
  <si>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</si>
  <si>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</si>
  <si>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</si>
  <si>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</si>
  <si>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</si>
  <si>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</si>
  <si>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</si>
  <si>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</si>
  <si>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</si>
  <si>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</si>
  <si>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</si>
  <si>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</si>
  <si>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</si>
  <si>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</si>
  <si>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</si>
  <si>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</si>
  <si>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</si>
  <si>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</si>
  <si>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</si>
  <si>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</si>
  <si>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</si>
  <si>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</si>
  <si>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</si>
  <si>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</si>
  <si>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</si>
  <si>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</si>
  <si>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</si>
  <si>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</si>
  <si>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</si>
  <si>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</si>
  <si>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</si>
  <si>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</si>
  <si>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</si>
  <si>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</si>
  <si>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</si>
  <si>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</si>
  <si>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</si>
  <si>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</si>
  <si>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</si>
  <si>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</si>
  <si>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</si>
  <si>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</si>
  <si>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</si>
  <si>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</si>
  <si>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</si>
  <si>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</si>
  <si>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</si>
  <si>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</si>
  <si>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</si>
  <si>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</si>
  <si>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</si>
  <si>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</si>
  <si>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</si>
  <si>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</si>
  <si>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</si>
  <si>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</si>
  <si>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</si>
  <si>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</si>
  <si>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</si>
  <si>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</si>
  <si>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</si>
  <si>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</si>
  <si>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</si>
  <si>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</si>
  <si>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</si>
  <si>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</si>
  <si>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</si>
  <si>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</si>
  <si>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</si>
  <si>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</si>
  <si>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</si>
  <si>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</si>
  <si>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</si>
  <si>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</si>
  <si>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</si>
  <si>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</si>
  <si>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</si>
  <si>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</si>
  <si>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</si>
  <si>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</si>
  <si>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</si>
  <si>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</si>
  <si>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</si>
  <si>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</si>
  <si>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</si>
  <si>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</si>
  <si>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</si>
  <si>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</si>
  <si>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</si>
  <si>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</si>
  <si>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</si>
  <si>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</si>
  <si>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</si>
  <si>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</si>
  <si>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</si>
  <si>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</si>
  <si>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</si>
  <si>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</si>
  <si>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</si>
  <si>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</si>
  <si>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</si>
  <si>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</si>
  <si>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</si>
  <si>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</si>
  <si>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</si>
  <si>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</si>
  <si>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</si>
  <si>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</si>
  <si>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</si>
  <si>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</si>
  <si>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</si>
  <si>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</si>
  <si>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</si>
  <si>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</si>
  <si>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</si>
  <si>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</si>
  <si>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</si>
  <si>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</si>
  <si>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</si>
  <si>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</si>
  <si>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</si>
  <si>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</si>
  <si>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</si>
  <si>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</si>
  <si>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</si>
  <si>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</si>
  <si>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</si>
  <si>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</si>
  <si>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</si>
  <si>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</si>
  <si>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</si>
  <si>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</si>
  <si>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</si>
  <si>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</si>
  <si>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</si>
  <si>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</si>
  <si>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</si>
  <si>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</si>
  <si>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</si>
  <si>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</si>
  <si>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</si>
  <si>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</si>
  <si>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</si>
  <si>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</si>
  <si>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</si>
  <si>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</si>
  <si>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</si>
  <si>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</si>
  <si>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</si>
  <si>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</si>
  <si>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</si>
  <si>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</si>
  <si>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</si>
  <si>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</si>
  <si>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</si>
  <si>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</si>
  <si>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</si>
  <si>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</si>
  <si>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</si>
  <si>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</si>
  <si>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</si>
  <si>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</si>
  <si>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</si>
  <si>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</si>
  <si>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</si>
  <si>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</si>
  <si>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</si>
  <si>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</si>
  <si>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</si>
  <si>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</si>
  <si>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</si>
  <si>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</si>
  <si>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</si>
  <si>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</si>
  <si>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</si>
  <si>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</si>
  <si>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</si>
  <si>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</si>
  <si>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</si>
  <si>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</si>
  <si>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</si>
  <si>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</si>
  <si>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</si>
  <si>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</si>
  <si>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</si>
  <si>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</si>
  <si>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</si>
  <si>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</si>
  <si>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</si>
  <si>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</si>
  <si>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</si>
  <si>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</si>
  <si>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</si>
  <si>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</si>
  <si>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</si>
  <si>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</si>
  <si>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</si>
  <si>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</si>
  <si>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</si>
  <si>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</si>
  <si>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</si>
  <si>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</si>
  <si>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</si>
  <si>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</si>
  <si>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</si>
  <si>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</si>
  <si>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</si>
  <si>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</si>
  <si>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</si>
  <si>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</si>
  <si>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</si>
  <si>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</si>
  <si>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</si>
  <si>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</si>
  <si>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</si>
  <si>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</si>
  <si>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</si>
  <si>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</si>
  <si>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</si>
  <si>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</si>
  <si>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</si>
  <si>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</si>
  <si>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</si>
  <si>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</si>
  <si>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</si>
  <si>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</si>
  <si>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</si>
  <si>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</si>
  <si>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</si>
  <si>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</si>
  <si>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</si>
  <si>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</si>
  <si>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</si>
  <si>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</si>
  <si>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</si>
  <si>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</si>
  <si>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</si>
  <si>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</si>
  <si>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</si>
  <si>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</si>
  <si>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</si>
  <si>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</si>
  <si>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</si>
  <si>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</si>
  <si>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</si>
  <si>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</si>
  <si>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</si>
  <si>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</si>
  <si>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</si>
  <si>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</si>
  <si>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</si>
  <si>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</si>
  <si>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</si>
  <si>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</si>
  <si>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</si>
  <si>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</si>
  <si>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</si>
  <si>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</si>
  <si>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</si>
  <si>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</si>
  <si>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</si>
  <si>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</si>
  <si>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</si>
  <si>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</si>
  <si>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</si>
  <si>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</si>
  <si>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</si>
  <si>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</si>
  <si>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</si>
  <si>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</si>
  <si>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</si>
  <si>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</si>
  <si>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</si>
  <si>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</si>
  <si>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</si>
  <si>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</si>
  <si>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</si>
  <si>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</si>
  <si>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</si>
  <si>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</si>
  <si>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</si>
  <si>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</si>
  <si>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</si>
  <si>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</si>
  <si>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</si>
  <si>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</si>
  <si>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</si>
  <si>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</si>
  <si>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</si>
  <si>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</si>
  <si>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</si>
  <si>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</si>
  <si>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</si>
  <si>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</si>
  <si>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</si>
  <si>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</si>
  <si>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</si>
  <si>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</si>
  <si>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</si>
  <si>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</si>
  <si>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</si>
  <si>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</si>
  <si>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</si>
  <si>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</si>
  <si>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</si>
  <si>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</si>
  <si>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</si>
  <si>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</si>
  <si>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</si>
  <si>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</si>
  <si>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</si>
  <si>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</si>
  <si>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</si>
  <si>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</si>
  <si>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</si>
  <si>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</si>
  <si>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</si>
  <si>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</si>
  <si>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</si>
  <si>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</si>
  <si>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</si>
  <si>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</si>
  <si>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</si>
  <si>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</si>
  <si>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</si>
  <si>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</si>
  <si>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</si>
  <si>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</si>
  <si>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</si>
  <si>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</si>
  <si>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</si>
  <si>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</si>
  <si>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</si>
  <si>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</si>
  <si>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</si>
  <si>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</si>
  <si>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</si>
  <si>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</si>
  <si>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</si>
  <si>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</si>
  <si>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</si>
  <si>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</si>
  <si>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</si>
  <si>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</si>
  <si>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</si>
  <si>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</si>
  <si>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</si>
  <si>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</si>
  <si>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</si>
  <si>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</si>
  <si>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</si>
  <si>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</si>
  <si>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</si>
  <si>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</si>
  <si>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</si>
  <si>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</si>
  <si>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</si>
  <si>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</si>
  <si>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</si>
  <si>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</si>
  <si>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</si>
  <si>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</si>
  <si>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</si>
  <si>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</si>
  <si>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</si>
  <si>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</si>
  <si>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</si>
  <si>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</si>
  <si>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</si>
  <si>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</si>
  <si>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</si>
  <si>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</si>
  <si>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</si>
  <si>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</si>
  <si>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</si>
  <si>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</si>
  <si>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</si>
  <si>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</si>
  <si>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</si>
  <si>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</si>
  <si>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</si>
  <si>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</si>
  <si>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</si>
  <si>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</si>
  <si>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</si>
  <si>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</si>
  <si>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</si>
  <si>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</si>
  <si>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</si>
  <si>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</si>
  <si>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</si>
  <si>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</si>
  <si>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</si>
  <si>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</si>
  <si>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</si>
  <si>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</si>
  <si>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</si>
  <si>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</si>
  <si>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</si>
  <si>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</si>
  <si>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</si>
  <si>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</si>
  <si>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</si>
  <si>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</si>
  <si>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</si>
  <si>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</si>
  <si>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</si>
  <si>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</si>
  <si>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</si>
  <si>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</si>
  <si>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</si>
  <si>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</si>
  <si>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</si>
  <si>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</si>
  <si>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</si>
  <si>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</si>
  <si>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</si>
  <si>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</si>
  <si>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</si>
  <si>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</si>
  <si>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</si>
  <si>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</si>
  <si>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</si>
  <si>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</si>
  <si>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</si>
  <si>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</si>
  <si>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</si>
  <si>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</si>
  <si>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</si>
  <si>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</si>
  <si>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</si>
  <si>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</si>
  <si>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</si>
  <si>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</si>
  <si>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</si>
  <si>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</si>
  <si>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</si>
  <si>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</si>
  <si>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</si>
  <si>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</si>
  <si>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</si>
  <si>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</si>
  <si>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</si>
  <si>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</si>
  <si>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</si>
  <si>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</si>
  <si>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</si>
  <si>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</si>
  <si>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</si>
  <si>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</si>
  <si>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</si>
  <si>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</si>
  <si>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</si>
  <si>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</si>
  <si>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</si>
  <si>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</si>
  <si>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</si>
  <si>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</si>
  <si>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</si>
  <si>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</si>
  <si>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</si>
  <si>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</si>
  <si>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</si>
  <si>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</si>
  <si>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</si>
  <si>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</si>
  <si>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</si>
  <si>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</si>
  <si>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</si>
  <si>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</si>
  <si>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</si>
  <si>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</si>
  <si>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</si>
  <si>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</si>
  <si>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</si>
  <si>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</si>
  <si>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</si>
  <si>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</si>
  <si>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</si>
  <si>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</si>
  <si>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</si>
  <si>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</si>
  <si>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</si>
  <si>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</si>
  <si>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</si>
  <si>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</si>
  <si>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</si>
  <si>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</si>
  <si>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</si>
  <si>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</si>
  <si>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</si>
  <si>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</si>
  <si>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</si>
  <si>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</si>
  <si>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</si>
  <si>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</si>
  <si>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</si>
  <si>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</si>
  <si>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</si>
  <si>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</si>
  <si>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</si>
  <si>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</si>
  <si>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</si>
  <si>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</si>
  <si>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</si>
  <si>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</si>
  <si>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</si>
  <si>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</si>
  <si>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</si>
  <si>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</si>
  <si>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</si>
  <si>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</si>
  <si>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</si>
  <si>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</si>
  <si>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</si>
  <si>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</si>
  <si>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</si>
  <si>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</si>
  <si>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</si>
  <si>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</si>
  <si>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</si>
  <si>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</si>
  <si>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</si>
  <si>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</si>
  <si>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</si>
  <si>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</si>
  <si>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</si>
  <si>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</si>
  <si>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</si>
  <si>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</si>
  <si>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</si>
  <si>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</si>
  <si>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</si>
  <si>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</si>
  <si>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</si>
  <si>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</si>
  <si>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</si>
  <si>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</si>
  <si>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</si>
  <si>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</si>
  <si>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</si>
  <si>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</si>
  <si>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</si>
  <si>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</si>
  <si>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</si>
  <si>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</si>
  <si>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</si>
  <si>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</si>
  <si>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</si>
  <si>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</si>
  <si>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</si>
  <si>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</si>
  <si>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</si>
  <si>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</si>
  <si>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</si>
  <si>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</si>
  <si>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</si>
  <si>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</si>
  <si>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</si>
  <si>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</si>
  <si>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</si>
  <si>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</si>
  <si>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</si>
  <si>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</si>
  <si>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</si>
  <si>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</si>
  <si>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</si>
  <si>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</si>
  <si>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</si>
  <si>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</si>
  <si>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</si>
  <si>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</si>
  <si>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</si>
  <si>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</si>
  <si>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</si>
  <si>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</si>
  <si>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</si>
  <si>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</si>
  <si>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</si>
  <si>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</si>
  <si>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</si>
  <si>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</si>
  <si>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</si>
  <si>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</si>
  <si>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</si>
  <si>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</si>
  <si>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</si>
  <si>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</si>
  <si>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</si>
  <si>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</si>
  <si>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</si>
  <si>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</si>
  <si>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</si>
  <si>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</si>
  <si>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</si>
  <si>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</si>
  <si>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</si>
  <si>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</si>
  <si>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</si>
  <si>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</si>
  <si>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</si>
  <si>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</si>
  <si>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</si>
  <si>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</si>
  <si>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</si>
  <si>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</si>
  <si>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</si>
  <si>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</si>
  <si>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</si>
  <si>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</si>
  <si>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</si>
  <si>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</si>
  <si>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</si>
  <si>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</si>
  <si>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</si>
  <si>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</si>
  <si>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</si>
  <si>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</si>
  <si>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</si>
  <si>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</si>
  <si>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</si>
  <si>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</si>
  <si>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</si>
  <si>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</si>
  <si>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</si>
  <si>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</si>
  <si>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</si>
  <si>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</si>
  <si>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</si>
  <si>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</si>
  <si>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</si>
  <si>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</si>
  <si>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</si>
  <si>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</si>
  <si>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</si>
  <si>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</si>
  <si>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</si>
  <si>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</si>
  <si>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</si>
  <si>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</si>
  <si>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</si>
  <si>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</si>
  <si>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</si>
  <si>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</si>
  <si>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</si>
  <si>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</si>
  <si>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</si>
  <si>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</si>
  <si>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</si>
  <si>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</si>
  <si>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</si>
  <si>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</si>
  <si>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</si>
  <si>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</si>
  <si>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</si>
  <si>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</si>
  <si>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</si>
  <si>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</si>
  <si>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</si>
  <si>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</si>
  <si>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</si>
  <si>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</si>
  <si>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</si>
  <si>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</si>
  <si>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</si>
  <si>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</si>
  <si>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</si>
  <si>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</si>
  <si>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</si>
  <si>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</si>
  <si>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</si>
  <si>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</si>
  <si>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</si>
  <si>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</si>
  <si>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</si>
  <si>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</si>
  <si>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</si>
  <si>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</si>
  <si>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</si>
  <si>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</si>
  <si>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</si>
  <si>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</si>
  <si>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</si>
  <si>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</si>
  <si>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</si>
  <si>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</si>
  <si>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</si>
  <si>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</si>
  <si>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</si>
  <si>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</si>
  <si>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</si>
  <si>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</si>
  <si>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</si>
  <si>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</si>
  <si>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</si>
  <si>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</si>
  <si>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</si>
  <si>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</si>
  <si>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</si>
  <si>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</si>
  <si>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</si>
  <si>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</si>
  <si>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</si>
  <si>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</si>
  <si>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</si>
  <si>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</si>
  <si>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</si>
  <si>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</si>
  <si>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</si>
  <si>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</si>
  <si>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</si>
  <si>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</si>
  <si>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</si>
  <si>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</si>
  <si>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</si>
  <si>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</si>
  <si>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</si>
  <si>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</si>
  <si>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</si>
  <si>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</si>
  <si>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</si>
  <si>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</si>
  <si>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</si>
  <si>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</si>
  <si>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</si>
  <si>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</si>
  <si>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</si>
  <si>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</si>
  <si>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</si>
  <si>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</si>
  <si>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</si>
  <si>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</si>
  <si>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</si>
  <si>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</si>
  <si>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</si>
  <si>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</si>
  <si>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</si>
  <si>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</si>
  <si>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</si>
  <si>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</si>
  <si>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</si>
  <si>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</si>
  <si>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</si>
  <si>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</si>
  <si>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</si>
  <si>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</si>
  <si>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</si>
  <si>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</si>
  <si>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</si>
  <si>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</si>
  <si>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</si>
  <si>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</si>
  <si>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</si>
  <si>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</si>
  <si>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</si>
  <si>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</si>
  <si>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</si>
  <si>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</si>
  <si>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</si>
  <si>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</si>
  <si>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</si>
  <si>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</si>
  <si>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</si>
  <si>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</si>
  <si>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</si>
  <si>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</si>
  <si>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</si>
  <si>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</si>
  <si>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</si>
  <si>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</si>
  <si>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</si>
  <si>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</si>
  <si>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</si>
  <si>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</si>
  <si>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</si>
  <si>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</si>
  <si>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</si>
  <si>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</si>
  <si>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</si>
  <si>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</si>
  <si>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</si>
  <si>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</si>
  <si>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</si>
  <si>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</si>
  <si>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</si>
  <si>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</si>
  <si>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</si>
  <si>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</si>
  <si>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</si>
  <si>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</si>
  <si>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</si>
  <si>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</si>
  <si>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</si>
  <si>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</si>
  <si>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</si>
  <si>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</si>
  <si>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</si>
  <si>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</si>
  <si>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</si>
  <si>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</si>
  <si>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</si>
  <si>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</si>
  <si>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</si>
  <si>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</si>
  <si>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</si>
  <si>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</si>
  <si>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</si>
  <si>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</si>
  <si>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</si>
  <si>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</si>
  <si>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</si>
  <si>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</si>
  <si>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</si>
  <si>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</si>
  <si>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</si>
  <si>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</si>
  <si>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</si>
  <si>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</si>
  <si>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</si>
  <si>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</si>
  <si>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</si>
  <si>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</si>
  <si>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</si>
  <si>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</si>
  <si>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</si>
  <si>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</si>
  <si>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</si>
  <si>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</si>
  <si>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</si>
  <si>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</si>
  <si>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</si>
  <si>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</si>
  <si>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</si>
  <si>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</si>
  <si>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</si>
  <si>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</si>
  <si>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</si>
  <si>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</si>
  <si>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</si>
  <si>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</si>
  <si>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</si>
  <si>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</si>
  <si>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</si>
  <si>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</si>
  <si>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</si>
  <si>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</si>
  <si>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</si>
  <si>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</si>
  <si>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</si>
  <si>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</si>
  <si>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</si>
  <si>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</si>
  <si>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</si>
  <si>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</si>
  <si>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</si>
  <si>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</si>
  <si>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</si>
  <si>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</si>
  <si>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</si>
  <si>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</si>
  <si>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</si>
  <si>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</si>
  <si>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</si>
  <si>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</si>
  <si>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</si>
  <si>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</si>
  <si>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</si>
  <si>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</si>
  <si>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</si>
  <si>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</si>
  <si>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</si>
  <si>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</si>
  <si>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</si>
  <si>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</si>
  <si>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</si>
  <si>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</si>
  <si>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</si>
  <si>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</si>
  <si>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</si>
  <si>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</si>
  <si>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</si>
  <si>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</si>
  <si>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</si>
  <si>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</si>
  <si>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</si>
  <si>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</si>
  <si>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</si>
  <si>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</si>
  <si>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</si>
  <si>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</si>
  <si>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</si>
  <si>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</si>
  <si>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</si>
  <si>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</si>
  <si>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</si>
  <si>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</si>
  <si>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</si>
  <si>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</si>
  <si>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</si>
  <si>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</si>
  <si>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</si>
  <si>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</si>
  <si>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</si>
  <si>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</si>
  <si>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</si>
  <si>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</si>
  <si>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</si>
  <si>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</si>
  <si>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</si>
  <si>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</si>
  <si>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</si>
  <si>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</si>
  <si>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</si>
  <si>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</si>
  <si>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</si>
  <si>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</si>
  <si>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</si>
  <si>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</si>
  <si>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</si>
  <si>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</si>
  <si>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</si>
  <si>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</si>
  <si>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</si>
  <si>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</si>
  <si>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</si>
  <si>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</si>
  <si>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</si>
  <si>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</si>
  <si>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</si>
  <si>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</si>
  <si>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</si>
  <si>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</si>
  <si>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</si>
  <si>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</si>
  <si>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</si>
  <si>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</si>
  <si>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</si>
  <si>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</si>
  <si>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</si>
  <si>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</si>
  <si>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</si>
  <si>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</si>
  <si>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</si>
  <si>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</si>
  <si>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</si>
  <si>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</si>
  <si>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</si>
  <si>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</si>
  <si>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</si>
  <si>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</si>
  <si>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</si>
  <si>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</si>
  <si>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</si>
  <si>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</si>
  <si>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</si>
  <si>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</si>
  <si>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</si>
  <si>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</si>
  <si>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</si>
  <si>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</si>
  <si>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</si>
  <si>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</si>
  <si>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</si>
  <si>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</si>
  <si>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</si>
  <si>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</si>
  <si>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</si>
  <si>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</si>
  <si>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</si>
  <si>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</si>
  <si>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</si>
  <si>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</si>
  <si>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</si>
  <si>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</si>
  <si>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</si>
  <si>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</si>
  <si>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</si>
  <si>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</si>
  <si>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</si>
  <si>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</si>
  <si>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</si>
  <si>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</si>
  <si>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</si>
  <si>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</si>
  <si>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</si>
  <si>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</si>
  <si>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</si>
  <si>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</si>
  <si>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</si>
  <si>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</si>
  <si>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</si>
  <si>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</si>
  <si>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</si>
  <si>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</si>
  <si>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</si>
  <si>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</si>
  <si>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</si>
  <si>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</si>
  <si>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</si>
  <si>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</si>
  <si>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</si>
  <si>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</si>
  <si>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</si>
  <si>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</si>
  <si>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</si>
  <si>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</si>
  <si>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</si>
  <si>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</si>
  <si>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</si>
  <si>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</si>
  <si>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</si>
  <si>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</si>
  <si>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</si>
  <si>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</si>
  <si>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</si>
  <si>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</si>
  <si>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</si>
  <si>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</si>
  <si>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</si>
  <si>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</si>
  <si>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</si>
  <si>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</si>
  <si>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</si>
  <si>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</si>
  <si>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</si>
  <si>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</si>
  <si>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</si>
  <si>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</si>
  <si>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</si>
  <si>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</si>
  <si>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</si>
  <si>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</si>
  <si>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</si>
  <si>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</si>
  <si>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</si>
  <si>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</si>
  <si>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</si>
  <si>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</si>
  <si>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</si>
  <si>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</si>
  <si>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</si>
  <si>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</si>
  <si>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</si>
  <si>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</si>
  <si>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</si>
  <si>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</si>
  <si>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</si>
  <si>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</si>
  <si>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</si>
  <si>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</si>
  <si>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</si>
  <si>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</si>
  <si>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</si>
  <si>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</si>
  <si>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</si>
  <si>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</si>
  <si>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</si>
  <si>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</si>
  <si>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</si>
  <si>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</si>
  <si>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</si>
  <si>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</si>
  <si>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</si>
  <si>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</si>
  <si>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</si>
  <si>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</si>
  <si>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</si>
  <si>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</si>
  <si>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</si>
  <si>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</si>
  <si>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</si>
  <si>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</si>
  <si>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</si>
  <si>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</si>
  <si>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</si>
  <si>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</si>
  <si>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</si>
  <si>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</si>
  <si>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</si>
  <si>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</si>
  <si>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</si>
  <si>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</si>
  <si>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</si>
  <si>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</si>
  <si>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</si>
  <si>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</si>
  <si>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</si>
  <si>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</si>
  <si>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</si>
  <si>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</si>
  <si>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</si>
  <si>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</si>
  <si>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</si>
  <si>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</si>
  <si>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</si>
  <si>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</si>
  <si>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</si>
  <si>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</si>
  <si>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</si>
  <si>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</si>
  <si>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</si>
  <si>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</si>
  <si>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</si>
  <si>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</si>
  <si>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</si>
  <si>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</si>
  <si>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</si>
  <si>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</si>
  <si>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</si>
  <si>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</si>
  <si>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</si>
  <si>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</si>
  <si>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</si>
  <si>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</si>
  <si>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</si>
  <si>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</si>
  <si>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</si>
  <si>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</si>
  <si>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</si>
  <si>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</si>
  <si>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</si>
  <si>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</si>
  <si>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</si>
  <si>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</si>
  <si>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</si>
  <si>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</si>
  <si>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</si>
  <si>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</si>
  <si>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</si>
  <si>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</si>
  <si>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</si>
  <si>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</si>
  <si>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</si>
  <si>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</si>
  <si>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</si>
  <si>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</si>
  <si>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</si>
  <si>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</si>
  <si>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</si>
  <si>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</si>
  <si>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</si>
  <si>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</si>
  <si>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</si>
  <si>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</si>
  <si>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</si>
  <si>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</si>
  <si>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</si>
  <si>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</si>
  <si>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</si>
  <si>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</si>
  <si>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</si>
  <si>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</si>
  <si>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</si>
  <si>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</si>
  <si>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</si>
  <si>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</si>
  <si>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</si>
  <si>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</si>
  <si>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</si>
  <si>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</si>
  <si>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</si>
  <si>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</si>
  <si>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</si>
  <si>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</si>
  <si>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</si>
  <si>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</si>
  <si>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</si>
  <si>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</si>
  <si>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</si>
  <si>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</si>
  <si>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</si>
  <si>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</si>
  <si>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</si>
  <si>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</si>
  <si>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</si>
  <si>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</si>
  <si>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</si>
  <si>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</si>
  <si>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</si>
  <si>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</si>
  <si>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</si>
  <si>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</si>
  <si>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</si>
  <si>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</si>
  <si>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</si>
  <si>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</si>
  <si>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</si>
  <si>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</si>
  <si>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</si>
  <si>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</si>
  <si>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</si>
  <si>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</si>
  <si>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</si>
  <si>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</si>
  <si>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</si>
  <si>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</si>
  <si>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</si>
  <si>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</si>
  <si>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</si>
  <si>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</si>
  <si>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</si>
  <si>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</si>
  <si>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</si>
  <si>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</si>
  <si>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</si>
  <si>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</si>
  <si>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</si>
  <si>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</si>
  <si>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</si>
  <si>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</si>
  <si>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</si>
  <si>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</si>
  <si>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</si>
  <si>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</si>
  <si>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</si>
  <si>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</si>
  <si>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</si>
  <si>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</si>
  <si>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</si>
  <si>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</si>
  <si>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</si>
  <si>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</si>
  <si>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</si>
  <si>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</si>
  <si>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</si>
  <si>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</si>
  <si>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</si>
  <si>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</si>
  <si>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</si>
  <si>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</si>
  <si>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</si>
  <si>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</si>
  <si>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</si>
  <si>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</si>
  <si>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</si>
  <si>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</si>
  <si>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</si>
  <si>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</si>
  <si>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</si>
  <si>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</si>
  <si>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</si>
  <si>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</si>
  <si>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</si>
  <si>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</si>
  <si>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</si>
  <si>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</si>
  <si>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</si>
  <si>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</si>
  <si>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</si>
  <si>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</si>
  <si>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</si>
  <si>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</si>
  <si>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</si>
  <si>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</si>
  <si>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</si>
  <si>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</si>
  <si>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</si>
  <si>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</si>
  <si>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</si>
  <si>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</si>
  <si>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</si>
  <si>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</si>
  <si>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</si>
  <si>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</si>
  <si>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</si>
  <si>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</si>
  <si>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</si>
  <si>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</si>
  <si>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</si>
  <si>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</si>
  <si>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</si>
  <si>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</si>
  <si>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</si>
  <si>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</si>
  <si>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</si>
  <si>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</si>
  <si>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</si>
  <si>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</si>
  <si>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</si>
  <si>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</si>
  <si>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</si>
  <si>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</si>
  <si>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</si>
  <si>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</si>
  <si>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</si>
  <si>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</si>
  <si>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</si>
  <si>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</si>
  <si>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</si>
  <si>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</si>
  <si>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</si>
  <si>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</si>
  <si>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</si>
  <si>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</si>
  <si>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</si>
  <si>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</si>
  <si>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</si>
  <si>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</si>
  <si>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</si>
  <si>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</si>
  <si>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</si>
  <si>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</si>
  <si>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</si>
  <si>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</si>
  <si>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</si>
  <si>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</si>
  <si>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</si>
  <si>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</si>
  <si>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</si>
  <si>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</si>
  <si>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</si>
  <si>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</si>
  <si>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</si>
  <si>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</si>
  <si>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</si>
  <si>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</si>
  <si>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</si>
  <si>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</si>
  <si>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</si>
  <si>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</si>
  <si>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</si>
  <si>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</si>
  <si>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</si>
  <si>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</si>
  <si>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</si>
  <si>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</si>
  <si>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</si>
  <si>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</si>
  <si>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</si>
  <si>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</si>
  <si>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</si>
  <si>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</si>
  <si>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</si>
  <si>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</si>
  <si>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</si>
  <si>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</si>
  <si>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</si>
  <si>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</si>
  <si>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</si>
  <si>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</si>
  <si>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</si>
  <si>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</si>
  <si>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</si>
  <si>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</si>
  <si>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</si>
  <si>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</si>
  <si>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</si>
  <si>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</si>
  <si>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</si>
  <si>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</si>
  <si>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</si>
  <si>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</si>
  <si>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</si>
  <si>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</si>
  <si>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</si>
  <si>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</si>
  <si>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</si>
  <si>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</si>
  <si>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</si>
  <si>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</si>
  <si>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</si>
  <si>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</si>
  <si>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</si>
  <si>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</si>
  <si>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</si>
  <si>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</si>
  <si>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</si>
  <si>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</si>
  <si>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</si>
  <si>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</si>
  <si>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</si>
  <si>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</si>
  <si>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</si>
  <si>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</si>
  <si>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</si>
  <si>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</si>
  <si>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</si>
  <si>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</si>
  <si>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</si>
  <si>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</si>
  <si>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</si>
  <si>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</si>
  <si>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</si>
  <si>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</si>
  <si>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</si>
  <si>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</si>
  <si>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</si>
  <si>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</si>
  <si>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</si>
  <si>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</si>
  <si>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</si>
  <si>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</si>
  <si>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</si>
  <si>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</si>
  <si>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</si>
  <si>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</si>
  <si>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</si>
  <si>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</si>
  <si>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</si>
  <si>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</si>
  <si>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</si>
  <si>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</si>
  <si>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</si>
  <si>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</si>
  <si>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</si>
  <si>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</si>
  <si>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</si>
  <si>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</si>
  <si>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</si>
  <si>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</si>
  <si>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</si>
  <si>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</si>
  <si>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</si>
  <si>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</si>
  <si>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</si>
  <si>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</si>
  <si>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</si>
  <si>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</si>
  <si>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</si>
  <si>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</si>
  <si>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</si>
  <si>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</si>
  <si>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</si>
  <si>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</si>
  <si>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</si>
  <si>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</si>
  <si>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</si>
  <si>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</si>
  <si>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</si>
  <si>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</si>
  <si>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</si>
  <si>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</si>
  <si>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</si>
  <si>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</si>
  <si>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</si>
  <si>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</si>
  <si>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</si>
  <si>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</si>
  <si>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</si>
  <si>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</si>
  <si>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</si>
  <si>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</si>
  <si>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</si>
  <si>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</si>
  <si>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</si>
  <si>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</si>
  <si>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</si>
  <si>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</si>
  <si>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</si>
  <si>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</si>
  <si>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</si>
  <si>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</si>
  <si>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</si>
  <si>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</si>
  <si>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</si>
  <si>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</si>
  <si>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</si>
  <si>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</si>
  <si>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</si>
  <si>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</si>
  <si>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</si>
  <si>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</si>
  <si>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</si>
  <si>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</si>
  <si>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</si>
  <si>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</si>
  <si>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</si>
  <si>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</si>
  <si>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</si>
  <si>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</si>
  <si>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</si>
  <si>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</si>
  <si>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</si>
  <si>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</si>
  <si>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</si>
  <si>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</si>
  <si>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</si>
  <si>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</si>
  <si>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</si>
  <si>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</si>
  <si>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</si>
  <si>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</si>
  <si>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</si>
  <si>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</si>
  <si>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</si>
  <si>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</si>
  <si>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</si>
  <si>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</si>
  <si>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</si>
  <si>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</si>
  <si>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</si>
  <si>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</si>
  <si>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</si>
  <si>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</si>
  <si>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</si>
  <si>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</si>
  <si>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</si>
  <si>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</si>
  <si>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</si>
  <si>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</si>
  <si>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</si>
  <si>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</si>
  <si>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</si>
  <si>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</si>
  <si>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</si>
  <si>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</si>
  <si>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</si>
  <si>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</si>
  <si>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</si>
  <si>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</si>
  <si>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</si>
  <si>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</si>
  <si>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</si>
  <si>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</si>
  <si>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</si>
  <si>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</si>
  <si>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</si>
  <si>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</si>
  <si>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</si>
  <si>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</si>
  <si>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</si>
  <si>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</si>
  <si>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</si>
  <si>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</si>
  <si>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</si>
  <si>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</si>
  <si>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</si>
  <si>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</si>
  <si>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</si>
  <si>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</si>
  <si>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</si>
  <si>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</si>
  <si>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</si>
  <si>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</si>
  <si>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</si>
  <si>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</si>
  <si>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</si>
  <si>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</si>
  <si>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</si>
  <si>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</si>
  <si>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</si>
  <si>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</si>
  <si>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</si>
  <si>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</si>
  <si>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</si>
  <si>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</si>
  <si>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</si>
  <si>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</si>
  <si>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</si>
  <si>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</si>
  <si>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</si>
  <si>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</si>
  <si>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</si>
  <si>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</si>
  <si>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</si>
  <si>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</si>
  <si>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</si>
  <si>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</si>
  <si>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</si>
  <si>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</si>
  <si>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</si>
  <si>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</si>
  <si>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</si>
  <si>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</si>
  <si>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</si>
  <si>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</si>
  <si>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</si>
  <si>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</si>
  <si>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</si>
  <si>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</si>
  <si>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</si>
  <si>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</si>
  <si>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</si>
  <si>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</si>
  <si>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</si>
  <si>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</si>
  <si>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</si>
  <si>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</si>
  <si>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</si>
  <si>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</si>
  <si>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</si>
  <si>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</si>
  <si>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</si>
  <si>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</si>
  <si>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</si>
  <si>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</si>
  <si>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</si>
  <si>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</si>
  <si>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</si>
  <si>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</si>
  <si>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</si>
  <si>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</si>
  <si>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</si>
  <si>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</si>
  <si>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</si>
  <si>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</si>
  <si>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</si>
  <si>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</si>
  <si>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</si>
  <si>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</si>
  <si>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</si>
  <si>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</si>
  <si>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</si>
  <si>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</si>
  <si>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</si>
  <si>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</si>
  <si>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</si>
  <si>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</si>
  <si>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</si>
  <si>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</si>
  <si>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</si>
  <si>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</si>
  <si>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</si>
  <si>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</si>
  <si>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</si>
  <si>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</si>
  <si>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</si>
  <si>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</si>
  <si>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</si>
  <si>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</si>
  <si>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</si>
  <si>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</si>
  <si>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</si>
  <si>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</si>
  <si>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</si>
  <si>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</si>
  <si>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</si>
  <si>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</si>
  <si>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</si>
  <si>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</si>
  <si>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</si>
  <si>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</si>
  <si>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</si>
  <si>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</si>
  <si>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</si>
  <si>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</si>
  <si>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</si>
  <si>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</si>
  <si>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</si>
  <si>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</si>
  <si>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</si>
  <si>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</si>
  <si>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</si>
  <si>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</si>
  <si>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</si>
  <si>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</si>
  <si>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</si>
  <si>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</si>
  <si>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</si>
  <si>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</si>
  <si>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</si>
  <si>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</si>
  <si>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</si>
  <si>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</si>
  <si>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</si>
  <si>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</si>
  <si>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</si>
  <si>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</si>
  <si>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</si>
  <si>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</si>
  <si>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</si>
  <si>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</si>
  <si>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</si>
  <si>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</si>
  <si>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</si>
  <si>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</si>
  <si>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</si>
  <si>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</si>
  <si>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</si>
  <si>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</si>
  <si>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</si>
  <si>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</si>
  <si>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</si>
  <si>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</si>
  <si>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</si>
  <si>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</si>
  <si>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</si>
  <si>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</si>
  <si>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</si>
  <si>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</si>
  <si>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</si>
  <si>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</si>
  <si>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</si>
  <si>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</si>
  <si>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</si>
  <si>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</si>
  <si>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</si>
  <si>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</si>
  <si>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</si>
  <si>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</si>
  <si>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</si>
  <si>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</si>
  <si>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</si>
  <si>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</si>
  <si>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</si>
  <si>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</si>
  <si>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</si>
  <si>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</si>
  <si>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</si>
  <si>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</si>
  <si>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</si>
  <si>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</si>
  <si>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</si>
  <si>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</si>
  <si>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</si>
  <si>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</si>
  <si>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</si>
  <si>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</si>
  <si>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</si>
  <si>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</si>
  <si>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</si>
  <si>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</si>
  <si>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</si>
  <si>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</si>
  <si>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</si>
  <si>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</si>
  <si>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</si>
  <si>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</si>
  <si>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</si>
  <si>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</si>
  <si>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</si>
  <si>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</si>
  <si>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</si>
  <si>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</si>
  <si>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</si>
  <si>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</si>
  <si>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</si>
  <si>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</si>
  <si>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</si>
  <si>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</si>
  <si>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</si>
  <si>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</si>
  <si>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</si>
  <si>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</si>
  <si>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</si>
  <si>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</si>
  <si>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</si>
  <si>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</si>
  <si>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</si>
  <si>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</si>
  <si>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</si>
  <si>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</si>
  <si>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</si>
  <si>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</si>
  <si>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</si>
  <si>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</si>
  <si>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</si>
  <si>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</si>
  <si>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</si>
  <si>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</si>
  <si>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</si>
  <si>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</si>
  <si>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</si>
  <si>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</si>
  <si>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</si>
  <si>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</si>
  <si>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</si>
  <si>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</si>
  <si>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</si>
  <si>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</si>
  <si>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</si>
  <si>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</si>
  <si>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</si>
  <si>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</si>
  <si>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</si>
  <si>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</si>
  <si>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</si>
  <si>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</si>
  <si>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</si>
  <si>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</si>
  <si>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</si>
  <si>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</si>
  <si>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</si>
  <si>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</si>
  <si>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</si>
  <si>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</si>
  <si>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</si>
  <si>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</si>
  <si>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</si>
  <si>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</si>
  <si>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</si>
  <si>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</si>
  <si>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</si>
  <si>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</si>
  <si>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</si>
  <si>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</si>
  <si>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</si>
  <si>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</si>
  <si>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</si>
  <si>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</si>
  <si>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</si>
  <si>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</si>
  <si>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</si>
  <si>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</si>
  <si>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</si>
  <si>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</si>
  <si>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</si>
  <si>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</si>
  <si>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</si>
  <si>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</si>
  <si>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</si>
  <si>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</si>
  <si>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</si>
  <si>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</si>
  <si>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</si>
  <si>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</si>
  <si>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</si>
  <si>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</si>
  <si>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</si>
  <si>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</si>
  <si>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</si>
  <si>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</si>
  <si>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</si>
  <si>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</si>
  <si>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</si>
  <si>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</si>
  <si>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</si>
  <si>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</si>
  <si>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</si>
  <si>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</si>
  <si>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</si>
  <si>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</si>
  <si>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</si>
  <si>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</si>
  <si>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</si>
  <si>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</si>
  <si>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</si>
  <si>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</si>
  <si>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</si>
  <si>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</si>
  <si>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</si>
  <si>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</si>
  <si>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</si>
  <si>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</si>
  <si>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</si>
  <si>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</si>
  <si>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</si>
  <si>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</si>
  <si>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</si>
  <si>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</si>
  <si>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</si>
  <si>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</si>
  <si>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</si>
  <si>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</si>
  <si>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</si>
  <si>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</si>
  <si>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</si>
  <si>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</si>
  <si>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</si>
  <si>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</si>
  <si>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</si>
  <si>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</si>
  <si>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</si>
  <si>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</si>
  <si>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</si>
  <si>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</si>
  <si>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</si>
  <si>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</si>
  <si>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</si>
  <si>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</si>
  <si>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</si>
  <si>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</si>
  <si>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</si>
  <si>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</si>
  <si>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</si>
  <si>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</si>
  <si>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</si>
  <si>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</si>
  <si>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</si>
  <si>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</si>
  <si>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</si>
  <si>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</si>
  <si>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</si>
  <si>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</si>
  <si>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</si>
  <si>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</si>
  <si>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</si>
  <si>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</si>
  <si>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</si>
  <si>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</si>
  <si>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</si>
  <si>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</si>
  <si>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</si>
  <si>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</si>
  <si>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</si>
  <si>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</si>
  <si>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</si>
  <si>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</si>
  <si>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</si>
  <si>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</si>
  <si>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</si>
  <si>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</si>
  <si>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</si>
  <si>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</si>
  <si>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</si>
  <si>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</si>
  <si>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</si>
  <si>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</si>
  <si>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</si>
  <si>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</si>
  <si>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</si>
  <si>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</si>
  <si>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</si>
  <si>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</si>
  <si>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</si>
  <si>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</si>
  <si>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</si>
  <si>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</si>
  <si>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</si>
  <si>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</si>
  <si>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</si>
  <si>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</si>
  <si>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</si>
  <si>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</si>
  <si>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</si>
  <si>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</si>
  <si>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</si>
  <si>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</si>
  <si>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</si>
  <si>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</si>
  <si>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</si>
  <si>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</si>
  <si>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</si>
  <si>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</si>
  <si>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</si>
  <si>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</si>
  <si>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</si>
  <si>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</si>
  <si>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</si>
  <si>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</si>
  <si>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</si>
  <si>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</si>
  <si>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</si>
  <si>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</si>
  <si>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</si>
  <si>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</si>
  <si>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</si>
  <si>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</si>
  <si>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</si>
  <si>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</si>
  <si>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</si>
  <si>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</si>
  <si>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</si>
  <si>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</si>
  <si>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</si>
  <si>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</si>
  <si>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</si>
  <si>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</si>
  <si>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</si>
  <si>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</si>
  <si>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</si>
  <si>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</si>
  <si>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</si>
  <si>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</si>
  <si>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</si>
  <si>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</si>
  <si>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</si>
  <si>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</si>
  <si>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</si>
  <si>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</si>
  <si>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</si>
  <si>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</si>
  <si>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</si>
  <si>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</si>
  <si>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</si>
  <si>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</si>
  <si>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</si>
  <si>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</si>
  <si>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</si>
  <si>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</si>
  <si>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</si>
  <si>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</si>
  <si>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</si>
  <si>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</si>
  <si>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</si>
  <si>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</si>
  <si>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</si>
  <si>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</si>
  <si>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</si>
  <si>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</si>
  <si>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</si>
  <si>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</si>
  <si>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</si>
  <si>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</si>
  <si>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</si>
  <si>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</si>
  <si>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</si>
  <si>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</si>
  <si>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</si>
  <si>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</si>
  <si>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</si>
  <si>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</si>
  <si>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</si>
  <si>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</si>
  <si>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</si>
  <si>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</si>
  <si>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</si>
  <si>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</si>
  <si>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</si>
  <si>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</si>
  <si>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</si>
  <si>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</si>
  <si>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</si>
  <si>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</si>
  <si>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</si>
  <si>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</si>
  <si>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</si>
  <si>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</si>
  <si>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</si>
  <si>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</si>
  <si>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</si>
  <si>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</si>
  <si>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</si>
  <si>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</si>
  <si>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</si>
  <si>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</si>
  <si>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</si>
  <si>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</si>
  <si>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</si>
  <si>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</si>
  <si>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</si>
  <si>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</si>
  <si>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</si>
  <si>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</si>
  <si>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</si>
  <si>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</si>
  <si>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</si>
  <si>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</si>
  <si>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</si>
  <si>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</si>
  <si>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</si>
  <si>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</si>
  <si>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</si>
  <si>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</si>
  <si>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</si>
  <si>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</si>
  <si>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</si>
  <si>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</si>
  <si>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</si>
  <si>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</si>
  <si>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</si>
  <si>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</si>
  <si>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</si>
  <si>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</si>
  <si>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</si>
  <si>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</si>
  <si>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</si>
  <si>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</si>
  <si>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</si>
  <si>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</si>
  <si>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</si>
  <si>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</si>
  <si>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</si>
  <si>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</si>
  <si>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</si>
  <si>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</si>
  <si>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</si>
  <si>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</si>
  <si>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</si>
  <si>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</si>
  <si>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</si>
  <si>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</si>
  <si>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</si>
  <si>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</si>
  <si>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</si>
  <si>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</si>
  <si>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</si>
  <si>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</si>
  <si>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</si>
  <si>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</si>
  <si>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</si>
  <si>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</si>
  <si>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</si>
  <si>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</si>
  <si>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</si>
  <si>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</si>
  <si>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</si>
  <si>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</si>
  <si>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</si>
  <si>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</si>
  <si>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</si>
  <si>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</si>
  <si>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</si>
  <si>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</si>
  <si>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</si>
  <si>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</si>
  <si>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</si>
  <si>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</si>
  <si>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</si>
  <si>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</si>
  <si>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</si>
  <si>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</si>
  <si>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</si>
  <si>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</si>
  <si>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</si>
  <si>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</si>
  <si>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</si>
  <si>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</si>
  <si>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</si>
  <si>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</si>
  <si>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</si>
  <si>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</si>
  <si>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</si>
  <si>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</si>
  <si>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</si>
  <si>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</si>
  <si>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</si>
  <si>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</si>
  <si>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</si>
  <si>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</si>
  <si>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</si>
  <si>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</si>
  <si>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</si>
  <si>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</si>
  <si>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</si>
  <si>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</si>
  <si>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</si>
  <si>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</si>
  <si>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</si>
  <si>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</si>
  <si>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</si>
  <si>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</si>
  <si>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</si>
  <si>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</si>
  <si>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</si>
  <si>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</si>
  <si>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</si>
  <si>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</si>
  <si>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</si>
  <si>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</si>
  <si>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</si>
  <si>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</si>
  <si>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</si>
  <si>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</si>
  <si>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</si>
  <si>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</si>
  <si>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</si>
  <si>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</si>
  <si>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</si>
  <si>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</si>
  <si>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</si>
  <si>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</si>
  <si>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</si>
  <si>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</si>
  <si>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</si>
  <si>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</si>
  <si>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</si>
  <si>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</si>
  <si>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</si>
  <si>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</si>
  <si>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</si>
  <si>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</si>
  <si>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</si>
  <si>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</si>
  <si>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</si>
  <si>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</si>
  <si>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</si>
  <si>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</si>
  <si>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</si>
  <si>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</si>
  <si>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</si>
  <si>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</si>
  <si>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</si>
  <si>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</si>
  <si>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</si>
  <si>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</si>
  <si>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</si>
  <si>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</si>
  <si>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</si>
  <si>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</si>
  <si>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</si>
  <si>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</si>
  <si>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</si>
  <si>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</si>
  <si>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</si>
  <si>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</si>
  <si>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</si>
  <si>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</si>
  <si>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</si>
  <si>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</si>
  <si>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</si>
  <si>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</si>
  <si>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</si>
  <si>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</si>
  <si>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</si>
  <si>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</si>
  <si>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</si>
  <si>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</si>
  <si>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</si>
  <si>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</si>
  <si>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</si>
  <si>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</si>
  <si>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</si>
  <si>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</si>
  <si>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</si>
  <si>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</si>
  <si>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</si>
  <si>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</si>
  <si>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</si>
  <si>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</si>
  <si>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</si>
  <si>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</si>
  <si>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</si>
  <si>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</si>
  <si>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</si>
  <si>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</si>
  <si>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</si>
  <si>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</si>
  <si>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</si>
  <si>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</si>
  <si>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</si>
  <si>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</si>
  <si>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</si>
  <si>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</si>
  <si>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</si>
  <si>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</si>
  <si>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</si>
  <si>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</si>
  <si>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</si>
  <si>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</si>
  <si>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</si>
  <si>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</si>
  <si>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</si>
  <si>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</si>
  <si>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</si>
  <si>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</si>
  <si>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</si>
  <si>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</si>
  <si>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</si>
  <si>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</si>
  <si>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</si>
  <si>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</si>
  <si>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</si>
  <si>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</si>
  <si>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</si>
  <si>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</si>
  <si>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</si>
  <si>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</si>
  <si>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</si>
  <si>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</si>
  <si>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</si>
  <si>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</si>
  <si>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</si>
  <si>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</si>
  <si>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</si>
  <si>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</si>
  <si>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</si>
  <si>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</si>
  <si>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</si>
  <si>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</si>
  <si>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</si>
  <si>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</si>
  <si>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</si>
  <si>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</si>
  <si>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</si>
  <si>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</si>
  <si>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</si>
  <si>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</si>
  <si>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</si>
  <si>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</si>
  <si>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</si>
  <si>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</si>
  <si>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</si>
  <si>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</si>
  <si>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</si>
  <si>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</si>
  <si>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</si>
  <si>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</si>
  <si>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</si>
  <si>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</si>
  <si>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</si>
  <si>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</si>
  <si>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</si>
  <si>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</si>
  <si>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</si>
  <si>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</si>
  <si>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</si>
  <si>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</si>
  <si>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</si>
  <si>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</si>
  <si>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</si>
  <si>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</si>
  <si>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</si>
  <si>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</si>
  <si>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</si>
  <si>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</si>
  <si>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</si>
  <si>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</si>
  <si>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</si>
  <si>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</si>
  <si>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</si>
  <si>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</si>
  <si>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</si>
  <si>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</si>
  <si>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t>
  </si>
  <si>
    <t>https://inst.bid/privacy</t>
  </si>
  <si>
    <t>https://inst.bid/a11y</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</si>
  <si>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</si>
  <si>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On June 13 2023 at approximately 13:36 to</t>
    </r>
    <r>
      <rPr>
        <sz val="14"/>
        <color rgb="FFAAAAAA"/>
        <rFont val="Verdana"/>
        <family val="2"/>
      </rPr>
      <t xml:space="preserve"> </t>
    </r>
    <r>
      <rPr>
        <sz val="11"/>
        <color rgb="FF000000"/>
        <rFont val="Verdana"/>
        <family val="2"/>
      </rPr>
      <t>15:27</t>
    </r>
    <r>
      <rPr>
        <sz val="14"/>
        <color rgb="FFAAAAAA"/>
        <rFont val="Verdana"/>
        <family val="2"/>
      </rPr>
      <t xml:space="preserve"> </t>
    </r>
    <r>
      <rPr>
        <sz val="11"/>
        <color rgb="FF000000"/>
        <rFont val="Verdana"/>
        <family val="2"/>
      </rPr>
      <t>Mountain Daylight Time (MDT), Amazon Web Services which hosts Canvas LMS,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rgb="FF000000"/>
        <rFont val="Verdana"/>
        <family val="2"/>
      </rPr>
      <t>This outage was caused by a failure of the AWS Lambda service.</t>
    </r>
    <r>
      <rPr>
        <sz val="11"/>
        <color rgb="FF333333"/>
        <rFont val="Verdana"/>
        <family val="2"/>
      </rPr>
      <t xml:space="preserve"> </t>
    </r>
    <r>
      <rPr>
        <sz val="11"/>
        <color rgb="FF000000"/>
        <rFont val="Verdana"/>
        <family val="2"/>
      </rPr>
      <t>All unplanned disruptions and outages can be tracked via the Instructure Status page located at: https://inst.bid/status. Our annual uptime guarantee is 99.9% uptime and over the past 12 months, we have achieved an uptime average of 99.999%.</t>
    </r>
  </si>
  <si>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</si>
  <si>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</si>
  <si>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</si>
  <si>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</si>
  <si>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</si>
  <si>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</si>
  <si>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</si>
  <si>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</si>
  <si>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</si>
  <si>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</si>
  <si>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</si>
  <si>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</si>
  <si>
    <t>Please see FIDP-05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</si>
</sst>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7"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4"/>
      <color rgb="FFAAAAAA"/>
      <name val="Verdana"/>
      <family val="2"/>
    </font>
    <font>
      <sz val="11"/>
      <color rgb="FF333333"/>
      <name val="Verdana"/>
      <family val="2"/>
    </font>
    <font>
      <sz val="11"/>
      <color rgb="FF16191F"/>
      <name val="Verdana"/>
      <family val="2"/>
    </font>
    <font>
      <sz val="11"/>
      <color rgb="FF091E42"/>
      <name val="Verdana"/>
      <family val="2"/>
    </font>
    <font>
      <sz val="12"/>
      <color indexed="8"/>
      <name val="Proxima nova"/>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56" fillId="0" borderId="0" xfId="0" applyFont="1">
      <alignment vertical="top" wrapText="1"/>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https://inst.bid/canvas/lms/dl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5"/>
      <c r="B1" s="266"/>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7" t="s">
        <v>0</v>
      </c>
      <c r="B55" s="267"/>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3" t="s">
        <v>3199</v>
      </c>
      <c r="B1" s="364"/>
      <c r="C1" s="364"/>
      <c r="D1" s="364"/>
      <c r="E1" s="364"/>
      <c r="F1" s="364"/>
      <c r="G1" s="364"/>
      <c r="H1" s="364"/>
      <c r="I1" s="364"/>
      <c r="J1" s="364"/>
    </row>
    <row r="2" spans="1:10" ht="36" customHeight="1" x14ac:dyDescent="0.15">
      <c r="A2" s="279" t="s">
        <v>3066</v>
      </c>
      <c r="B2" s="279"/>
      <c r="C2" s="279"/>
      <c r="D2" s="279"/>
      <c r="E2" s="279"/>
      <c r="F2" s="279"/>
      <c r="G2" s="279"/>
      <c r="H2" s="279"/>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5" t="s">
        <v>11</v>
      </c>
      <c r="B31" s="366"/>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5" t="s">
        <v>9</v>
      </c>
      <c r="B37" s="366"/>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2" t="s">
        <v>2246</v>
      </c>
      <c r="B49" s="282"/>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2" t="str">
        <f>IF($C$26="No","Assessment of Third Parties - Optional based on QUALIFIER response.","Assessment of Third Parties")</f>
        <v>Assessment of Third Parties</v>
      </c>
      <c r="B59" s="282"/>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2" t="str">
        <f>IF($C$30="","Consulting",IF($C$30="Yes","Consulting - All questions after this section are OPTIONAL.","Consulting - Optional based on QUALIFIER response."))</f>
        <v>Consulting - Optional based on QUALIFIER response.</v>
      </c>
      <c r="B64" s="282"/>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2" t="str">
        <f>IF($C$30="","Application/Service Security",IF($C$30="Yes","App/Service Security - Optional based on QUALIFIER response.","Application/Service Security"))</f>
        <v>Application/Service Security</v>
      </c>
      <c r="B74" s="282"/>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2" t="str">
        <f>IF($C$30="","Authentication, Authorization, and Accounting",IF($C$30="Yes","AAA - Optional based on QUALIFIER response.","Authentication, Authorization, and Accounting"))</f>
        <v>Authentication, Authorization, and Accounting</v>
      </c>
      <c r="B89" s="282"/>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2" t="str">
        <f>IF(OR($C$27="No",$C$30="Yes"),"BCP - Optional based on QUALIFIER response.","Business Continuity Plan")</f>
        <v>Business Continuity Plan</v>
      </c>
      <c r="B109" s="282"/>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2" t="str">
        <f>IF($C$30="","Change Management",IF($C$30="Yes","Change Management - Optional based on QUALIFIER response.","Change Management"))</f>
        <v>Change Management</v>
      </c>
      <c r="B120" s="282"/>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2" t="str">
        <f>IF($C$30="","Data",IF($C$30="Yes","Data - Optional based on QUALIFIER response.","Data"))</f>
        <v>Data</v>
      </c>
      <c r="B136" s="282"/>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2" t="str">
        <f>IF($C$30="","Datacenter",IF($C$30="Yes","Datacenter - Optional based on QUALIFIER response.","Datacenter"))</f>
        <v>Datacenter</v>
      </c>
      <c r="B161" s="282"/>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2" t="str">
        <f>IF(OR($C$28="No",$C$30="Yes"),"DRP - Optional based on QUALIFIER response.","Disaster Recovery Plan")</f>
        <v>Disaster Recovery Plan</v>
      </c>
      <c r="B179" s="282"/>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2" t="str">
        <f>IF($C$30="","Firewalls, IDS, IPS, and Networking",IF($C$30="Yes","FW/IDPS/Networks - Optional based on QUALIFIER response.","Firewalls, IDS, IPS, and Networking"))</f>
        <v>Firewalls, IDS, IPS, and Networking</v>
      </c>
      <c r="B191" s="282"/>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2" t="str">
        <f>IF($C$30="","Policies, Procedures, and Processes",IF($C$30="Yes","Pol/Pro/Proc - Optional based on QUALIFIER response.","Policies, Procedures, and Processes"))</f>
        <v>Policies, Procedures, and Processes</v>
      </c>
      <c r="B203" s="282"/>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2" t="s">
        <v>255</v>
      </c>
      <c r="B220" s="282"/>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2" t="str">
        <f>IF($C$30="","Quality Assurance",IF($C$30="Yes","Quality Assurance - Optional based on QUALIFIER response.","Quality Assurance"))</f>
        <v>Quality Assurance</v>
      </c>
      <c r="B225" s="282"/>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2" t="str">
        <f>IF($C$30="","Vulnerability Scanning",IF($C$30="Yes","Vulnerability Scanning - Optional based on QUALIFIER response.","Vulnerability Scanning"))</f>
        <v>Vulnerability Scanning</v>
      </c>
      <c r="B231" s="282"/>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2" t="str">
        <f>IF(OR($C$24="No",$C$30="Yes"),"HIPAA - Optional based on QUALIFIER response.","HIPAA")</f>
        <v>HIPAA</v>
      </c>
      <c r="B238" s="282"/>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2" t="str">
        <f>IF(OR($C$29="No",$C$30="Yes"),"PCI DSS - Optional based on QUALIFIER response.","PCI DSS")</f>
        <v>PCI DSS</v>
      </c>
      <c r="B268" s="282"/>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7" t="s">
        <v>3071</v>
      </c>
      <c r="B1" s="368"/>
      <c r="C1" s="369"/>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0" t="s">
        <v>3072</v>
      </c>
      <c r="B2" s="371"/>
      <c r="C2" s="372"/>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8" t="s">
        <v>1</v>
      </c>
      <c r="B1" s="278"/>
    </row>
    <row r="2" spans="1:256" ht="26" customHeight="1" x14ac:dyDescent="0.15">
      <c r="A2" s="279"/>
      <c r="B2" s="279"/>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5" t="s">
        <v>2</v>
      </c>
      <c r="B3" s="276"/>
    </row>
    <row r="4" spans="1:256" ht="72" customHeight="1" x14ac:dyDescent="0.2">
      <c r="A4" s="270" t="s">
        <v>3</v>
      </c>
      <c r="B4" s="270"/>
    </row>
    <row r="5" spans="1:256" s="13" customFormat="1" ht="24" customHeight="1" x14ac:dyDescent="0.2">
      <c r="A5" s="275" t="s">
        <v>4</v>
      </c>
      <c r="B5" s="276"/>
    </row>
    <row r="6" spans="1:256" ht="84" customHeight="1" x14ac:dyDescent="0.2">
      <c r="A6" s="270" t="s">
        <v>3194</v>
      </c>
      <c r="B6" s="270"/>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0" t="s">
        <v>15</v>
      </c>
      <c r="B12" s="270"/>
    </row>
    <row r="13" spans="1:256" ht="124.25" customHeight="1" x14ac:dyDescent="0.2">
      <c r="A13" s="272" t="s">
        <v>16</v>
      </c>
      <c r="B13" s="273"/>
    </row>
    <row r="14" spans="1:256" s="13" customFormat="1" ht="24" customHeight="1" x14ac:dyDescent="0.2">
      <c r="A14" s="275" t="s">
        <v>17</v>
      </c>
      <c r="B14" s="276"/>
    </row>
    <row r="15" spans="1:256" ht="56" customHeight="1" x14ac:dyDescent="0.2">
      <c r="A15" s="270" t="s">
        <v>18</v>
      </c>
      <c r="B15" s="270"/>
    </row>
    <row r="16" spans="1:256" ht="112.25" customHeight="1" x14ac:dyDescent="0.2">
      <c r="A16" s="272" t="s">
        <v>19</v>
      </c>
      <c r="B16" s="273"/>
    </row>
    <row r="17" spans="1:2" s="13" customFormat="1" ht="24" customHeight="1" x14ac:dyDescent="0.2">
      <c r="A17" s="275" t="s">
        <v>20</v>
      </c>
      <c r="B17" s="276"/>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5" t="s">
        <v>27</v>
      </c>
      <c r="B21" s="276"/>
    </row>
    <row r="22" spans="1:2" ht="84" customHeight="1" x14ac:dyDescent="0.2">
      <c r="A22" s="277" t="s">
        <v>28</v>
      </c>
      <c r="B22" s="270"/>
    </row>
    <row r="23" spans="1:2" ht="36" customHeight="1" x14ac:dyDescent="0.2">
      <c r="A23" s="274" t="s">
        <v>29</v>
      </c>
      <c r="B23" s="274"/>
    </row>
    <row r="24" spans="1:2" ht="47" customHeight="1" x14ac:dyDescent="0.2">
      <c r="A24" s="271"/>
      <c r="B24" s="271"/>
    </row>
    <row r="25" spans="1:2" s="13" customFormat="1" ht="36" customHeight="1" x14ac:dyDescent="0.2">
      <c r="A25" s="268" t="s">
        <v>30</v>
      </c>
      <c r="B25" s="269"/>
    </row>
    <row r="26" spans="1:2" ht="172" customHeight="1" x14ac:dyDescent="0.2">
      <c r="A26" s="270" t="s">
        <v>3195</v>
      </c>
      <c r="B26" s="270"/>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95" workbookViewId="0">
      <selection activeCell="D198" sqref="D198"/>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0" t="s">
        <v>31</v>
      </c>
      <c r="B1" s="280"/>
      <c r="C1" s="280"/>
      <c r="D1" s="280"/>
      <c r="E1" s="86" t="s">
        <v>3196</v>
      </c>
    </row>
    <row r="2" spans="1:5" ht="36" customHeight="1" x14ac:dyDescent="0.15">
      <c r="A2" s="281" t="s">
        <v>32</v>
      </c>
      <c r="B2" s="281"/>
      <c r="C2" s="281"/>
      <c r="D2" s="281"/>
      <c r="E2" s="281"/>
    </row>
    <row r="3" spans="1:5" ht="29" customHeight="1" x14ac:dyDescent="0.15">
      <c r="A3" s="18" t="s">
        <v>33</v>
      </c>
      <c r="B3" s="8" t="s">
        <v>34</v>
      </c>
      <c r="C3" s="284">
        <v>45432</v>
      </c>
      <c r="D3" s="285"/>
      <c r="E3" s="285"/>
    </row>
    <row r="4" spans="1:5" ht="36" customHeight="1" x14ac:dyDescent="0.15">
      <c r="A4" s="282" t="s">
        <v>5</v>
      </c>
      <c r="B4" s="282"/>
      <c r="C4" s="20"/>
      <c r="D4" s="21"/>
      <c r="E4" s="22"/>
    </row>
    <row r="5" spans="1:5" ht="72" customHeight="1" x14ac:dyDescent="0.15">
      <c r="A5" s="283" t="s">
        <v>35</v>
      </c>
      <c r="B5" s="283"/>
      <c r="C5" s="283"/>
      <c r="D5" s="283"/>
      <c r="E5" s="283"/>
    </row>
    <row r="6" spans="1:5" ht="24" customHeight="1" x14ac:dyDescent="0.15">
      <c r="A6" s="295" t="s">
        <v>36</v>
      </c>
      <c r="B6" s="295"/>
      <c r="C6" s="295"/>
      <c r="D6" s="295"/>
      <c r="E6" s="295"/>
    </row>
    <row r="7" spans="1:5" ht="22.25" customHeight="1" x14ac:dyDescent="0.15">
      <c r="A7" s="12" t="s">
        <v>37</v>
      </c>
      <c r="B7" s="23" t="str">
        <f>VLOOKUP(A7,Questions!$B$3:$C$256,2,FALSE)</f>
        <v>Vendor Name</v>
      </c>
      <c r="C7" s="290" t="s">
        <v>3201</v>
      </c>
      <c r="D7" s="291"/>
      <c r="E7" s="291"/>
    </row>
    <row r="8" spans="1:5" ht="22.25" customHeight="1" x14ac:dyDescent="0.15">
      <c r="A8" s="12" t="s">
        <v>39</v>
      </c>
      <c r="B8" s="23" t="str">
        <f>VLOOKUP(A8,Questions!$B$3:$C$256,2,FALSE)</f>
        <v>Product Name</v>
      </c>
      <c r="C8" s="292" t="s">
        <v>3202</v>
      </c>
      <c r="D8" s="291"/>
      <c r="E8" s="291"/>
    </row>
    <row r="9" spans="1:5" ht="22.25" customHeight="1" x14ac:dyDescent="0.15">
      <c r="A9" s="12" t="s">
        <v>40</v>
      </c>
      <c r="B9" s="23" t="str">
        <f>VLOOKUP(A9,Questions!$B$3:$C$256,2,FALSE)</f>
        <v>Product Description</v>
      </c>
      <c r="C9" s="292" t="s">
        <v>3203</v>
      </c>
      <c r="D9" s="291"/>
      <c r="E9" s="291"/>
    </row>
    <row r="10" spans="1:5" ht="22.25" customHeight="1" x14ac:dyDescent="0.15">
      <c r="A10" s="12" t="s">
        <v>41</v>
      </c>
      <c r="B10" s="23" t="str">
        <f>VLOOKUP(A10,Questions!$B$3:$C$256,2,FALSE)</f>
        <v>Web Link to Product Privacy Notice</v>
      </c>
      <c r="C10" s="293" t="s">
        <v>3367</v>
      </c>
      <c r="D10" s="294"/>
      <c r="E10" s="294"/>
    </row>
    <row r="11" spans="1:5" ht="22.25" customHeight="1" x14ac:dyDescent="0.15">
      <c r="A11" s="12" t="s">
        <v>42</v>
      </c>
      <c r="B11" s="23" t="str">
        <f>VLOOKUP(A11,Questions!$B$3:$C$256,2,FALSE)</f>
        <v>Web Link to Accessibility Statement or VPAT</v>
      </c>
      <c r="C11" s="293" t="s">
        <v>3368</v>
      </c>
      <c r="D11" s="294"/>
      <c r="E11" s="294"/>
    </row>
    <row r="12" spans="1:5" ht="22.25" customHeight="1" x14ac:dyDescent="0.15">
      <c r="A12" s="12" t="s">
        <v>43</v>
      </c>
      <c r="B12" s="23" t="str">
        <f>VLOOKUP(A12,Questions!$B$3:$C$256,2,FALSE)</f>
        <v>Vendor Contact Name</v>
      </c>
      <c r="C12" s="289" t="s">
        <v>3204</v>
      </c>
      <c r="D12" s="287"/>
      <c r="E12" s="288"/>
    </row>
    <row r="13" spans="1:5" ht="22.25" customHeight="1" x14ac:dyDescent="0.15">
      <c r="A13" s="12" t="s">
        <v>45</v>
      </c>
      <c r="B13" s="23" t="str">
        <f>VLOOKUP(A13,Questions!$B$3:$C$256,2,FALSE)</f>
        <v>Vendor Contact Title</v>
      </c>
      <c r="C13" s="289" t="s">
        <v>3204</v>
      </c>
      <c r="D13" s="287"/>
      <c r="E13" s="288"/>
    </row>
    <row r="14" spans="1:5" ht="22.25" customHeight="1" x14ac:dyDescent="0.15">
      <c r="A14" s="12" t="s">
        <v>47</v>
      </c>
      <c r="B14" s="23" t="str">
        <f>VLOOKUP(A14,Questions!$B$3:$C$256,2,FALSE)</f>
        <v>Vendor Contact Email</v>
      </c>
      <c r="C14" s="286" t="s">
        <v>3205</v>
      </c>
      <c r="D14" s="287"/>
      <c r="E14" s="288"/>
    </row>
    <row r="15" spans="1:5" ht="22.25" customHeight="1" x14ac:dyDescent="0.15">
      <c r="A15" s="12" t="s">
        <v>48</v>
      </c>
      <c r="B15" s="23" t="str">
        <f>VLOOKUP(A15,Questions!$B$3:$C$256,2,FALSE)</f>
        <v>Vendor Contact Phone Number</v>
      </c>
      <c r="C15" s="286" t="s">
        <v>3206</v>
      </c>
      <c r="D15" s="287"/>
      <c r="E15" s="288"/>
    </row>
    <row r="16" spans="1:5" ht="22.25" customHeight="1" x14ac:dyDescent="0.15">
      <c r="A16" s="12" t="s">
        <v>49</v>
      </c>
      <c r="B16" s="23" t="str">
        <f>VLOOKUP(A16,Questions!$B$3:$C$256,2,FALSE)</f>
        <v>Vendor Accessibility Contact Name</v>
      </c>
      <c r="C16" s="289" t="s">
        <v>3207</v>
      </c>
      <c r="D16" s="287"/>
      <c r="E16" s="288"/>
    </row>
    <row r="17" spans="1:6" ht="22.25" customHeight="1" x14ac:dyDescent="0.15">
      <c r="A17" s="12" t="s">
        <v>51</v>
      </c>
      <c r="B17" s="23" t="str">
        <f>VLOOKUP(A17,Questions!$B$3:$C$256,2,FALSE)</f>
        <v>Vendor Accessibility Contact Title</v>
      </c>
      <c r="C17" s="289" t="s">
        <v>3207</v>
      </c>
      <c r="D17" s="287"/>
      <c r="E17" s="288"/>
    </row>
    <row r="18" spans="1:6" ht="22.25" customHeight="1" x14ac:dyDescent="0.15">
      <c r="A18" s="12" t="s">
        <v>53</v>
      </c>
      <c r="B18" s="23" t="str">
        <f>VLOOKUP(A18,Questions!$B$3:$C$256,2,FALSE)</f>
        <v>Vendor Accessibility Contact Email</v>
      </c>
      <c r="C18" s="286" t="s">
        <v>3208</v>
      </c>
      <c r="D18" s="287"/>
      <c r="E18" s="288"/>
    </row>
    <row r="19" spans="1:6" ht="22.25" customHeight="1" x14ac:dyDescent="0.15">
      <c r="A19" s="12" t="s">
        <v>54</v>
      </c>
      <c r="B19" s="23" t="str">
        <f>VLOOKUP(A19,Questions!$B$3:$C$256,2,FALSE)</f>
        <v>Vendor Accessibility Contact Phone Number</v>
      </c>
      <c r="C19" s="289" t="s">
        <v>3207</v>
      </c>
      <c r="D19" s="287"/>
      <c r="E19" s="288"/>
    </row>
    <row r="20" spans="1:6" ht="22.25" customHeight="1" x14ac:dyDescent="0.15">
      <c r="A20" s="12" t="s">
        <v>55</v>
      </c>
      <c r="B20" s="23" t="str">
        <f>VLOOKUP(A20,Questions!$B$3:$C$256,2,FALSE)</f>
        <v>Vendor Hosting Regions</v>
      </c>
      <c r="C20" s="286" t="s">
        <v>3209</v>
      </c>
      <c r="D20" s="287"/>
      <c r="E20" s="288"/>
    </row>
    <row r="21" spans="1:6" ht="22.25" customHeight="1" x14ac:dyDescent="0.15">
      <c r="A21" s="12" t="s">
        <v>56</v>
      </c>
      <c r="B21" s="23" t="str">
        <f>VLOOKUP(A21,Questions!$B$3:$C$256,2,FALSE)</f>
        <v>Vendor Work Locations</v>
      </c>
      <c r="C21" s="289" t="s">
        <v>3210</v>
      </c>
      <c r="D21" s="287"/>
      <c r="E21" s="288"/>
    </row>
    <row r="22" spans="1:6" ht="36" customHeight="1" x14ac:dyDescent="0.15">
      <c r="A22" s="282" t="s">
        <v>57</v>
      </c>
      <c r="B22" s="282"/>
      <c r="C22" s="20"/>
      <c r="D22" s="21"/>
      <c r="E22" s="22"/>
    </row>
    <row r="23" spans="1:6" ht="72" customHeight="1" thickBot="1" x14ac:dyDescent="0.2">
      <c r="A23" s="283" t="s">
        <v>58</v>
      </c>
      <c r="B23" s="283"/>
      <c r="C23" s="283"/>
      <c r="D23" s="283"/>
      <c r="E23" s="283"/>
    </row>
    <row r="24" spans="1:6" ht="37.25" customHeight="1" x14ac:dyDescent="0.15">
      <c r="A24" s="282" t="s">
        <v>7</v>
      </c>
      <c r="B24" s="282"/>
      <c r="C24" s="20" t="s">
        <v>59</v>
      </c>
      <c r="D24" s="20" t="s">
        <v>60</v>
      </c>
      <c r="E24" s="168" t="s">
        <v>61</v>
      </c>
      <c r="F24" s="171" t="s">
        <v>62</v>
      </c>
    </row>
    <row r="25" spans="1:6" ht="48" customHeight="1" x14ac:dyDescent="0.15">
      <c r="A25" s="283" t="s">
        <v>3328</v>
      </c>
      <c r="B25" s="283"/>
      <c r="C25" s="283"/>
      <c r="D25" s="283"/>
      <c r="E25" s="296"/>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97" t="s">
        <v>11</v>
      </c>
      <c r="B33" s="298"/>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1" t="s">
        <v>3369</v>
      </c>
      <c r="D34" s="302"/>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7" t="s">
        <v>3370</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8" t="s">
        <v>3336</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8" t="s">
        <v>3334</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1" t="s">
        <v>3361</v>
      </c>
      <c r="D38" s="302"/>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306" t="s">
        <v>9</v>
      </c>
      <c r="B39" s="307"/>
      <c r="C39" s="20" t="s">
        <v>59</v>
      </c>
      <c r="D39" s="20" t="s">
        <v>60</v>
      </c>
      <c r="E39" s="168" t="s">
        <v>61</v>
      </c>
      <c r="F39" s="177" t="s">
        <v>62</v>
      </c>
    </row>
    <row r="40" spans="1:6" ht="90" x14ac:dyDescent="0.15">
      <c r="A40" s="12" t="s">
        <v>76</v>
      </c>
      <c r="B40" s="23" t="str">
        <f>VLOOKUP(A40,Questions!$B$3:$C$256,2,FALSE)</f>
        <v>Have you undergone a SSAE 18/SOC 2 audit?</v>
      </c>
      <c r="C40" s="250" t="s">
        <v>2137</v>
      </c>
      <c r="D40" s="258" t="s">
        <v>3337</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8" t="s">
        <v>3382</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8" t="s">
        <v>3371</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8" t="s">
        <v>3338</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9"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8" t="s">
        <v>3339</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8" t="s">
        <v>3362</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9"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8" t="s">
        <v>3343</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8" t="s">
        <v>3363</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1" t="s">
        <v>3330</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99" t="s">
        <v>87</v>
      </c>
      <c r="B51" s="300"/>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9"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9"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9"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9"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9"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1" t="s">
        <v>3331</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1" t="s">
        <v>3332</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1" t="s">
        <v>3333</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2" t="str">
        <f>IF($C$28="No","Assessment of Third Parties - Optional based on QUALIFIER response.","Assessment of Third Parties")</f>
        <v>Assessment of Third Parties</v>
      </c>
      <c r="B61" s="282"/>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3" t="s">
        <v>3219</v>
      </c>
      <c r="D63" s="304"/>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5" t="s">
        <v>3220</v>
      </c>
      <c r="D64" s="304"/>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2" t="str">
        <f>IF(Questions!D23&lt;&gt;"","Consulting",IF(Questions!D23&lt;&gt;"Yes","Consulting - All questions after this section are OPTIONAL.","Consulting - Optional based on QUALIFIER response."))</f>
        <v>Consulting</v>
      </c>
      <c r="B67" s="282"/>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3" t="s">
        <v>3359</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3" t="s">
        <v>3358</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3373</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2" t="s">
        <v>111</v>
      </c>
      <c r="B77" s="282"/>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8" t="s">
        <v>3335</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8"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0"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3364</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3232</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3340</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3341</v>
      </c>
      <c r="E91" s="169"/>
      <c r="F91" s="173" t="str">
        <f>VLOOKUP(A91,'Analyst Report'!$A$38:$E$287,5,FALSE)</f>
        <v xml:space="preserve"> </v>
      </c>
    </row>
    <row r="92" spans="1:256" ht="36" customHeight="1" x14ac:dyDescent="0.15">
      <c r="A92" s="282" t="s">
        <v>3329</v>
      </c>
      <c r="B92" s="282"/>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3233</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3234</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9" t="s">
        <v>3235</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59" t="s">
        <v>3236</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3356</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3237</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3238</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3239</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3240</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3241</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3242</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3243</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3244</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3245</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3246</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3247</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3" t="s">
        <v>3248</v>
      </c>
      <c r="D110" s="304"/>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5" t="s">
        <v>3249</v>
      </c>
      <c r="D111" s="304"/>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2" t="str">
        <f>IF(OR($C$28="No",$C$28="Yes"),"BCP - Respond to as many questions below as possible.","Business Continuity Plan")</f>
        <v>BCP - Respond to as many questions below as possible.</v>
      </c>
      <c r="B112" s="282"/>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3374</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3375</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3348</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3250</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3251</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3252</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3372</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3253</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3342</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3254</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2" t="s">
        <v>156</v>
      </c>
      <c r="B123" s="282"/>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3255</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3256</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3257</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3258</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3259</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3260</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3261</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3262</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3263</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3381</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3264</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3265</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3266</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3267</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3268</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2" t="s">
        <v>172</v>
      </c>
      <c r="B139" s="282"/>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3344</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3269</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3270</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3271</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3272</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3273</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3274</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3275</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3276</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3277</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3278</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3279</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3280</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3281</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3282</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3283</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3284</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3285</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3286</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3287</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2" t="s">
        <v>3288</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3289</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2" t="s">
        <v>197</v>
      </c>
      <c r="B164" s="282"/>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3345</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3290</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3291</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3292</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4" t="s">
        <v>3200</v>
      </c>
      <c r="D176" s="304"/>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3293</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2" t="s">
        <v>3294</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3295</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2" t="str">
        <f>IF(OR($C$29="No",$C$29="Yes"),"DRP - Respond to as many questions below as possible.","Disaster Recovery Plan")</f>
        <v>DRP - Respond to as many questions below as possible.</v>
      </c>
      <c r="B182" s="282"/>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3" t="s">
        <v>3349</v>
      </c>
      <c r="D183" s="304"/>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3296</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3352</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3297</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3298</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3350</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3351</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3299</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3" t="s">
        <v>3300</v>
      </c>
      <c r="D191" s="304"/>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64" t="s">
        <v>3365</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3301</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2" t="s">
        <v>226</v>
      </c>
      <c r="B194" s="282"/>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3302</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3303</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3304</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16" x14ac:dyDescent="0.15">
      <c r="A198" s="12" t="s">
        <v>230</v>
      </c>
      <c r="B198" s="23" t="str">
        <f>VLOOKUP(A198,Questions!$B$3:$C$256,2,FALSE)</f>
        <v>Have you implemented an Intrusion Detection System (network-based)?</v>
      </c>
      <c r="C198" s="250" t="s">
        <v>2137</v>
      </c>
      <c r="D198" s="255" t="s">
        <v>3383</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3305</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3376</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3377</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55" t="s">
        <v>3379</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2" t="s">
        <v>3378</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3306</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3307</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2" t="s">
        <v>238</v>
      </c>
      <c r="B206" s="282"/>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3357</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3380</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3346</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3308</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3309</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3310</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3311</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3312</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3313</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3313</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3327</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3314</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3315</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3316</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3317</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2" t="s">
        <v>255</v>
      </c>
      <c r="B223" s="282"/>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3318</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3319</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3320</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3347</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2" t="s">
        <v>260</v>
      </c>
      <c r="B228" s="282"/>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3321</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3322</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3323</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3324</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3366</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2" t="s">
        <v>266</v>
      </c>
      <c r="B234" s="282"/>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3354</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3360</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3325</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3326</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3353</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3355</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2" t="str">
        <f>IF(OR($C$26="No",$C$26="Yes"),"HIPAA - Optional based on QUALIFIER response.","HIPAA")</f>
        <v>HIPAA - Optional based on QUALIFIER response.</v>
      </c>
      <c r="B241" s="282"/>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2" t="str">
        <f>IF(OR($C$30="Yes"),"PCI DSS - Optional based on QUALIFIER response.","PCI DSS")</f>
        <v>PCI DSS</v>
      </c>
      <c r="B271" s="282"/>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4" t="s">
        <v>3200</v>
      </c>
      <c r="D278" s="304"/>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4" t="s">
        <v>3200</v>
      </c>
      <c r="D279" s="304"/>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4" t="s">
        <v>3200</v>
      </c>
      <c r="D283" s="304"/>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1" t="s">
        <v>315</v>
      </c>
      <c r="B1" s="331"/>
      <c r="C1" s="331"/>
      <c r="D1" s="331"/>
      <c r="E1" s="331"/>
      <c r="F1" s="331"/>
      <c r="G1" s="331"/>
      <c r="H1" s="332"/>
      <c r="I1" s="87" t="str">
        <f>'HECVAT - Full | Vendor Response'!E1</f>
        <v>Version 3.04</v>
      </c>
    </row>
    <row r="2" spans="1:9" ht="36" customHeight="1" x14ac:dyDescent="0.2">
      <c r="A2" s="279" t="s">
        <v>316</v>
      </c>
      <c r="B2" s="279"/>
      <c r="C2" s="279"/>
      <c r="D2" s="279"/>
      <c r="E2" s="279"/>
      <c r="F2" s="279"/>
      <c r="G2" s="279"/>
      <c r="H2" s="279"/>
      <c r="I2" s="279"/>
    </row>
    <row r="3" spans="1:9" ht="26" customHeight="1" x14ac:dyDescent="0.2">
      <c r="A3" s="336" t="s">
        <v>57</v>
      </c>
      <c r="B3" s="337"/>
      <c r="C3" s="337"/>
      <c r="D3" s="337"/>
      <c r="E3" s="337"/>
      <c r="F3" s="337"/>
      <c r="G3" s="337"/>
      <c r="H3" s="337"/>
      <c r="I3" s="337"/>
    </row>
    <row r="4" spans="1:9" ht="40.5" customHeight="1" x14ac:dyDescent="0.2">
      <c r="A4" s="338" t="s">
        <v>317</v>
      </c>
      <c r="B4" s="339"/>
      <c r="C4" s="339"/>
      <c r="D4" s="339"/>
      <c r="E4" s="339"/>
      <c r="F4" s="339"/>
      <c r="G4" s="339"/>
      <c r="H4" s="339"/>
      <c r="I4" s="339"/>
    </row>
    <row r="5" spans="1:9" s="14" customFormat="1" ht="48" customHeight="1" x14ac:dyDescent="0.2">
      <c r="A5" s="66" t="s">
        <v>38</v>
      </c>
      <c r="B5" s="333" t="str">
        <f>'HECVAT - Full | Vendor Response'!C7</f>
        <v>Instructure</v>
      </c>
      <c r="C5" s="333"/>
      <c r="D5" s="76"/>
      <c r="E5" s="76"/>
      <c r="F5" s="66" t="s">
        <v>318</v>
      </c>
      <c r="G5" s="340" t="str">
        <f>'HECVAT - Full | Vendor Response'!C8</f>
        <v>Canvas LMS</v>
      </c>
      <c r="H5" s="340"/>
      <c r="I5" s="340"/>
    </row>
    <row r="6" spans="1:9" s="14" customFormat="1" ht="48" customHeight="1" x14ac:dyDescent="0.2">
      <c r="A6" s="66" t="s">
        <v>44</v>
      </c>
      <c r="B6" s="270" t="str">
        <f>'HECVAT - Full | Vendor Response'!C12</f>
        <v>See GNRL-08 for Instructure's contact information.</v>
      </c>
      <c r="C6" s="270"/>
      <c r="D6" s="77"/>
      <c r="E6" s="77"/>
      <c r="F6" s="66" t="s">
        <v>319</v>
      </c>
      <c r="G6" s="340" t="str">
        <f>'HECVAT - Full | Vendor Response'!C9</f>
        <v>A cloud-based learning management system (LMS).</v>
      </c>
      <c r="H6" s="340"/>
      <c r="I6" s="340"/>
    </row>
    <row r="7" spans="1:9" s="14" customFormat="1" ht="48" customHeight="1" x14ac:dyDescent="0.2">
      <c r="A7" s="66" t="s">
        <v>46</v>
      </c>
      <c r="B7" s="334" t="str">
        <f>'HECVAT - Full | Vendor Response'!C13</f>
        <v>See GNRL-08 for Instructure's contact information.</v>
      </c>
      <c r="C7" s="335"/>
      <c r="D7" s="78"/>
      <c r="E7" s="78"/>
      <c r="F7" s="66" t="s">
        <v>320</v>
      </c>
      <c r="G7" s="340" t="s">
        <v>321</v>
      </c>
      <c r="H7" s="340"/>
      <c r="I7" s="340"/>
    </row>
    <row r="8" spans="1:9" s="14" customFormat="1" ht="48" customHeight="1" x14ac:dyDescent="0.2">
      <c r="A8" s="66" t="s">
        <v>322</v>
      </c>
      <c r="B8" s="270" t="str">
        <f>'HECVAT - Full | Vendor Response'!C14</f>
        <v>Please reach out to your designated Customer Success Manager or Sales representative.
 For new clients, contact info@instructure.com</v>
      </c>
      <c r="C8" s="270"/>
      <c r="D8" s="79"/>
      <c r="E8" s="79"/>
      <c r="F8" s="66" t="s">
        <v>323</v>
      </c>
      <c r="G8" s="328">
        <f>'HECVAT - Full | Vendor Response'!C3</f>
        <v>45432</v>
      </c>
      <c r="H8" s="328"/>
      <c r="I8" s="328"/>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6" t="s">
        <v>324</v>
      </c>
      <c r="B10" s="317"/>
      <c r="C10" s="162" t="s">
        <v>3058</v>
      </c>
      <c r="D10" s="160"/>
      <c r="E10" s="160"/>
      <c r="F10" s="160"/>
      <c r="G10" s="160"/>
      <c r="H10" s="160"/>
      <c r="I10" s="160"/>
    </row>
    <row r="11" spans="1:9" s="65" customFormat="1" ht="24" customHeight="1" thickBot="1" x14ac:dyDescent="0.25">
      <c r="A11" s="322"/>
      <c r="B11" s="322"/>
      <c r="C11" s="322"/>
    </row>
    <row r="12" spans="1:9" ht="37.25" customHeight="1" thickBot="1" x14ac:dyDescent="0.25">
      <c r="C12" s="130" t="s">
        <v>325</v>
      </c>
      <c r="D12" s="131" t="s">
        <v>326</v>
      </c>
      <c r="E12" s="320" t="s">
        <v>327</v>
      </c>
      <c r="F12" s="321"/>
      <c r="G12" s="133" t="s">
        <v>328</v>
      </c>
    </row>
    <row r="13" spans="1:9" s="13" customFormat="1" ht="37.25" customHeight="1" x14ac:dyDescent="0.2">
      <c r="C13" s="134" t="str">
        <f>Values!C2</f>
        <v>Company</v>
      </c>
      <c r="D13" s="135">
        <f>Values!H2</f>
        <v>80</v>
      </c>
      <c r="E13" s="329">
        <f>Values!G2</f>
        <v>40</v>
      </c>
      <c r="F13" s="330"/>
      <c r="G13" s="136">
        <f>Values!I2</f>
        <v>0.5</v>
      </c>
    </row>
    <row r="14" spans="1:9" s="13" customFormat="1" ht="37.25" customHeight="1" x14ac:dyDescent="0.2">
      <c r="C14" s="137" t="str">
        <f>Values!C3</f>
        <v>Documentation</v>
      </c>
      <c r="D14" s="138">
        <f>Values!H3</f>
        <v>220</v>
      </c>
      <c r="E14" s="318">
        <f>Values!G3</f>
        <v>220</v>
      </c>
      <c r="F14" s="319"/>
      <c r="G14" s="139">
        <f>Values!I3</f>
        <v>1</v>
      </c>
    </row>
    <row r="15" spans="1:9" s="13" customFormat="1" ht="37.25" customHeight="1" x14ac:dyDescent="0.2">
      <c r="C15" s="137" t="str">
        <f>Values!C4</f>
        <v>Accessibility</v>
      </c>
      <c r="D15" s="138">
        <f>Values!H4</f>
        <v>225</v>
      </c>
      <c r="E15" s="318">
        <f>Values!G4</f>
        <v>175</v>
      </c>
      <c r="F15" s="319"/>
      <c r="G15" s="139">
        <f>Values!I4</f>
        <v>0.77777777777777779</v>
      </c>
    </row>
    <row r="16" spans="1:9" s="13" customFormat="1" ht="37.25" customHeight="1" x14ac:dyDescent="0.2">
      <c r="C16" s="137" t="str">
        <f>Values!C5</f>
        <v>Third Parties</v>
      </c>
      <c r="D16" s="138">
        <f>Values!H5</f>
        <v>85</v>
      </c>
      <c r="E16" s="318">
        <f>Values!G5</f>
        <v>55</v>
      </c>
      <c r="F16" s="319"/>
      <c r="G16" s="139">
        <f>Values!I5</f>
        <v>0.6470588235294118</v>
      </c>
    </row>
    <row r="17" spans="3:7" s="13" customFormat="1" ht="37.25" customHeight="1" x14ac:dyDescent="0.2">
      <c r="C17" s="137" t="str">
        <f>Values!C6</f>
        <v>Consulting</v>
      </c>
      <c r="D17" s="138">
        <f>Values!H6</f>
        <v>120</v>
      </c>
      <c r="E17" s="318">
        <f>Values!G6</f>
        <v>60</v>
      </c>
      <c r="F17" s="319"/>
      <c r="G17" s="139">
        <f>Values!I6</f>
        <v>0.5</v>
      </c>
    </row>
    <row r="18" spans="3:7" s="13" customFormat="1" ht="37.25" customHeight="1" x14ac:dyDescent="0.2">
      <c r="C18" s="137" t="str">
        <f>Values!C7</f>
        <v>Application Security</v>
      </c>
      <c r="D18" s="138">
        <f>Values!H7</f>
        <v>315</v>
      </c>
      <c r="E18" s="318">
        <f>Values!G7</f>
        <v>315</v>
      </c>
      <c r="F18" s="319"/>
      <c r="G18" s="139">
        <f>Values!I7</f>
        <v>1</v>
      </c>
    </row>
    <row r="19" spans="3:7" s="13" customFormat="1" ht="37.25" customHeight="1" x14ac:dyDescent="0.2">
      <c r="C19" s="140" t="str">
        <f>Values!C8</f>
        <v>Authentication, Authorization, and Accounting</v>
      </c>
      <c r="D19" s="138">
        <f>Values!H8</f>
        <v>445</v>
      </c>
      <c r="E19" s="318">
        <f>Values!G8</f>
        <v>270</v>
      </c>
      <c r="F19" s="319"/>
      <c r="G19" s="139">
        <f>Values!I8</f>
        <v>0.6067415730337079</v>
      </c>
    </row>
    <row r="20" spans="3:7" s="13" customFormat="1" ht="37.25" customHeight="1" x14ac:dyDescent="0.2">
      <c r="C20" s="137" t="str">
        <f>Values!C9</f>
        <v>Business Contituity Plan</v>
      </c>
      <c r="D20" s="138">
        <f>Values!H9</f>
        <v>210</v>
      </c>
      <c r="E20" s="318">
        <f>Values!G9</f>
        <v>210</v>
      </c>
      <c r="F20" s="319"/>
      <c r="G20" s="139">
        <f>Values!I9</f>
        <v>1</v>
      </c>
    </row>
    <row r="21" spans="3:7" s="13" customFormat="1" ht="37.25" customHeight="1" x14ac:dyDescent="0.2">
      <c r="C21" s="137" t="str">
        <f>Values!C10</f>
        <v>Change Management</v>
      </c>
      <c r="D21" s="138">
        <f>Values!H10</f>
        <v>270</v>
      </c>
      <c r="E21" s="318">
        <f>Values!G10</f>
        <v>255</v>
      </c>
      <c r="F21" s="319"/>
      <c r="G21" s="139">
        <f>Values!I10</f>
        <v>0.94444444444444442</v>
      </c>
    </row>
    <row r="22" spans="3:7" s="13" customFormat="1" ht="37.25" customHeight="1" x14ac:dyDescent="0.2">
      <c r="C22" s="137" t="str">
        <f>Values!C11</f>
        <v>Data</v>
      </c>
      <c r="D22" s="138">
        <f>Values!H11</f>
        <v>455</v>
      </c>
      <c r="E22" s="318">
        <f>Values!G11</f>
        <v>415</v>
      </c>
      <c r="F22" s="319"/>
      <c r="G22" s="139">
        <f>Values!I11</f>
        <v>0.91208791208791207</v>
      </c>
    </row>
    <row r="23" spans="3:7" s="13" customFormat="1" ht="37.25" customHeight="1" x14ac:dyDescent="0.2">
      <c r="C23" s="137" t="str">
        <f>Values!C12</f>
        <v>Datacenter</v>
      </c>
      <c r="D23" s="138">
        <f>Values!H12</f>
        <v>140</v>
      </c>
      <c r="E23" s="318">
        <f>Values!G12</f>
        <v>140</v>
      </c>
      <c r="F23" s="319"/>
      <c r="G23" s="139">
        <f>Values!I12</f>
        <v>1</v>
      </c>
    </row>
    <row r="24" spans="3:7" s="13" customFormat="1" ht="37.25" customHeight="1" x14ac:dyDescent="0.2">
      <c r="C24" s="137" t="str">
        <f>Values!C13</f>
        <v>Disaster Recovery Plan</v>
      </c>
      <c r="D24" s="138">
        <f>Values!H13</f>
        <v>230</v>
      </c>
      <c r="E24" s="318">
        <f>Values!G13</f>
        <v>190</v>
      </c>
      <c r="F24" s="319"/>
      <c r="G24" s="139">
        <f>Values!I13</f>
        <v>0.82608695652173914</v>
      </c>
    </row>
    <row r="25" spans="3:7" s="13" customFormat="1" ht="37.25" customHeight="1" x14ac:dyDescent="0.2">
      <c r="C25" s="140" t="str">
        <f>Values!C14</f>
        <v>Firewalls, IDS, IPS, and Networking</v>
      </c>
      <c r="D25" s="138">
        <f>Values!H14</f>
        <v>240</v>
      </c>
      <c r="E25" s="318">
        <f>Values!G14</f>
        <v>240</v>
      </c>
      <c r="F25" s="319"/>
      <c r="G25" s="139">
        <f>Values!I14</f>
        <v>1</v>
      </c>
    </row>
    <row r="26" spans="3:7" s="13" customFormat="1" ht="37.25" customHeight="1" x14ac:dyDescent="0.2">
      <c r="C26" s="140" t="str">
        <f>Values!C15</f>
        <v>Policies, Procedures, and Processes</v>
      </c>
      <c r="D26" s="138">
        <f>Values!H15</f>
        <v>300</v>
      </c>
      <c r="E26" s="318">
        <f>Values!G15</f>
        <v>300</v>
      </c>
      <c r="F26" s="319"/>
      <c r="G26" s="139">
        <f>Values!I15</f>
        <v>1</v>
      </c>
    </row>
    <row r="27" spans="3:7" s="13" customFormat="1" ht="37.25" customHeight="1" x14ac:dyDescent="0.2">
      <c r="C27" s="137" t="str">
        <f>Values!C16</f>
        <v>Incident Handling</v>
      </c>
      <c r="D27" s="138">
        <f>Values!H16</f>
        <v>45</v>
      </c>
      <c r="E27" s="318">
        <f>Values!G16</f>
        <v>45</v>
      </c>
      <c r="F27" s="319"/>
      <c r="G27" s="139">
        <f>Values!I16</f>
        <v>1</v>
      </c>
    </row>
    <row r="28" spans="3:7" s="13" customFormat="1" ht="37.25" customHeight="1" x14ac:dyDescent="0.2">
      <c r="C28" s="137" t="str">
        <f>Values!C17</f>
        <v>Quality Assurance</v>
      </c>
      <c r="D28" s="138">
        <f>Values!H17</f>
        <v>90</v>
      </c>
      <c r="E28" s="318">
        <f>Values!G17</f>
        <v>75</v>
      </c>
      <c r="F28" s="319"/>
      <c r="G28" s="139">
        <f>Values!I17</f>
        <v>0.83333333333333337</v>
      </c>
    </row>
    <row r="29" spans="3:7" s="13" customFormat="1" ht="37.25" customHeight="1" x14ac:dyDescent="0.2">
      <c r="C29" s="137" t="str">
        <f>Values!C18</f>
        <v>Vulnerability Scanning</v>
      </c>
      <c r="D29" s="138">
        <f>Values!H18</f>
        <v>130</v>
      </c>
      <c r="E29" s="318">
        <f>Values!G18</f>
        <v>130</v>
      </c>
      <c r="F29" s="319"/>
      <c r="G29" s="139">
        <f>Values!I18</f>
        <v>1</v>
      </c>
    </row>
    <row r="30" spans="3:7" s="13" customFormat="1" ht="37.25" customHeight="1" x14ac:dyDescent="0.2">
      <c r="C30" s="137" t="str">
        <f>Values!C19</f>
        <v>HIPAA</v>
      </c>
      <c r="D30" s="138">
        <f>Values!H19</f>
        <v>0</v>
      </c>
      <c r="E30" s="318">
        <f>Values!G19</f>
        <v>0</v>
      </c>
      <c r="F30" s="319"/>
      <c r="G30" s="139">
        <f>Values!I19</f>
        <v>0</v>
      </c>
    </row>
    <row r="31" spans="3:7" s="13" customFormat="1" ht="37.25" customHeight="1" x14ac:dyDescent="0.2">
      <c r="C31" s="137" t="str">
        <f>Values!C20</f>
        <v>PCI-DSS</v>
      </c>
      <c r="D31" s="138">
        <f>Values!H20</f>
        <v>0</v>
      </c>
      <c r="E31" s="318">
        <f>Values!G20</f>
        <v>0</v>
      </c>
      <c r="F31" s="319"/>
      <c r="G31" s="139">
        <f>Values!I20</f>
        <v>0</v>
      </c>
    </row>
    <row r="32" spans="3:7" s="13" customFormat="1" ht="37.25" customHeight="1" thickBot="1" x14ac:dyDescent="0.25">
      <c r="C32" s="141"/>
      <c r="D32" s="142"/>
      <c r="E32" s="324">
        <f>Values!G21</f>
        <v>3135</v>
      </c>
      <c r="F32" s="325"/>
      <c r="G32" s="143"/>
    </row>
    <row r="33" spans="1:9" s="15" customFormat="1" ht="37.25" customHeight="1" thickBot="1" x14ac:dyDescent="0.25">
      <c r="C33" s="130" t="s">
        <v>329</v>
      </c>
      <c r="D33" s="131">
        <f>Values!H21</f>
        <v>3600</v>
      </c>
      <c r="E33" s="326">
        <f>Values!G21</f>
        <v>3135</v>
      </c>
      <c r="F33" s="327"/>
      <c r="G33" s="132">
        <f>Values!I21</f>
        <v>0.87083333333333335</v>
      </c>
    </row>
    <row r="34" spans="1:9" ht="17" thickBot="1" x14ac:dyDescent="0.25"/>
    <row r="35" spans="1:9" ht="41.25" customHeight="1" thickBot="1" x14ac:dyDescent="0.25">
      <c r="A35" s="312"/>
      <c r="B35" s="313"/>
      <c r="C35" s="313"/>
      <c r="D35" s="314"/>
      <c r="E35" s="163" t="s">
        <v>62</v>
      </c>
      <c r="F35" s="316" t="s">
        <v>330</v>
      </c>
      <c r="G35" s="323"/>
      <c r="H35" s="323"/>
      <c r="I35" s="317"/>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5" t="str">
        <f>'HECVAT - Full | Vendor Response'!A33</f>
        <v>Company Overview</v>
      </c>
      <c r="B37" s="315"/>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8" t="str">
        <f>'HECVAT - Full | Vendor Response'!C34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09"/>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8"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09">
        <f>'HECVAT - Full | Vendor Response'!D38</f>
        <v>0</v>
      </c>
      <c r="E42" s="165" t="s">
        <v>71</v>
      </c>
      <c r="F42" s="227" t="s">
        <v>339</v>
      </c>
      <c r="G42" s="234"/>
      <c r="H42" s="228">
        <f>VLOOKUP(A42,Questions!B$25:T$295,16,FALSE)</f>
        <v>15</v>
      </c>
      <c r="I42" s="232"/>
    </row>
    <row r="43" spans="1:9" s="58" customFormat="1" ht="36" customHeight="1" x14ac:dyDescent="0.2">
      <c r="A43" s="311" t="s">
        <v>9</v>
      </c>
      <c r="B43" s="311"/>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1" t="str">
        <f>'HECVAT - Full | Vendor Response'!A51:B51</f>
        <v xml:space="preserve">IT Accessibility </v>
      </c>
      <c r="B55" s="311"/>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1" t="str">
        <f>'HECVAT - Full | Vendor Response'!A61</f>
        <v>Assessment of Third Parties</v>
      </c>
      <c r="B65" s="311"/>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8" t="str">
        <f>'HECVAT - Full | Vendor Response'!C63</f>
        <v>As our list of third parties is often evolving, a list of current third parties can be provided upon request.</v>
      </c>
      <c r="D67" s="309"/>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8"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09"/>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1" t="str">
        <f>'HECVAT - Full | Vendor Response'!A67</f>
        <v>Consulting</v>
      </c>
      <c r="B71" s="311"/>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1" t="str">
        <f>'HECVAT - Full | Vendor Response'!A77</f>
        <v>Application/Service Security</v>
      </c>
      <c r="B81" s="311"/>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8"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09"/>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8"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09"/>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1" t="str">
        <f>'HECVAT - Full | Vendor Response'!A123</f>
        <v>Change Management</v>
      </c>
      <c r="B127" s="311"/>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10" t="str">
        <f>'HECVAT - Full | Vendor Response'!A164</f>
        <v>Datacenter</v>
      </c>
      <c r="B168" s="310"/>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10" t="str">
        <f>'HECVAT - Full | Vendor Response'!A182</f>
        <v>DRP - Respond to as many questions below as possible.</v>
      </c>
      <c r="B186" s="310"/>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8"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09"/>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8"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09"/>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Please see FIDP-05</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10" t="str">
        <f>'HECVAT - Full | Vendor Response'!A206</f>
        <v>Policies, Procedures, and Processes</v>
      </c>
      <c r="B210" s="310"/>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8">
        <f>'HECVAT - Full | Vendor Response'!C277</f>
        <v>0</v>
      </c>
      <c r="D281" s="309"/>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8" t="str">
        <f>'HECVAT - Full | Vendor Response'!C278</f>
        <v/>
      </c>
      <c r="D282" s="309"/>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8" t="str">
        <f>'HECVAT - Full | Vendor Response'!C279</f>
        <v/>
      </c>
      <c r="D283" s="309"/>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8" t="str">
        <f>'HECVAT - Full | Vendor Response'!C283</f>
        <v/>
      </c>
      <c r="D287" s="309"/>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1" t="s">
        <v>341</v>
      </c>
      <c r="B1" s="331"/>
      <c r="C1" s="331"/>
      <c r="D1" s="331"/>
    </row>
    <row r="2" spans="1:4" ht="36" customHeight="1" x14ac:dyDescent="0.2">
      <c r="A2" s="279" t="s">
        <v>342</v>
      </c>
      <c r="B2" s="279"/>
      <c r="C2" s="279"/>
      <c r="D2" s="279"/>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2" t="s">
        <v>57</v>
      </c>
      <c r="B20" s="282"/>
      <c r="C20" s="20"/>
      <c r="D20" s="21"/>
    </row>
    <row r="21" spans="1:5" ht="186" customHeight="1" x14ac:dyDescent="0.2">
      <c r="A21" s="283" t="s">
        <v>343</v>
      </c>
      <c r="B21" s="283"/>
      <c r="C21" s="283"/>
      <c r="D21" s="283"/>
    </row>
    <row r="22" spans="1:5" ht="37.25" customHeight="1" x14ac:dyDescent="0.2">
      <c r="A22" s="282" t="s">
        <v>7</v>
      </c>
      <c r="B22" s="282"/>
      <c r="C22" s="20" t="s">
        <v>344</v>
      </c>
      <c r="D22" s="20" t="s">
        <v>345</v>
      </c>
    </row>
    <row r="23" spans="1:5" ht="56" customHeight="1" x14ac:dyDescent="0.2">
      <c r="A23" s="283" t="s">
        <v>346</v>
      </c>
      <c r="B23" s="283"/>
      <c r="C23" s="283"/>
      <c r="D23" s="283"/>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2" t="s">
        <v>11</v>
      </c>
      <c r="B31" s="282"/>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2" t="s">
        <v>9</v>
      </c>
      <c r="B37" s="282"/>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99" t="s">
        <v>87</v>
      </c>
      <c r="B49" s="300"/>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2" t="str">
        <f>IF($C$26="No","Assessment of Third Parties - Optional based on QUALIFIER response.","Assessment of Third Parties")</f>
        <v>Assessment of Third Parties</v>
      </c>
      <c r="B59" s="282"/>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2" t="str">
        <f>IF($C$30="","Consulting",IF($C$30="Yes","Consulting - All questions after this section are OPTIONAL.","Consulting - Optional based on QUALIFIER response."))</f>
        <v>Consulting - Optional based on QUALIFIER response.</v>
      </c>
      <c r="B65" s="282"/>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2" t="str">
        <f>IF($C$30="","Application/Service Security",IF($C$30="Yes","App/Service Security - Optional based on QUALIFIER response.","Application/Service Security"))</f>
        <v>Application/Service Security</v>
      </c>
      <c r="B75" s="282"/>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2" t="str">
        <f>IF($C$30="","Authentication, Authorization, and Accounting",IF($C$30="Yes","AAA - Optional based on QUALIFIER response.","Authentication, Authorization, and Accounting"))</f>
        <v>Authentication, Authorization, and Accounting</v>
      </c>
      <c r="B86" s="282"/>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2" t="str">
        <f>IF(OR($C$27="No",$C$30="Yes"),"BCP - Respond to as many questions below as possible.","Business Continuity Plan")</f>
        <v>Business Continuity Plan</v>
      </c>
      <c r="B104" s="282"/>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2" t="str">
        <f>IF($C$30="","Change Management",IF($C$30="Yes","Change Management - Optional based on QUALIFIER response.","Change Management"))</f>
        <v>Change Management</v>
      </c>
      <c r="B115" s="282"/>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2" t="str">
        <f>IF($C$30="","Data",IF($C$30="Yes","Data - Optional based on QUALIFIER response.","Data"))</f>
        <v>Data</v>
      </c>
      <c r="B131" s="282"/>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2" t="str">
        <f>IF($C$30="","Datacenter",IF($C$30="Yes","Datacenter - Optional based on QUALIFIER response.","Datacenter"))</f>
        <v>Datacenter</v>
      </c>
      <c r="B156" s="282"/>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2" t="str">
        <f>IF(OR($C$28="No",$C$30="Yes"),"DRP - Respond to as many questions below as possible.","Disaster Recovery Plan")</f>
        <v>Disaster Recovery Plan</v>
      </c>
      <c r="B174" s="282"/>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2" t="str">
        <f>IF($C$30="","Firewalls, IDS, IPS, and Networking",IF($C$30="Yes","FW/IDPS/Networks - Optional based on QUALIFIER response.","Firewalls, IDS, IPS, and Networking"))</f>
        <v>Firewalls, IDS, IPS, and Networking</v>
      </c>
      <c r="B186" s="282"/>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2" t="str">
        <f>IF($C$30="","Policies, Procedures, and Processes",IF($C$30="Yes","Pol/Pro/Proc - Optional based on QUALIFIER response.","Policies, Procedures, and Processes"))</f>
        <v>Policies, Procedures, and Processes</v>
      </c>
      <c r="B198" s="282"/>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2" t="s">
        <v>255</v>
      </c>
      <c r="B215" s="282"/>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2" t="str">
        <f>IF($C$30="","Quality Assurance",IF($C$30="Yes","Quality Assurance - Optional based on QUALIFIER response.","Quality Assurance"))</f>
        <v>Quality Assurance</v>
      </c>
      <c r="B220" s="282"/>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2" t="str">
        <f>IF($C$30="","Vulnerability Scanning",IF($C$30="Yes","Vulnerability Scanning - Optional based on QUALIFIER response.","Vulnerability Scanning"))</f>
        <v>Vulnerability Scanning</v>
      </c>
      <c r="B226" s="282"/>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2" t="str">
        <f>IF(OR($C$24="No",$C$24="Yes"),"HIPAA - Optional based on QUALIFIER response.","HIPAA")</f>
        <v>HIPAA</v>
      </c>
      <c r="B233" s="282"/>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2" t="str">
        <f>IF(OR($C$28="No",$C$28="Yes"),"PCI DSS - Optional based on QUALIFIER response.","PCI DSS")</f>
        <v>PCI DSS</v>
      </c>
      <c r="B263" s="282"/>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8" t="s">
        <v>347</v>
      </c>
      <c r="B1" s="348"/>
      <c r="C1" s="348"/>
      <c r="D1" s="349"/>
      <c r="E1" s="70" t="str">
        <f>'HECVAT - Full | Vendor Response'!E1</f>
        <v>Version 3.04</v>
      </c>
    </row>
    <row r="2" spans="1:5" s="13" customFormat="1" ht="26" customHeight="1" x14ac:dyDescent="0.2">
      <c r="A2" s="350"/>
      <c r="B2" s="350"/>
      <c r="C2" s="350"/>
      <c r="D2" s="350"/>
      <c r="E2" s="350"/>
    </row>
    <row r="3" spans="1:5" s="58" customFormat="1" ht="36" customHeight="1" x14ac:dyDescent="0.2">
      <c r="A3" s="17" t="s">
        <v>348</v>
      </c>
      <c r="B3" s="270" t="str">
        <f>'HECVAT - Full | Vendor Response'!C7</f>
        <v>Instructure</v>
      </c>
      <c r="C3" s="270"/>
      <c r="D3" s="270"/>
      <c r="E3" s="270"/>
    </row>
    <row r="4" spans="1:5" s="13" customFormat="1" ht="48" customHeight="1" x14ac:dyDescent="0.2">
      <c r="A4" s="66" t="s">
        <v>349</v>
      </c>
      <c r="B4" s="351" t="str">
        <f>'HECVAT - Full | Vendor Response'!C9</f>
        <v>A cloud-based learning management system (LMS).</v>
      </c>
      <c r="C4" s="351"/>
      <c r="D4" s="351"/>
      <c r="E4" s="351"/>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1" t="s">
        <v>350</v>
      </c>
      <c r="B46" s="342"/>
      <c r="C46" s="342"/>
      <c r="D46" s="342"/>
      <c r="E46" s="343"/>
    </row>
    <row r="47" spans="1:5" s="13" customFormat="1" ht="36" customHeight="1" x14ac:dyDescent="0.2">
      <c r="A47" s="344"/>
      <c r="B47" s="345"/>
      <c r="C47" s="345"/>
      <c r="D47" s="346" t="s">
        <v>351</v>
      </c>
      <c r="E47" s="347"/>
    </row>
    <row r="48" spans="1:5" s="59" customFormat="1" ht="60" customHeight="1" x14ac:dyDescent="0.2">
      <c r="A48" s="60" t="str">
        <f>'High Risk Non-Compliant'!B4</f>
        <v>Question</v>
      </c>
      <c r="B48" s="353" t="str">
        <f>'High Risk Non-Compliant'!C4</f>
        <v>Additional Info</v>
      </c>
      <c r="C48" s="353"/>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5">
        <f>'High Risk Non-Compliant'!C5</f>
        <v>0</v>
      </c>
      <c r="C49" s="355"/>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5">
        <f>'High Risk Non-Compliant'!C6</f>
        <v>0</v>
      </c>
      <c r="C50" s="355"/>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5">
        <f>'High Risk Non-Compliant'!C7</f>
        <v>0</v>
      </c>
      <c r="C51" s="355"/>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5">
        <f>'High Risk Non-Compliant'!C8</f>
        <v>0</v>
      </c>
      <c r="C52" s="355"/>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5">
        <f>'High Risk Non-Compliant'!C9</f>
        <v>0</v>
      </c>
      <c r="C53" s="355"/>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6">
        <f>'High Risk Non-Compliant'!C10</f>
        <v>0</v>
      </c>
      <c r="C54" s="356"/>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5">
        <f>'High Risk Non-Compliant'!C11</f>
        <v>0</v>
      </c>
      <c r="C55" s="355"/>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5">
        <f>'High Risk Non-Compliant'!C12</f>
        <v>0</v>
      </c>
      <c r="C56" s="355"/>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5">
        <f>'High Risk Non-Compliant'!C13</f>
        <v>0</v>
      </c>
      <c r="C57" s="355"/>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5">
        <f>'High Risk Non-Compliant'!C14</f>
        <v>0</v>
      </c>
      <c r="C58" s="355"/>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5">
        <f>'High Risk Non-Compliant'!C15</f>
        <v>0</v>
      </c>
      <c r="C59" s="355"/>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5">
        <f>'High Risk Non-Compliant'!C16</f>
        <v>0</v>
      </c>
      <c r="C60" s="355"/>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5">
        <f>'High Risk Non-Compliant'!C17</f>
        <v>0</v>
      </c>
      <c r="C61" s="355"/>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5">
        <f>'High Risk Non-Compliant'!C18</f>
        <v>0</v>
      </c>
      <c r="C62" s="355"/>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5">
        <f>'High Risk Non-Compliant'!C19</f>
        <v>0</v>
      </c>
      <c r="C63" s="355"/>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5">
        <f>'High Risk Non-Compliant'!C20</f>
        <v>0</v>
      </c>
      <c r="C64" s="355"/>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5">
        <f>'High Risk Non-Compliant'!C21</f>
        <v>0</v>
      </c>
      <c r="C65" s="355"/>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5">
        <f>'High Risk Non-Compliant'!C22</f>
        <v>0</v>
      </c>
      <c r="C66" s="355"/>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5">
        <f>'High Risk Non-Compliant'!C23</f>
        <v>0</v>
      </c>
      <c r="C67" s="355"/>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5">
        <f>'High Risk Non-Compliant'!C24</f>
        <v>0</v>
      </c>
      <c r="C68" s="355"/>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5">
        <f>'High Risk Non-Compliant'!C25</f>
        <v>0</v>
      </c>
      <c r="C69" s="355"/>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5">
        <f>'High Risk Non-Compliant'!C26</f>
        <v>0</v>
      </c>
      <c r="C70" s="355"/>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5">
        <f>'High Risk Non-Compliant'!C27</f>
        <v>0</v>
      </c>
      <c r="C71" s="355"/>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5">
        <f>'High Risk Non-Compliant'!C28</f>
        <v>0</v>
      </c>
      <c r="C72" s="355"/>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5">
        <f>'High Risk Non-Compliant'!C29</f>
        <v>0</v>
      </c>
      <c r="C73" s="355"/>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5">
        <f>'High Risk Non-Compliant'!C30</f>
        <v>0</v>
      </c>
      <c r="C74" s="355"/>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5">
        <f>'High Risk Non-Compliant'!C31</f>
        <v>0</v>
      </c>
      <c r="C75" s="355"/>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5">
        <f>'High Risk Non-Compliant'!C32</f>
        <v>0</v>
      </c>
      <c r="C76" s="355"/>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5">
        <f>'High Risk Non-Compliant'!C33</f>
        <v>0</v>
      </c>
      <c r="C77" s="355"/>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5">
        <f>'High Risk Non-Compliant'!C34</f>
        <v>0</v>
      </c>
      <c r="C78" s="355"/>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5">
        <f>'High Risk Non-Compliant'!C35</f>
        <v>0</v>
      </c>
      <c r="C79" s="355"/>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5">
        <f>'High Risk Non-Compliant'!C36</f>
        <v>0</v>
      </c>
      <c r="C80" s="355"/>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5">
        <f>'High Risk Non-Compliant'!C37</f>
        <v>0</v>
      </c>
      <c r="C81" s="355"/>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5">
        <f>'High Risk Non-Compliant'!C38</f>
        <v>0</v>
      </c>
      <c r="C82" s="355"/>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5">
        <f>'High Risk Non-Compliant'!C39</f>
        <v>0</v>
      </c>
      <c r="C83" s="355"/>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5">
        <f>'High Risk Non-Compliant'!C40</f>
        <v>0</v>
      </c>
      <c r="C84" s="355"/>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5">
        <f>'High Risk Non-Compliant'!C41</f>
        <v>0</v>
      </c>
      <c r="C85" s="355"/>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5">
        <f>'High Risk Non-Compliant'!C42</f>
        <v>0</v>
      </c>
      <c r="C86" s="355"/>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5">
        <f>'High Risk Non-Compliant'!C43</f>
        <v>0</v>
      </c>
      <c r="C87" s="355"/>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5">
        <f>'High Risk Non-Compliant'!C44</f>
        <v>0</v>
      </c>
      <c r="C88" s="355"/>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5">
        <f>'High Risk Non-Compliant'!C45</f>
        <v>0</v>
      </c>
      <c r="C89" s="355"/>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5">
        <f>'High Risk Non-Compliant'!C46</f>
        <v>0</v>
      </c>
      <c r="C90" s="355"/>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5">
        <f>'High Risk Non-Compliant'!C47</f>
        <v>0</v>
      </c>
      <c r="C91" s="355"/>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5">
        <f>'High Risk Non-Compliant'!C48</f>
        <v>0</v>
      </c>
      <c r="C92" s="355"/>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5">
        <f>'High Risk Non-Compliant'!C49</f>
        <v>0</v>
      </c>
      <c r="C93" s="355"/>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5">
        <f>'High Risk Non-Compliant'!C50</f>
        <v>0</v>
      </c>
      <c r="C94" s="355"/>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5">
        <f>'High Risk Non-Compliant'!C51</f>
        <v>0</v>
      </c>
      <c r="C95" s="355"/>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5">
        <f>'High Risk Non-Compliant'!C52</f>
        <v>0</v>
      </c>
      <c r="C96" s="355"/>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5">
        <f>'High Risk Non-Compliant'!C53</f>
        <v>0</v>
      </c>
      <c r="C97" s="355"/>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5">
        <f>'High Risk Non-Compliant'!C54</f>
        <v>0</v>
      </c>
      <c r="C98" s="355"/>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5">
        <f>'High Risk Non-Compliant'!C55</f>
        <v>0</v>
      </c>
      <c r="C99" s="355"/>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5">
        <f>'High Risk Non-Compliant'!C56</f>
        <v>0</v>
      </c>
      <c r="C100" s="355"/>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5">
        <f>'High Risk Non-Compliant'!C57</f>
        <v>0</v>
      </c>
      <c r="C101" s="355"/>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5">
        <f>'High Risk Non-Compliant'!C58</f>
        <v>0</v>
      </c>
      <c r="C102" s="355"/>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5">
        <f>'High Risk Non-Compliant'!C59</f>
        <v>0</v>
      </c>
      <c r="C103" s="355"/>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5">
        <f>'High Risk Non-Compliant'!C60</f>
        <v>0</v>
      </c>
      <c r="C104" s="355"/>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5">
        <f>'High Risk Non-Compliant'!C61</f>
        <v>0</v>
      </c>
      <c r="C105" s="355"/>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5">
        <f>'High Risk Non-Compliant'!C62</f>
        <v>0</v>
      </c>
      <c r="C106" s="355"/>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5">
        <f>'High Risk Non-Compliant'!C63</f>
        <v>0</v>
      </c>
      <c r="C107" s="355"/>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5">
        <f>'High Risk Non-Compliant'!C64</f>
        <v>0</v>
      </c>
      <c r="C108" s="355"/>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5">
        <f>'High Risk Non-Compliant'!C65</f>
        <v>0</v>
      </c>
      <c r="C109" s="355"/>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5">
        <f>'High Risk Non-Compliant'!C66</f>
        <v>0</v>
      </c>
      <c r="C110" s="355"/>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5">
        <f>'High Risk Non-Compliant'!C67</f>
        <v>0</v>
      </c>
      <c r="C111" s="355"/>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5">
        <f>'High Risk Non-Compliant'!C68</f>
        <v>0</v>
      </c>
      <c r="C112" s="355"/>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5">
        <f>'High Risk Non-Compliant'!C69</f>
        <v>0</v>
      </c>
      <c r="C113" s="355"/>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5">
        <f>'High Risk Non-Compliant'!C70</f>
        <v>0</v>
      </c>
      <c r="C114" s="355"/>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5">
        <f>'High Risk Non-Compliant'!C71</f>
        <v>0</v>
      </c>
      <c r="C115" s="355"/>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5">
        <f>'High Risk Non-Compliant'!C72</f>
        <v>0</v>
      </c>
      <c r="C116" s="355"/>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5">
        <f>'High Risk Non-Compliant'!C73</f>
        <v>0</v>
      </c>
      <c r="C117" s="355"/>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5">
        <f>'High Risk Non-Compliant'!C74</f>
        <v>0</v>
      </c>
      <c r="C118" s="355"/>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5">
        <f>'High Risk Non-Compliant'!C75</f>
        <v>0</v>
      </c>
      <c r="C119" s="355"/>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5">
        <f>'High Risk Non-Compliant'!C76</f>
        <v>0</v>
      </c>
      <c r="C120" s="355"/>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5">
        <f>'High Risk Non-Compliant'!C77</f>
        <v>0</v>
      </c>
      <c r="C121" s="355"/>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5">
        <f>'High Risk Non-Compliant'!C78</f>
        <v>0</v>
      </c>
      <c r="C122" s="355"/>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5">
        <f>'High Risk Non-Compliant'!C79</f>
        <v>0</v>
      </c>
      <c r="C123" s="355"/>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5">
        <f>'High Risk Non-Compliant'!C80</f>
        <v>0</v>
      </c>
      <c r="C124" s="355"/>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5">
        <f>'High Risk Non-Compliant'!C81</f>
        <v>0</v>
      </c>
      <c r="C125" s="355"/>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5">
        <f>'High Risk Non-Compliant'!C82</f>
        <v>0</v>
      </c>
      <c r="C126" s="355"/>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5">
        <f>'High Risk Non-Compliant'!C83</f>
        <v>0</v>
      </c>
      <c r="C127" s="355"/>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5">
        <f>'High Risk Non-Compliant'!C84</f>
        <v>0</v>
      </c>
      <c r="C128" s="355"/>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5">
        <f>'High Risk Non-Compliant'!C85</f>
        <v>0</v>
      </c>
      <c r="C129" s="355"/>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5">
        <f>'High Risk Non-Compliant'!C86</f>
        <v>0</v>
      </c>
      <c r="C130" s="355"/>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5">
        <f>'High Risk Non-Compliant'!C87</f>
        <v>0</v>
      </c>
      <c r="C131" s="355"/>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5">
        <f>'High Risk Non-Compliant'!C88</f>
        <v>0</v>
      </c>
      <c r="C132" s="355"/>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5">
        <f>'High Risk Non-Compliant'!C89</f>
        <v>0</v>
      </c>
      <c r="C133" s="355"/>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5">
        <f>'High Risk Non-Compliant'!C90</f>
        <v>0</v>
      </c>
      <c r="C134" s="355"/>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5">
        <f>'High Risk Non-Compliant'!C91</f>
        <v>0</v>
      </c>
      <c r="C135" s="355"/>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5">
        <f>'High Risk Non-Compliant'!C92</f>
        <v>0</v>
      </c>
      <c r="C136" s="355"/>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5">
        <f>'High Risk Non-Compliant'!C93</f>
        <v>0</v>
      </c>
      <c r="C137" s="355"/>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5">
        <f>'High Risk Non-Compliant'!C94</f>
        <v>0</v>
      </c>
      <c r="C138" s="355"/>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5">
        <f>'High Risk Non-Compliant'!C95</f>
        <v>0</v>
      </c>
      <c r="C139" s="355"/>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5">
        <f>'High Risk Non-Compliant'!C96</f>
        <v>0</v>
      </c>
      <c r="C140" s="355"/>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5">
        <f>'High Risk Non-Compliant'!C97</f>
        <v>0</v>
      </c>
      <c r="C141" s="355"/>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5">
        <f>'High Risk Non-Compliant'!C98</f>
        <v>0</v>
      </c>
      <c r="C142" s="355"/>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5">
        <f>'High Risk Non-Compliant'!C99</f>
        <v>0</v>
      </c>
      <c r="C143" s="355"/>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5">
        <f>'High Risk Non-Compliant'!C100</f>
        <v>0</v>
      </c>
      <c r="C144" s="355"/>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5">
        <f>'High Risk Non-Compliant'!C101</f>
        <v>0</v>
      </c>
      <c r="C145" s="355"/>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5">
        <f>'High Risk Non-Compliant'!C102</f>
        <v>0</v>
      </c>
      <c r="C146" s="355"/>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5">
        <f>'High Risk Non-Compliant'!C103</f>
        <v>0</v>
      </c>
      <c r="C147" s="355"/>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5">
        <f>'High Risk Non-Compliant'!C104</f>
        <v>0</v>
      </c>
      <c r="C148" s="355"/>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5">
        <f>'High Risk Non-Compliant'!C105</f>
        <v>0</v>
      </c>
      <c r="C149" s="355"/>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5">
        <f>'High Risk Non-Compliant'!C106</f>
        <v>0</v>
      </c>
      <c r="C150" s="355"/>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5">
        <f>'High Risk Non-Compliant'!C107</f>
        <v>0</v>
      </c>
      <c r="C151" s="355"/>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5">
        <f>'High Risk Non-Compliant'!C108</f>
        <v>0</v>
      </c>
      <c r="C152" s="355"/>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5">
        <f>'High Risk Non-Compliant'!C109</f>
        <v>0</v>
      </c>
      <c r="C153" s="355"/>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5">
        <f>'High Risk Non-Compliant'!C110</f>
        <v>0</v>
      </c>
      <c r="C154" s="355"/>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5">
        <f>'High Risk Non-Compliant'!C111</f>
        <v>0</v>
      </c>
      <c r="C155" s="355"/>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5">
        <f>'High Risk Non-Compliant'!C112</f>
        <v>0</v>
      </c>
      <c r="C156" s="355"/>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5">
        <f>'High Risk Non-Compliant'!C113</f>
        <v>0</v>
      </c>
      <c r="C157" s="355"/>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5">
        <f>'High Risk Non-Compliant'!C114</f>
        <v>0</v>
      </c>
      <c r="C158" s="355"/>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5">
        <f>'High Risk Non-Compliant'!C115</f>
        <v>0</v>
      </c>
      <c r="C159" s="355"/>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5">
        <f>'High Risk Non-Compliant'!C116</f>
        <v>0</v>
      </c>
      <c r="C160" s="355"/>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5">
        <f>'High Risk Non-Compliant'!C117</f>
        <v>0</v>
      </c>
      <c r="C161" s="355"/>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5">
        <f>'High Risk Non-Compliant'!C118</f>
        <v>0</v>
      </c>
      <c r="C162" s="355"/>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5">
        <f>'High Risk Non-Compliant'!C119</f>
        <v>0</v>
      </c>
      <c r="C163" s="355"/>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5">
        <f>'High Risk Non-Compliant'!C120</f>
        <v>0</v>
      </c>
      <c r="C164" s="355"/>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5">
        <f>'High Risk Non-Compliant'!C121</f>
        <v>0</v>
      </c>
      <c r="C165" s="355"/>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5">
        <f>'High Risk Non-Compliant'!C122</f>
        <v>0</v>
      </c>
      <c r="C166" s="355"/>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5">
        <f>'High Risk Non-Compliant'!C123</f>
        <v>0</v>
      </c>
      <c r="C167" s="355"/>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5">
        <f>'High Risk Non-Compliant'!C124</f>
        <v>0</v>
      </c>
      <c r="C168" s="355"/>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5">
        <f>'High Risk Non-Compliant'!C125</f>
        <v>0</v>
      </c>
      <c r="C169" s="355"/>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5">
        <f>'High Risk Non-Compliant'!C126</f>
        <v>0</v>
      </c>
      <c r="C170" s="355"/>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5">
        <f>'High Risk Non-Compliant'!C127</f>
        <v>0</v>
      </c>
      <c r="C171" s="355"/>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5">
        <f>'High Risk Non-Compliant'!C128</f>
        <v>0</v>
      </c>
      <c r="C172" s="355"/>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5">
        <f>'High Risk Non-Compliant'!C129</f>
        <v>0</v>
      </c>
      <c r="C173" s="355"/>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5">
        <f>'High Risk Non-Compliant'!C130</f>
        <v>0</v>
      </c>
      <c r="C174" s="355"/>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5">
        <f>'High Risk Non-Compliant'!C131</f>
        <v>0</v>
      </c>
      <c r="C175" s="355"/>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5">
        <f>'High Risk Non-Compliant'!C132</f>
        <v>0</v>
      </c>
      <c r="C176" s="355"/>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5">
        <f>'High Risk Non-Compliant'!C133</f>
        <v>0</v>
      </c>
      <c r="C177" s="355"/>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5">
        <f>'High Risk Non-Compliant'!C134</f>
        <v>0</v>
      </c>
      <c r="C178" s="355"/>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5">
        <f>'High Risk Non-Compliant'!C135</f>
        <v>0</v>
      </c>
      <c r="C179" s="355"/>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5">
        <f>'High Risk Non-Compliant'!C136</f>
        <v>0</v>
      </c>
      <c r="C180" s="355"/>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5">
        <f>'High Risk Non-Compliant'!C137</f>
        <v>0</v>
      </c>
      <c r="C181" s="355"/>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5">
        <f>'High Risk Non-Compliant'!C138</f>
        <v>0</v>
      </c>
      <c r="C182" s="355"/>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5">
        <f>'High Risk Non-Compliant'!C139</f>
        <v>0</v>
      </c>
      <c r="C183" s="355"/>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5">
        <f>'High Risk Non-Compliant'!C140</f>
        <v>0</v>
      </c>
      <c r="C184" s="355"/>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5">
        <f>'High Risk Non-Compliant'!C141</f>
        <v>0</v>
      </c>
      <c r="C185" s="355"/>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5">
        <f>'High Risk Non-Compliant'!C142</f>
        <v>0</v>
      </c>
      <c r="C186" s="355"/>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5">
        <f>'High Risk Non-Compliant'!C143</f>
        <v>0</v>
      </c>
      <c r="C187" s="355"/>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5">
        <f>'High Risk Non-Compliant'!C144</f>
        <v>0</v>
      </c>
      <c r="C188" s="355"/>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5">
        <f>'High Risk Non-Compliant'!C145</f>
        <v>0</v>
      </c>
      <c r="C189" s="355"/>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5">
        <f>'High Risk Non-Compliant'!C146</f>
        <v>0</v>
      </c>
      <c r="C190" s="355"/>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5">
        <f>'High Risk Non-Compliant'!C147</f>
        <v>0</v>
      </c>
      <c r="C191" s="355"/>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5">
        <f>'High Risk Non-Compliant'!C148</f>
        <v>0</v>
      </c>
      <c r="C192" s="355"/>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5">
        <f>'High Risk Non-Compliant'!C149</f>
        <v>0</v>
      </c>
      <c r="C193" s="355"/>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5">
        <f>'High Risk Non-Compliant'!C150</f>
        <v>0</v>
      </c>
      <c r="C194" s="355"/>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5">
        <f>'High Risk Non-Compliant'!C151</f>
        <v>0</v>
      </c>
      <c r="C195" s="355"/>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5">
        <f>'High Risk Non-Compliant'!C152</f>
        <v>0</v>
      </c>
      <c r="C196" s="355"/>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5">
        <f>'High Risk Non-Compliant'!C153</f>
        <v>0</v>
      </c>
      <c r="C197" s="355"/>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5">
        <f>'High Risk Non-Compliant'!C154</f>
        <v>0</v>
      </c>
      <c r="C198" s="355"/>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5">
        <f>'High Risk Non-Compliant'!C155</f>
        <v>0</v>
      </c>
      <c r="C199" s="355"/>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5">
        <f>'High Risk Non-Compliant'!C156</f>
        <v>0</v>
      </c>
      <c r="C200" s="355"/>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5">
        <f>'High Risk Non-Compliant'!C157</f>
        <v>0</v>
      </c>
      <c r="C201" s="355"/>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5">
        <f>'High Risk Non-Compliant'!C158</f>
        <v>0</v>
      </c>
      <c r="C202" s="355"/>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5">
        <f>'High Risk Non-Compliant'!C159</f>
        <v>0</v>
      </c>
      <c r="C203" s="355"/>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5">
        <f>'High Risk Non-Compliant'!C160</f>
        <v>0</v>
      </c>
      <c r="C204" s="355"/>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5">
        <f>'High Risk Non-Compliant'!C161</f>
        <v>0</v>
      </c>
      <c r="C205" s="355"/>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5">
        <f>'High Risk Non-Compliant'!C162</f>
        <v>0</v>
      </c>
      <c r="C206" s="355"/>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5">
        <f>'High Risk Non-Compliant'!C163</f>
        <v>0</v>
      </c>
      <c r="C207" s="355"/>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5">
        <f>'High Risk Non-Compliant'!C164</f>
        <v>0</v>
      </c>
      <c r="C208" s="355"/>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5">
        <f>'High Risk Non-Compliant'!C165</f>
        <v>0</v>
      </c>
      <c r="C209" s="355"/>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5">
        <f>'High Risk Non-Compliant'!C166</f>
        <v>0</v>
      </c>
      <c r="C210" s="355"/>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5">
        <f>'High Risk Non-Compliant'!C167</f>
        <v>0</v>
      </c>
      <c r="C211" s="355"/>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5">
        <f>'High Risk Non-Compliant'!C168</f>
        <v>0</v>
      </c>
      <c r="C212" s="355"/>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5">
        <f>'High Risk Non-Compliant'!C169</f>
        <v>0</v>
      </c>
      <c r="C213" s="355"/>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5">
        <f>'High Risk Non-Compliant'!C170</f>
        <v>0</v>
      </c>
      <c r="C214" s="355"/>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5">
        <f>'High Risk Non-Compliant'!C171</f>
        <v>0</v>
      </c>
      <c r="C215" s="355"/>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5">
        <f>'High Risk Non-Compliant'!C172</f>
        <v>0</v>
      </c>
      <c r="C216" s="355"/>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4">
        <f>'High Risk Non-Compliant'!C173</f>
        <v>0</v>
      </c>
      <c r="C217" s="354"/>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4">
        <f>'High Risk Non-Compliant'!C174</f>
        <v>0</v>
      </c>
      <c r="C218" s="354"/>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4">
        <f>'High Risk Non-Compliant'!C175</f>
        <v>0</v>
      </c>
      <c r="C219" s="354"/>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4">
        <f>'High Risk Non-Compliant'!C176</f>
        <v>0</v>
      </c>
      <c r="C220" s="354"/>
      <c r="D220" s="61">
        <f>VLOOKUP(A220,'High Risk Non-Compliant'!B:K,$E$48,FALSE)</f>
        <v>0</v>
      </c>
      <c r="E220" s="61" t="e">
        <f>VLOOKUP(D220,'Crosswalk Detail'!A:B,2,FALSE)</f>
        <v>#N/A</v>
      </c>
    </row>
    <row r="221" spans="1:5" ht="144" customHeight="1" x14ac:dyDescent="0.2">
      <c r="A221" s="63">
        <f>'High Risk Non-Compliant'!B177</f>
        <v>0</v>
      </c>
      <c r="B221" s="354">
        <f>'High Risk Non-Compliant'!C177</f>
        <v>0</v>
      </c>
      <c r="C221" s="354"/>
      <c r="D221" s="61">
        <f>VLOOKUP(A221,'High Risk Non-Compliant'!B:K,$E$48,FALSE)</f>
        <v>0</v>
      </c>
      <c r="E221" s="61" t="e">
        <f>VLOOKUP(D221,'Crosswalk Detail'!A:B,2,FALSE)</f>
        <v>#N/A</v>
      </c>
    </row>
    <row r="222" spans="1:5" ht="144" customHeight="1" x14ac:dyDescent="0.2">
      <c r="A222" s="63">
        <f>'High Risk Non-Compliant'!B178</f>
        <v>0</v>
      </c>
      <c r="B222" s="354">
        <f>'High Risk Non-Compliant'!C178</f>
        <v>0</v>
      </c>
      <c r="C222" s="354"/>
      <c r="D222" s="61">
        <f>VLOOKUP(A222,'High Risk Non-Compliant'!B:K,$E$48,FALSE)</f>
        <v>0</v>
      </c>
      <c r="E222" s="61" t="e">
        <f>VLOOKUP(D222,'Crosswalk Detail'!A:B,2,FALSE)</f>
        <v>#N/A</v>
      </c>
    </row>
    <row r="223" spans="1:5" ht="144" customHeight="1" x14ac:dyDescent="0.2">
      <c r="A223" s="63">
        <f>'High Risk Non-Compliant'!B179</f>
        <v>0</v>
      </c>
      <c r="B223" s="354">
        <f>'High Risk Non-Compliant'!C179</f>
        <v>0</v>
      </c>
      <c r="C223" s="354"/>
      <c r="D223" s="61">
        <f>VLOOKUP(A223,'High Risk Non-Compliant'!B:K,$E$48,FALSE)</f>
        <v>0</v>
      </c>
      <c r="E223" s="61" t="e">
        <f>VLOOKUP(D223,'Crosswalk Detail'!A:B,2,FALSE)</f>
        <v>#N/A</v>
      </c>
    </row>
    <row r="224" spans="1:5" ht="144" customHeight="1" x14ac:dyDescent="0.2">
      <c r="A224" s="63">
        <f>'High Risk Non-Compliant'!B180</f>
        <v>0</v>
      </c>
      <c r="B224" s="354">
        <f>'High Risk Non-Compliant'!C180</f>
        <v>0</v>
      </c>
      <c r="C224" s="354"/>
      <c r="D224" s="61">
        <f>VLOOKUP(A224,'High Risk Non-Compliant'!B:K,$E$48,FALSE)</f>
        <v>0</v>
      </c>
      <c r="E224" s="61" t="e">
        <f>VLOOKUP(D224,'Crosswalk Detail'!A:B,2,FALSE)</f>
        <v>#N/A</v>
      </c>
    </row>
    <row r="225" spans="1:5" ht="144" customHeight="1" x14ac:dyDescent="0.2">
      <c r="A225" s="63">
        <f>'High Risk Non-Compliant'!B181</f>
        <v>0</v>
      </c>
      <c r="B225" s="354">
        <f>'High Risk Non-Compliant'!C181</f>
        <v>0</v>
      </c>
      <c r="C225" s="354"/>
      <c r="D225" s="61">
        <f>VLOOKUP(A225,'High Risk Non-Compliant'!B:K,$E$48,FALSE)</f>
        <v>0</v>
      </c>
      <c r="E225" s="61" t="e">
        <f>VLOOKUP(D225,'Crosswalk Detail'!A:B,2,FALSE)</f>
        <v>#N/A</v>
      </c>
    </row>
    <row r="226" spans="1:5" x14ac:dyDescent="0.2">
      <c r="A226" s="64">
        <f>'High Risk Non-Compliant'!B182</f>
        <v>0</v>
      </c>
      <c r="B226" s="352">
        <f>'High Risk Non-Compliant'!C182</f>
        <v>0</v>
      </c>
      <c r="C226" s="352"/>
      <c r="D226" s="61"/>
      <c r="E226" s="61"/>
    </row>
    <row r="227" spans="1:5" ht="29.25" customHeight="1" x14ac:dyDescent="0.2">
      <c r="A227" s="64">
        <f>'High Risk Non-Compliant'!B183</f>
        <v>0</v>
      </c>
      <c r="B227" s="352">
        <f>'High Risk Non-Compliant'!C183</f>
        <v>0</v>
      </c>
      <c r="C227" s="352"/>
      <c r="D227" s="61"/>
      <c r="E227" s="61"/>
    </row>
    <row r="228" spans="1:5" ht="29.25" customHeight="1" x14ac:dyDescent="0.2">
      <c r="A228" s="64">
        <f>'High Risk Non-Compliant'!B184</f>
        <v>0</v>
      </c>
      <c r="B228" s="352">
        <f>'High Risk Non-Compliant'!C184</f>
        <v>0</v>
      </c>
      <c r="C228" s="352"/>
      <c r="D228" s="61"/>
      <c r="E228" s="61"/>
    </row>
    <row r="229" spans="1:5" x14ac:dyDescent="0.2">
      <c r="A229" s="64">
        <f>'High Risk Non-Compliant'!B185</f>
        <v>0</v>
      </c>
      <c r="B229" s="352">
        <f>'High Risk Non-Compliant'!C185</f>
        <v>0</v>
      </c>
      <c r="C229" s="352"/>
      <c r="D229" s="61"/>
      <c r="E229" s="61"/>
    </row>
    <row r="230" spans="1:5" ht="29.25" customHeight="1" x14ac:dyDescent="0.2">
      <c r="A230" s="64">
        <f>'High Risk Non-Compliant'!B186</f>
        <v>0</v>
      </c>
      <c r="B230" s="352">
        <f>'High Risk Non-Compliant'!C186</f>
        <v>0</v>
      </c>
      <c r="C230" s="352"/>
      <c r="D230" s="61"/>
      <c r="E230" s="61"/>
    </row>
    <row r="231" spans="1:5" ht="29.25" customHeight="1" x14ac:dyDescent="0.2">
      <c r="A231" s="64">
        <f>'High Risk Non-Compliant'!B187</f>
        <v>0</v>
      </c>
      <c r="B231" s="352">
        <f>'High Risk Non-Compliant'!C187</f>
        <v>0</v>
      </c>
      <c r="C231" s="352"/>
      <c r="D231" s="61"/>
      <c r="E231" s="61"/>
    </row>
    <row r="232" spans="1:5" ht="44" customHeight="1" x14ac:dyDescent="0.2">
      <c r="A232" s="64">
        <f>'High Risk Non-Compliant'!B188</f>
        <v>0</v>
      </c>
      <c r="B232" s="352">
        <f>'High Risk Non-Compliant'!C188</f>
        <v>0</v>
      </c>
      <c r="C232" s="352"/>
      <c r="D232" s="61"/>
      <c r="E232" s="61"/>
    </row>
    <row r="233" spans="1:5" x14ac:dyDescent="0.2">
      <c r="A233" s="64">
        <f>'High Risk Non-Compliant'!B189</f>
        <v>0</v>
      </c>
      <c r="B233" s="352">
        <f>'High Risk Non-Compliant'!C189</f>
        <v>0</v>
      </c>
      <c r="C233" s="352"/>
      <c r="D233" s="61"/>
      <c r="E233" s="61"/>
    </row>
    <row r="234" spans="1:5" x14ac:dyDescent="0.2">
      <c r="A234" s="64">
        <f>'High Risk Non-Compliant'!B190</f>
        <v>0</v>
      </c>
      <c r="B234" s="352">
        <f>'High Risk Non-Compliant'!C190</f>
        <v>0</v>
      </c>
      <c r="C234" s="352"/>
      <c r="D234" s="61"/>
      <c r="E234" s="61"/>
    </row>
    <row r="235" spans="1:5" x14ac:dyDescent="0.2">
      <c r="A235" s="64">
        <f>'High Risk Non-Compliant'!B191</f>
        <v>0</v>
      </c>
      <c r="B235" s="352">
        <f>'High Risk Non-Compliant'!C191</f>
        <v>0</v>
      </c>
      <c r="C235" s="352"/>
      <c r="D235" s="61"/>
      <c r="E235" s="61"/>
    </row>
    <row r="236" spans="1:5" x14ac:dyDescent="0.2">
      <c r="A236" s="64">
        <f>'High Risk Non-Compliant'!B192</f>
        <v>0</v>
      </c>
      <c r="B236" s="352">
        <f>'High Risk Non-Compliant'!C192</f>
        <v>0</v>
      </c>
      <c r="C236" s="352"/>
      <c r="D236" s="61"/>
      <c r="E236" s="61"/>
    </row>
    <row r="237" spans="1:5" x14ac:dyDescent="0.2">
      <c r="A237" s="64">
        <f>'High Risk Non-Compliant'!B193</f>
        <v>0</v>
      </c>
      <c r="B237" s="352">
        <f>'High Risk Non-Compliant'!C193</f>
        <v>0</v>
      </c>
      <c r="C237" s="352"/>
      <c r="D237" s="61"/>
      <c r="E237" s="61"/>
    </row>
    <row r="238" spans="1:5" x14ac:dyDescent="0.2">
      <c r="A238" s="64">
        <f>'High Risk Non-Compliant'!B194</f>
        <v>0</v>
      </c>
      <c r="B238" s="352">
        <f>'High Risk Non-Compliant'!C194</f>
        <v>0</v>
      </c>
      <c r="C238" s="352"/>
      <c r="D238" s="61"/>
      <c r="E238" s="61"/>
    </row>
    <row r="239" spans="1:5" x14ac:dyDescent="0.2">
      <c r="A239" s="64">
        <f>'High Risk Non-Compliant'!B195</f>
        <v>0</v>
      </c>
      <c r="B239" s="352">
        <f>'High Risk Non-Compliant'!C195</f>
        <v>0</v>
      </c>
      <c r="C239" s="352"/>
      <c r="D239" s="61"/>
      <c r="E239" s="61"/>
    </row>
    <row r="240" spans="1:5" x14ac:dyDescent="0.2">
      <c r="A240" s="64">
        <f>'High Risk Non-Compliant'!B196</f>
        <v>0</v>
      </c>
      <c r="B240" s="352">
        <f>'High Risk Non-Compliant'!C196</f>
        <v>0</v>
      </c>
      <c r="C240" s="352"/>
      <c r="D240" s="61"/>
      <c r="E240" s="61"/>
    </row>
    <row r="241" spans="1:5" x14ac:dyDescent="0.2">
      <c r="A241" s="64">
        <f>'High Risk Non-Compliant'!B197</f>
        <v>0</v>
      </c>
      <c r="B241" s="352">
        <f>'High Risk Non-Compliant'!C197</f>
        <v>0</v>
      </c>
      <c r="C241" s="352"/>
      <c r="D241" s="61"/>
      <c r="E241" s="61"/>
    </row>
    <row r="242" spans="1:5" x14ac:dyDescent="0.2">
      <c r="A242" s="64">
        <f>'High Risk Non-Compliant'!B198</f>
        <v>0</v>
      </c>
      <c r="B242" s="352">
        <f>'High Risk Non-Compliant'!C198</f>
        <v>0</v>
      </c>
      <c r="C242" s="352"/>
      <c r="D242" s="61"/>
      <c r="E242" s="61"/>
    </row>
    <row r="243" spans="1:5" ht="29.25" customHeight="1" x14ac:dyDescent="0.2">
      <c r="A243" s="64">
        <f>'High Risk Non-Compliant'!B199</f>
        <v>0</v>
      </c>
      <c r="B243" s="352">
        <f>'High Risk Non-Compliant'!C199</f>
        <v>0</v>
      </c>
      <c r="C243" s="352"/>
      <c r="D243" s="61"/>
      <c r="E243" s="61"/>
    </row>
    <row r="244" spans="1:5" ht="29.25" customHeight="1" x14ac:dyDescent="0.2">
      <c r="A244" s="64">
        <f>'High Risk Non-Compliant'!B200</f>
        <v>0</v>
      </c>
      <c r="B244" s="352">
        <f>'High Risk Non-Compliant'!C200</f>
        <v>0</v>
      </c>
      <c r="C244" s="352"/>
      <c r="D244" s="61"/>
      <c r="E244" s="61"/>
    </row>
    <row r="245" spans="1:5" ht="58.5" customHeight="1" x14ac:dyDescent="0.2">
      <c r="A245" s="64">
        <f>'High Risk Non-Compliant'!B201</f>
        <v>0</v>
      </c>
      <c r="B245" s="352">
        <f>'High Risk Non-Compliant'!C201</f>
        <v>0</v>
      </c>
      <c r="C245" s="352"/>
      <c r="D245" s="61"/>
      <c r="E245" s="61"/>
    </row>
    <row r="246" spans="1:5" ht="44" customHeight="1" x14ac:dyDescent="0.2">
      <c r="A246" s="64">
        <f>'High Risk Non-Compliant'!B202</f>
        <v>0</v>
      </c>
      <c r="B246" s="352">
        <f>'High Risk Non-Compliant'!C202</f>
        <v>0</v>
      </c>
      <c r="C246" s="352"/>
      <c r="D246" s="61"/>
      <c r="E246" s="61"/>
    </row>
    <row r="247" spans="1:5" ht="29.25" customHeight="1" x14ac:dyDescent="0.2">
      <c r="A247" s="64">
        <f>'High Risk Non-Compliant'!B203</f>
        <v>0</v>
      </c>
      <c r="B247" s="352">
        <f>'High Risk Non-Compliant'!C203</f>
        <v>0</v>
      </c>
      <c r="C247" s="352"/>
      <c r="D247" s="61"/>
      <c r="E247" s="61"/>
    </row>
    <row r="248" spans="1:5" ht="44" customHeight="1" x14ac:dyDescent="0.2">
      <c r="A248" s="64">
        <f>'High Risk Non-Compliant'!B204</f>
        <v>0</v>
      </c>
      <c r="B248" s="352">
        <f>'High Risk Non-Compliant'!C204</f>
        <v>0</v>
      </c>
      <c r="C248" s="352"/>
      <c r="D248" s="61"/>
      <c r="E248" s="61"/>
    </row>
    <row r="249" spans="1:5" ht="29.25" customHeight="1" x14ac:dyDescent="0.2">
      <c r="A249" s="64">
        <f>'High Risk Non-Compliant'!B205</f>
        <v>0</v>
      </c>
      <c r="B249" s="352">
        <f>'High Risk Non-Compliant'!C205</f>
        <v>0</v>
      </c>
      <c r="C249" s="352"/>
      <c r="D249" s="61"/>
      <c r="E249" s="61"/>
    </row>
    <row r="250" spans="1:5" ht="175.5" customHeight="1" x14ac:dyDescent="0.2">
      <c r="A250" s="64">
        <f>'High Risk Non-Compliant'!B206</f>
        <v>0</v>
      </c>
      <c r="B250" s="352">
        <f>'High Risk Non-Compliant'!C206</f>
        <v>0</v>
      </c>
      <c r="C250" s="352"/>
      <c r="D250" s="61"/>
      <c r="E250" s="61"/>
    </row>
    <row r="251" spans="1:5" ht="73.25" customHeight="1" x14ac:dyDescent="0.2">
      <c r="A251" s="64">
        <f>'High Risk Non-Compliant'!B207</f>
        <v>0</v>
      </c>
      <c r="B251" s="352">
        <f>'High Risk Non-Compliant'!C207</f>
        <v>0</v>
      </c>
      <c r="C251" s="352"/>
      <c r="D251" s="61"/>
      <c r="E251" s="61"/>
    </row>
    <row r="252" spans="1:5" ht="87.75" customHeight="1" x14ac:dyDescent="0.2">
      <c r="A252" s="64">
        <f>'High Risk Non-Compliant'!B208</f>
        <v>0</v>
      </c>
      <c r="B252" s="352">
        <f>'High Risk Non-Compliant'!C208</f>
        <v>0</v>
      </c>
      <c r="C252" s="352"/>
      <c r="D252" s="61"/>
      <c r="E252" s="61"/>
    </row>
    <row r="253" spans="1:5" x14ac:dyDescent="0.2">
      <c r="A253" s="64">
        <f>'High Risk Non-Compliant'!B209</f>
        <v>0</v>
      </c>
      <c r="B253" s="352">
        <f>'High Risk Non-Compliant'!C209</f>
        <v>0</v>
      </c>
      <c r="C253" s="352"/>
      <c r="D253" s="61"/>
      <c r="E253" s="61"/>
    </row>
    <row r="254" spans="1:5" ht="29.25" customHeight="1" x14ac:dyDescent="0.2">
      <c r="A254" s="64">
        <f>'High Risk Non-Compliant'!B210</f>
        <v>0</v>
      </c>
      <c r="B254" s="352">
        <f>'High Risk Non-Compliant'!C210</f>
        <v>0</v>
      </c>
      <c r="C254" s="352"/>
      <c r="D254" s="61"/>
      <c r="E254" s="61"/>
    </row>
    <row r="255" spans="1:5" x14ac:dyDescent="0.2">
      <c r="A255" s="64">
        <f>'High Risk Non-Compliant'!B211</f>
        <v>0</v>
      </c>
      <c r="B255" s="352">
        <f>'High Risk Non-Compliant'!C211</f>
        <v>0</v>
      </c>
      <c r="C255" s="352"/>
      <c r="D255" s="61"/>
      <c r="E255" s="61"/>
    </row>
    <row r="256" spans="1:5" x14ac:dyDescent="0.2">
      <c r="A256" s="64">
        <f>'High Risk Non-Compliant'!B212</f>
        <v>0</v>
      </c>
      <c r="B256" s="352">
        <f>'High Risk Non-Compliant'!C212</f>
        <v>0</v>
      </c>
      <c r="C256" s="352"/>
      <c r="D256" s="61"/>
      <c r="E256" s="61"/>
    </row>
    <row r="257" spans="1:5" x14ac:dyDescent="0.2">
      <c r="A257" s="64">
        <f>'High Risk Non-Compliant'!B213</f>
        <v>0</v>
      </c>
      <c r="B257" s="352">
        <f>'High Risk Non-Compliant'!C213</f>
        <v>0</v>
      </c>
      <c r="C257" s="352"/>
      <c r="D257" s="61"/>
      <c r="E257" s="61"/>
    </row>
    <row r="258" spans="1:5" x14ac:dyDescent="0.2">
      <c r="A258" s="64">
        <f>'High Risk Non-Compliant'!B214</f>
        <v>0</v>
      </c>
      <c r="B258" s="352">
        <f>'High Risk Non-Compliant'!C214</f>
        <v>0</v>
      </c>
      <c r="C258" s="352"/>
      <c r="D258" s="61"/>
      <c r="E258" s="61"/>
    </row>
    <row r="259" spans="1:5" x14ac:dyDescent="0.2">
      <c r="A259" s="64">
        <f>'High Risk Non-Compliant'!B215</f>
        <v>0</v>
      </c>
      <c r="B259" s="352">
        <f>'High Risk Non-Compliant'!C215</f>
        <v>0</v>
      </c>
      <c r="C259" s="352"/>
      <c r="D259" s="61"/>
      <c r="E259" s="61"/>
    </row>
    <row r="260" spans="1:5" x14ac:dyDescent="0.2">
      <c r="A260" s="64">
        <f>'High Risk Non-Compliant'!B216</f>
        <v>0</v>
      </c>
      <c r="B260" s="352">
        <f>'High Risk Non-Compliant'!C216</f>
        <v>0</v>
      </c>
      <c r="C260" s="352"/>
      <c r="D260" s="61"/>
      <c r="E260" s="61"/>
    </row>
    <row r="261" spans="1:5" x14ac:dyDescent="0.2">
      <c r="A261" s="64">
        <f>'High Risk Non-Compliant'!B217</f>
        <v>0</v>
      </c>
      <c r="B261" s="352">
        <f>'High Risk Non-Compliant'!C217</f>
        <v>0</v>
      </c>
      <c r="C261" s="352"/>
      <c r="D261" s="61"/>
      <c r="E261" s="61"/>
    </row>
    <row r="262" spans="1:5" x14ac:dyDescent="0.2">
      <c r="A262" s="64">
        <f>'High Risk Non-Compliant'!B218</f>
        <v>0</v>
      </c>
      <c r="B262" s="352">
        <f>'High Risk Non-Compliant'!C218</f>
        <v>0</v>
      </c>
      <c r="C262" s="352"/>
      <c r="D262" s="61"/>
      <c r="E262" s="61"/>
    </row>
    <row r="263" spans="1:5" x14ac:dyDescent="0.2">
      <c r="A263" s="64">
        <f>'High Risk Non-Compliant'!B219</f>
        <v>0</v>
      </c>
      <c r="B263" s="352">
        <f>'High Risk Non-Compliant'!C219</f>
        <v>0</v>
      </c>
      <c r="C263" s="352"/>
      <c r="D263" s="61"/>
      <c r="E263" s="61"/>
    </row>
    <row r="264" spans="1:5" x14ac:dyDescent="0.2">
      <c r="A264" s="64">
        <f>'High Risk Non-Compliant'!B220</f>
        <v>0</v>
      </c>
      <c r="B264" s="352">
        <f>'High Risk Non-Compliant'!C220</f>
        <v>0</v>
      </c>
      <c r="C264" s="352"/>
      <c r="D264" s="61"/>
      <c r="E264" s="61"/>
    </row>
    <row r="265" spans="1:5" ht="58.5" customHeight="1" x14ac:dyDescent="0.2">
      <c r="A265" s="64">
        <f>'High Risk Non-Compliant'!B221</f>
        <v>0</v>
      </c>
      <c r="B265" s="352">
        <f>'High Risk Non-Compliant'!C221</f>
        <v>0</v>
      </c>
      <c r="C265" s="352"/>
      <c r="D265" s="61"/>
      <c r="E265" s="61"/>
    </row>
    <row r="266" spans="1:5" ht="58.5" customHeight="1" x14ac:dyDescent="0.2">
      <c r="A266" s="64">
        <f>'High Risk Non-Compliant'!B222</f>
        <v>0</v>
      </c>
      <c r="B266" s="352">
        <f>'High Risk Non-Compliant'!C222</f>
        <v>0</v>
      </c>
      <c r="C266" s="352"/>
      <c r="D266" s="61"/>
      <c r="E266" s="61"/>
    </row>
    <row r="267" spans="1:5" ht="58.5" customHeight="1" x14ac:dyDescent="0.2">
      <c r="A267" s="64">
        <f>'High Risk Non-Compliant'!B223</f>
        <v>0</v>
      </c>
      <c r="B267" s="352">
        <f>'High Risk Non-Compliant'!C223</f>
        <v>0</v>
      </c>
      <c r="C267" s="352"/>
      <c r="D267" s="61"/>
      <c r="E267" s="61"/>
    </row>
    <row r="268" spans="1:5" ht="58.5" customHeight="1" x14ac:dyDescent="0.2">
      <c r="A268" s="64">
        <f>'High Risk Non-Compliant'!B224</f>
        <v>0</v>
      </c>
      <c r="B268" s="352">
        <f>'High Risk Non-Compliant'!C224</f>
        <v>0</v>
      </c>
      <c r="C268" s="352"/>
      <c r="D268" s="61"/>
      <c r="E268" s="61"/>
    </row>
    <row r="269" spans="1:5" ht="58.5" customHeight="1" x14ac:dyDescent="0.2">
      <c r="A269" s="64">
        <f>'High Risk Non-Compliant'!B225</f>
        <v>0</v>
      </c>
      <c r="B269" s="352">
        <f>'High Risk Non-Compliant'!C225</f>
        <v>0</v>
      </c>
      <c r="C269" s="352"/>
      <c r="D269" s="61"/>
      <c r="E269" s="61"/>
    </row>
    <row r="270" spans="1:5" ht="58.5" customHeight="1" x14ac:dyDescent="0.2">
      <c r="A270" s="64">
        <f>'High Risk Non-Compliant'!B226</f>
        <v>0</v>
      </c>
      <c r="B270" s="352">
        <f>'High Risk Non-Compliant'!C226</f>
        <v>0</v>
      </c>
      <c r="C270" s="352"/>
      <c r="D270" s="61"/>
      <c r="E270" s="61"/>
    </row>
    <row r="271" spans="1:5" ht="58.5" customHeight="1" x14ac:dyDescent="0.2">
      <c r="A271" s="64">
        <f>'High Risk Non-Compliant'!B227</f>
        <v>0</v>
      </c>
      <c r="B271" s="352">
        <f>'High Risk Non-Compliant'!C227</f>
        <v>0</v>
      </c>
      <c r="C271" s="352"/>
      <c r="D271" s="61"/>
      <c r="E271" s="61"/>
    </row>
    <row r="272" spans="1:5" x14ac:dyDescent="0.2">
      <c r="A272" s="64">
        <f>'High Risk Non-Compliant'!B228</f>
        <v>0</v>
      </c>
      <c r="B272" s="352">
        <f>'High Risk Non-Compliant'!C228</f>
        <v>0</v>
      </c>
      <c r="C272" s="352"/>
      <c r="D272" s="61"/>
      <c r="E272" s="61"/>
    </row>
    <row r="273" spans="1:5" x14ac:dyDescent="0.2">
      <c r="A273" s="64">
        <f>'High Risk Non-Compliant'!B229</f>
        <v>0</v>
      </c>
      <c r="B273" s="352">
        <f>'High Risk Non-Compliant'!C229</f>
        <v>0</v>
      </c>
      <c r="C273" s="352"/>
      <c r="D273" s="61"/>
      <c r="E273" s="61"/>
    </row>
    <row r="274" spans="1:5" x14ac:dyDescent="0.2">
      <c r="A274" s="64">
        <f>'High Risk Non-Compliant'!B230</f>
        <v>0</v>
      </c>
      <c r="B274" s="352">
        <f>'High Risk Non-Compliant'!C230</f>
        <v>0</v>
      </c>
      <c r="C274" s="352"/>
      <c r="D274" s="61"/>
      <c r="E274" s="61"/>
    </row>
    <row r="275" spans="1:5" ht="44" customHeight="1" x14ac:dyDescent="0.2">
      <c r="A275" s="64">
        <f>'High Risk Non-Compliant'!B231</f>
        <v>0</v>
      </c>
      <c r="B275" s="352">
        <f>'High Risk Non-Compliant'!C231</f>
        <v>0</v>
      </c>
      <c r="C275" s="352"/>
      <c r="D275" s="61"/>
      <c r="E275" s="61"/>
    </row>
    <row r="276" spans="1:5" ht="44" customHeight="1" x14ac:dyDescent="0.2">
      <c r="A276" s="64">
        <f>'High Risk Non-Compliant'!B232</f>
        <v>0</v>
      </c>
      <c r="B276" s="352">
        <f>'High Risk Non-Compliant'!C232</f>
        <v>0</v>
      </c>
      <c r="C276" s="352"/>
      <c r="D276" s="61"/>
      <c r="E276" s="61"/>
    </row>
    <row r="277" spans="1:5" ht="44" customHeight="1" x14ac:dyDescent="0.2">
      <c r="A277" s="64">
        <f>'High Risk Non-Compliant'!B233</f>
        <v>0</v>
      </c>
      <c r="B277" s="352">
        <f>'High Risk Non-Compliant'!C233</f>
        <v>0</v>
      </c>
      <c r="C277" s="352"/>
      <c r="D277" s="61"/>
      <c r="E277" s="61"/>
    </row>
    <row r="278" spans="1:5" ht="44" customHeight="1" x14ac:dyDescent="0.2">
      <c r="A278" s="64">
        <f>'High Risk Non-Compliant'!B234</f>
        <v>0</v>
      </c>
      <c r="B278" s="352">
        <f>'High Risk Non-Compliant'!C234</f>
        <v>0</v>
      </c>
      <c r="C278" s="352"/>
      <c r="D278" s="61"/>
      <c r="E278" s="61"/>
    </row>
    <row r="279" spans="1:5" ht="44" customHeight="1" x14ac:dyDescent="0.2">
      <c r="A279" s="64">
        <f>'High Risk Non-Compliant'!B235</f>
        <v>0</v>
      </c>
      <c r="B279" s="352">
        <f>'High Risk Non-Compliant'!C235</f>
        <v>0</v>
      </c>
      <c r="C279" s="352"/>
      <c r="D279" s="61"/>
      <c r="E279" s="61"/>
    </row>
    <row r="280" spans="1:5" ht="44" customHeight="1" x14ac:dyDescent="0.2">
      <c r="A280" s="64">
        <f>'High Risk Non-Compliant'!B236</f>
        <v>0</v>
      </c>
      <c r="B280" s="352">
        <f>'High Risk Non-Compliant'!C236</f>
        <v>0</v>
      </c>
      <c r="C280" s="352"/>
      <c r="D280" s="61"/>
      <c r="E280" s="61"/>
    </row>
    <row r="281" spans="1:5" ht="44" customHeight="1" x14ac:dyDescent="0.2">
      <c r="A281" s="64">
        <f>'High Risk Non-Compliant'!B237</f>
        <v>0</v>
      </c>
      <c r="B281" s="352">
        <f>'High Risk Non-Compliant'!C237</f>
        <v>0</v>
      </c>
      <c r="C281" s="352"/>
      <c r="D281" s="61"/>
      <c r="E281" s="61"/>
    </row>
    <row r="282" spans="1:5" ht="29.25" customHeight="1" x14ac:dyDescent="0.2">
      <c r="A282" s="64">
        <f>'High Risk Non-Compliant'!B238</f>
        <v>0</v>
      </c>
      <c r="B282" s="352">
        <f>'High Risk Non-Compliant'!C238</f>
        <v>0</v>
      </c>
      <c r="C282" s="352"/>
      <c r="D282" s="61"/>
      <c r="E282" s="61"/>
    </row>
    <row r="283" spans="1:5" ht="29.25" customHeight="1" x14ac:dyDescent="0.2">
      <c r="A283" s="64">
        <f>'High Risk Non-Compliant'!B239</f>
        <v>0</v>
      </c>
      <c r="B283" s="352">
        <f>'High Risk Non-Compliant'!C239</f>
        <v>0</v>
      </c>
      <c r="C283" s="352"/>
      <c r="D283" s="61"/>
      <c r="E283" s="61"/>
    </row>
    <row r="284" spans="1:5" ht="29.25" customHeight="1" x14ac:dyDescent="0.2">
      <c r="A284" s="64">
        <f>'High Risk Non-Compliant'!B240</f>
        <v>0</v>
      </c>
      <c r="B284" s="352">
        <f>'High Risk Non-Compliant'!C240</f>
        <v>0</v>
      </c>
      <c r="C284" s="352"/>
      <c r="D284" s="61"/>
      <c r="E284" s="61"/>
    </row>
    <row r="285" spans="1:5" x14ac:dyDescent="0.2">
      <c r="A285" s="64">
        <f>'High Risk Non-Compliant'!B241</f>
        <v>0</v>
      </c>
      <c r="B285" s="352">
        <f>'High Risk Non-Compliant'!C241</f>
        <v>0</v>
      </c>
      <c r="C285" s="352"/>
      <c r="D285" s="61"/>
      <c r="E285" s="61"/>
    </row>
    <row r="286" spans="1:5" x14ac:dyDescent="0.2">
      <c r="A286" s="64">
        <f>'High Risk Non-Compliant'!B242</f>
        <v>0</v>
      </c>
      <c r="B286" s="352">
        <f>'High Risk Non-Compliant'!C242</f>
        <v>0</v>
      </c>
      <c r="C286" s="352"/>
      <c r="D286" s="61"/>
      <c r="E286" s="61"/>
    </row>
    <row r="287" spans="1:5" ht="44" customHeight="1" x14ac:dyDescent="0.2">
      <c r="A287" s="64">
        <f>'High Risk Non-Compliant'!B243</f>
        <v>0</v>
      </c>
      <c r="B287" s="352">
        <f>'High Risk Non-Compliant'!C243</f>
        <v>0</v>
      </c>
      <c r="C287" s="352"/>
      <c r="D287" s="61"/>
      <c r="E287" s="61"/>
    </row>
    <row r="288" spans="1:5" ht="44" customHeight="1" x14ac:dyDescent="0.2">
      <c r="A288" s="64">
        <f>'High Risk Non-Compliant'!B244</f>
        <v>0</v>
      </c>
      <c r="B288" s="352">
        <f>'High Risk Non-Compliant'!C244</f>
        <v>0</v>
      </c>
      <c r="C288" s="352"/>
      <c r="D288" s="61"/>
      <c r="E288" s="61"/>
    </row>
    <row r="289" spans="1:5" ht="87.75" customHeight="1" x14ac:dyDescent="0.2">
      <c r="A289" s="64">
        <f>'High Risk Non-Compliant'!B245</f>
        <v>0</v>
      </c>
      <c r="B289" s="352">
        <f>'High Risk Non-Compliant'!C245</f>
        <v>0</v>
      </c>
      <c r="C289" s="352"/>
      <c r="D289" s="61"/>
      <c r="E289" s="61"/>
    </row>
    <row r="290" spans="1:5" ht="73.25" customHeight="1" x14ac:dyDescent="0.2">
      <c r="A290" s="64">
        <f>'High Risk Non-Compliant'!B246</f>
        <v>0</v>
      </c>
      <c r="B290" s="352">
        <f>'High Risk Non-Compliant'!C246</f>
        <v>0</v>
      </c>
      <c r="C290" s="352"/>
      <c r="D290" s="61"/>
      <c r="E290" s="61"/>
    </row>
    <row r="291" spans="1:5" ht="73.25" customHeight="1" x14ac:dyDescent="0.2">
      <c r="A291" s="64">
        <f>'High Risk Non-Compliant'!B247</f>
        <v>0</v>
      </c>
      <c r="B291" s="352">
        <f>'High Risk Non-Compliant'!C247</f>
        <v>0</v>
      </c>
      <c r="C291" s="352"/>
      <c r="D291" s="61"/>
      <c r="E291" s="61"/>
    </row>
    <row r="292" spans="1:5" ht="44" customHeight="1" x14ac:dyDescent="0.2">
      <c r="A292" s="64">
        <f>'High Risk Non-Compliant'!B248</f>
        <v>0</v>
      </c>
      <c r="B292" s="352">
        <f>'High Risk Non-Compliant'!C248</f>
        <v>0</v>
      </c>
      <c r="C292" s="352"/>
      <c r="D292" s="61"/>
      <c r="E292" s="61"/>
    </row>
    <row r="293" spans="1:5" ht="29.25" customHeight="1" x14ac:dyDescent="0.2">
      <c r="A293" s="64">
        <f>'High Risk Non-Compliant'!B249</f>
        <v>0</v>
      </c>
      <c r="B293" s="352">
        <f>'High Risk Non-Compliant'!C249</f>
        <v>0</v>
      </c>
      <c r="C293" s="352"/>
      <c r="D293" s="61"/>
      <c r="E293" s="61"/>
    </row>
    <row r="294" spans="1:5" ht="29.25" customHeight="1" x14ac:dyDescent="0.2">
      <c r="A294" s="64">
        <f>'High Risk Non-Compliant'!B250</f>
        <v>0</v>
      </c>
      <c r="B294" s="352">
        <f>'High Risk Non-Compliant'!C250</f>
        <v>0</v>
      </c>
      <c r="C294" s="352"/>
      <c r="D294" s="61"/>
      <c r="E294" s="61"/>
    </row>
    <row r="295" spans="1:5" ht="29.25" customHeight="1" x14ac:dyDescent="0.2">
      <c r="A295" s="64">
        <f>'High Risk Non-Compliant'!B251</f>
        <v>0</v>
      </c>
      <c r="B295" s="352">
        <f>'High Risk Non-Compliant'!C251</f>
        <v>0</v>
      </c>
      <c r="C295" s="352"/>
      <c r="D295" s="61"/>
      <c r="E295" s="61"/>
    </row>
    <row r="296" spans="1:5" ht="44" customHeight="1" x14ac:dyDescent="0.2">
      <c r="A296" s="64">
        <f>'High Risk Non-Compliant'!B252</f>
        <v>0</v>
      </c>
      <c r="B296" s="352">
        <f>'High Risk Non-Compliant'!C252</f>
        <v>0</v>
      </c>
      <c r="C296" s="352"/>
      <c r="D296" s="61"/>
      <c r="E296" s="61"/>
    </row>
    <row r="297" spans="1:5" ht="29.25" customHeight="1" x14ac:dyDescent="0.2">
      <c r="A297" s="64">
        <f>'High Risk Non-Compliant'!B253</f>
        <v>0</v>
      </c>
      <c r="B297" s="352">
        <f>'High Risk Non-Compliant'!C253</f>
        <v>0</v>
      </c>
      <c r="C297" s="352"/>
      <c r="D297" s="61"/>
      <c r="E297" s="61"/>
    </row>
    <row r="298" spans="1:5" ht="73.25" customHeight="1" x14ac:dyDescent="0.2">
      <c r="A298" s="64">
        <f>'High Risk Non-Compliant'!B254</f>
        <v>0</v>
      </c>
      <c r="B298" s="352">
        <f>'High Risk Non-Compliant'!C254</f>
        <v>0</v>
      </c>
      <c r="C298" s="352"/>
      <c r="D298" s="61"/>
      <c r="E298" s="61"/>
    </row>
    <row r="299" spans="1:5" ht="58.5" customHeight="1" x14ac:dyDescent="0.2">
      <c r="A299" s="64">
        <f>'High Risk Non-Compliant'!B255</f>
        <v>0</v>
      </c>
      <c r="B299" s="352">
        <f>'High Risk Non-Compliant'!C255</f>
        <v>0</v>
      </c>
      <c r="C299" s="352"/>
      <c r="D299" s="61"/>
      <c r="E299" s="61"/>
    </row>
    <row r="300" spans="1:5" ht="73.25" customHeight="1" x14ac:dyDescent="0.2">
      <c r="A300" s="64">
        <f>'High Risk Non-Compliant'!B256</f>
        <v>0</v>
      </c>
      <c r="B300" s="352">
        <f>'High Risk Non-Compliant'!C256</f>
        <v>0</v>
      </c>
      <c r="C300" s="352"/>
      <c r="D300" s="61"/>
      <c r="E300" s="61"/>
    </row>
    <row r="301" spans="1:5" ht="87.75" customHeight="1" x14ac:dyDescent="0.2">
      <c r="A301" s="64">
        <f>'High Risk Non-Compliant'!B257</f>
        <v>0</v>
      </c>
      <c r="B301" s="352">
        <f>'High Risk Non-Compliant'!C257</f>
        <v>0</v>
      </c>
      <c r="C301" s="352"/>
      <c r="D301" s="61"/>
      <c r="E301" s="61"/>
    </row>
    <row r="302" spans="1:5" ht="29.25" customHeight="1" x14ac:dyDescent="0.2">
      <c r="A302" s="64">
        <f>'High Risk Non-Compliant'!B258</f>
        <v>0</v>
      </c>
      <c r="B302" s="352">
        <f>'High Risk Non-Compliant'!C258</f>
        <v>0</v>
      </c>
      <c r="C302" s="352"/>
      <c r="D302" s="61"/>
      <c r="E302" s="61"/>
    </row>
    <row r="303" spans="1:5" ht="29.25" customHeight="1" x14ac:dyDescent="0.2">
      <c r="A303" s="64">
        <f>'High Risk Non-Compliant'!B259</f>
        <v>0</v>
      </c>
      <c r="B303" s="352">
        <f>'High Risk Non-Compliant'!C259</f>
        <v>0</v>
      </c>
      <c r="C303" s="352"/>
      <c r="D303" s="61"/>
      <c r="E303" s="61"/>
    </row>
    <row r="304" spans="1:5" ht="29.25" customHeight="1" x14ac:dyDescent="0.2">
      <c r="A304" s="64">
        <f>'High Risk Non-Compliant'!B260</f>
        <v>0</v>
      </c>
      <c r="B304" s="352">
        <f>'High Risk Non-Compliant'!C260</f>
        <v>0</v>
      </c>
      <c r="C304" s="352"/>
      <c r="D304" s="61"/>
      <c r="E304" s="61"/>
    </row>
    <row r="305" spans="1:5" ht="29.25" customHeight="1" x14ac:dyDescent="0.2">
      <c r="A305" s="64">
        <f>'High Risk Non-Compliant'!B261</f>
        <v>0</v>
      </c>
      <c r="B305" s="352">
        <f>'High Risk Non-Compliant'!C261</f>
        <v>0</v>
      </c>
      <c r="C305" s="352"/>
      <c r="D305" s="61"/>
      <c r="E305" s="61"/>
    </row>
    <row r="306" spans="1:5" ht="29.25" customHeight="1" x14ac:dyDescent="0.2">
      <c r="A306" s="64">
        <f>'High Risk Non-Compliant'!B262</f>
        <v>0</v>
      </c>
      <c r="B306" s="352">
        <f>'High Risk Non-Compliant'!C262</f>
        <v>0</v>
      </c>
      <c r="C306" s="352"/>
      <c r="D306" s="61"/>
      <c r="E306" s="61"/>
    </row>
    <row r="307" spans="1:5" ht="44" customHeight="1" x14ac:dyDescent="0.2">
      <c r="A307" s="64">
        <f>'High Risk Non-Compliant'!B263</f>
        <v>0</v>
      </c>
      <c r="B307" s="352">
        <f>'High Risk Non-Compliant'!C263</f>
        <v>0</v>
      </c>
      <c r="C307" s="352"/>
      <c r="D307" s="61"/>
      <c r="E307" s="61"/>
    </row>
    <row r="308" spans="1:5" ht="29.25" customHeight="1" x14ac:dyDescent="0.2">
      <c r="A308" s="64">
        <f>'High Risk Non-Compliant'!B264</f>
        <v>0</v>
      </c>
      <c r="B308" s="352">
        <f>'High Risk Non-Compliant'!C264</f>
        <v>0</v>
      </c>
      <c r="C308" s="352"/>
      <c r="D308" s="61"/>
      <c r="E308" s="61"/>
    </row>
    <row r="309" spans="1:5" x14ac:dyDescent="0.2">
      <c r="A309" s="64">
        <f>'High Risk Non-Compliant'!B265</f>
        <v>0</v>
      </c>
      <c r="B309" s="352">
        <f>'High Risk Non-Compliant'!C265</f>
        <v>0</v>
      </c>
      <c r="C309" s="352"/>
      <c r="D309" s="61"/>
      <c r="E309" s="61"/>
    </row>
    <row r="310" spans="1:5" x14ac:dyDescent="0.2">
      <c r="A310" s="64">
        <f>'High Risk Non-Compliant'!B266</f>
        <v>0</v>
      </c>
      <c r="B310" s="352">
        <f>'High Risk Non-Compliant'!C266</f>
        <v>0</v>
      </c>
      <c r="C310" s="352"/>
      <c r="D310" s="61"/>
      <c r="E310" s="61"/>
    </row>
    <row r="311" spans="1:5" ht="44" customHeight="1" x14ac:dyDescent="0.2">
      <c r="A311" s="64">
        <f>'High Risk Non-Compliant'!B267</f>
        <v>0</v>
      </c>
      <c r="B311" s="352">
        <f>'High Risk Non-Compliant'!C267</f>
        <v>0</v>
      </c>
      <c r="C311" s="352"/>
      <c r="D311" s="61"/>
      <c r="E311" s="61"/>
    </row>
    <row r="312" spans="1:5" ht="44" customHeight="1" x14ac:dyDescent="0.2">
      <c r="A312" s="64">
        <f>'High Risk Non-Compliant'!B268</f>
        <v>0</v>
      </c>
      <c r="B312" s="352">
        <f>'High Risk Non-Compliant'!C268</f>
        <v>0</v>
      </c>
      <c r="C312" s="352"/>
      <c r="D312" s="61"/>
      <c r="E312" s="61"/>
    </row>
    <row r="313" spans="1:5" ht="44" customHeight="1" x14ac:dyDescent="0.2">
      <c r="A313" s="64">
        <f>'High Risk Non-Compliant'!B269</f>
        <v>0</v>
      </c>
      <c r="B313" s="352">
        <f>'High Risk Non-Compliant'!C269</f>
        <v>0</v>
      </c>
      <c r="C313" s="352"/>
      <c r="D313" s="61"/>
      <c r="E313" s="61"/>
    </row>
    <row r="314" spans="1:5" ht="44" customHeight="1" x14ac:dyDescent="0.2">
      <c r="A314" s="64">
        <f>'High Risk Non-Compliant'!B270</f>
        <v>0</v>
      </c>
      <c r="B314" s="352">
        <f>'High Risk Non-Compliant'!C270</f>
        <v>0</v>
      </c>
      <c r="C314" s="352"/>
      <c r="D314" s="61"/>
      <c r="E314" s="61"/>
    </row>
    <row r="315" spans="1:5" ht="29.25" customHeight="1" x14ac:dyDescent="0.2">
      <c r="A315" s="64">
        <f>'High Risk Non-Compliant'!B271</f>
        <v>0</v>
      </c>
      <c r="B315" s="352">
        <f>'High Risk Non-Compliant'!C271</f>
        <v>0</v>
      </c>
      <c r="C315" s="352"/>
      <c r="D315" s="61"/>
      <c r="E315" s="61"/>
    </row>
    <row r="316" spans="1:5" ht="29.25" customHeight="1" x14ac:dyDescent="0.2">
      <c r="A316" s="64">
        <f>'High Risk Non-Compliant'!B272</f>
        <v>0</v>
      </c>
      <c r="B316" s="352">
        <f>'High Risk Non-Compliant'!C272</f>
        <v>0</v>
      </c>
      <c r="C316" s="352"/>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7" t="s">
        <v>2098</v>
      </c>
      <c r="F1" s="355"/>
      <c r="G1" s="355"/>
      <c r="H1" s="361" t="s">
        <v>2099</v>
      </c>
      <c r="I1" s="362"/>
      <c r="J1" s="358" t="s">
        <v>2100</v>
      </c>
      <c r="K1" s="355"/>
      <c r="L1" s="355"/>
      <c r="M1" s="359" t="s">
        <v>2101</v>
      </c>
      <c r="N1" s="355"/>
      <c r="O1" s="355"/>
      <c r="P1" s="355"/>
      <c r="Q1" s="355"/>
      <c r="R1" s="355"/>
      <c r="S1" s="355"/>
      <c r="T1" s="355"/>
      <c r="U1" s="360" t="s">
        <v>2102</v>
      </c>
      <c r="V1" s="360"/>
      <c r="W1" s="360"/>
      <c r="X1" s="360"/>
      <c r="Y1" s="360"/>
      <c r="Z1" s="360"/>
      <c r="AA1" s="360"/>
      <c r="AB1" s="360"/>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409.6" x14ac:dyDescent="0.2">
      <c r="A18" s="194">
        <v>1</v>
      </c>
      <c r="B18" s="195" t="s">
        <v>63</v>
      </c>
      <c r="C18" s="195" t="s">
        <v>2133</v>
      </c>
      <c r="D18" s="195" t="str">
        <f>VLOOKUP(B18,'HECVAT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409.6" x14ac:dyDescent="0.2">
      <c r="A19" s="194">
        <f>A18+1</f>
        <v>2</v>
      </c>
      <c r="B19" s="195" t="s">
        <v>64</v>
      </c>
      <c r="C19" s="195" t="s">
        <v>2138</v>
      </c>
      <c r="D19" s="195" t="str">
        <f>VLOOKUP(B19,'HECVAT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409.6"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409.6"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409.6"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409.6"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409.6"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409.6"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409.6"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409.6"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409.6"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28"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Please see FIDP-05</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398" x14ac:dyDescent="0.2">
      <c r="A181" s="194">
        <f t="shared" si="13"/>
        <v>164</v>
      </c>
      <c r="B181" s="201" t="s">
        <v>234</v>
      </c>
      <c r="C181" s="201" t="s">
        <v>2805</v>
      </c>
      <c r="D181" s="195" t="str">
        <f>VLOOKUP(B181,'HECVAT - Full | Vendor Response'!A$3:D$319,4,TRUE)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1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409.6"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2024-05-21T02:06:47Z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