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harts/chart1.xml" ContentType="application/vnd.openxmlformats-officedocument.drawingml.chart+xml"/>
  <Override PartName="/xl/pivotTables/pivotTable1.xml" ContentType="application/vnd.openxmlformats-officedocument.spreadsheetml.pivotTable+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hidePivotFieldList="1"/>
  <mc:AlternateContent xmlns:mc="http://schemas.openxmlformats.org/markup-compatibility/2006">
    <mc:Choice Requires="x15">
      <x15ac:absPath xmlns:x15ac="http://schemas.microsoft.com/office/spreadsheetml/2010/11/ac" url="/Users/gary.denne/Desktop/"/>
    </mc:Choice>
  </mc:AlternateContent>
  <xr:revisionPtr revIDLastSave="0" documentId="13_ncr:1_{B380BE98-E634-7C4C-B6FC-2E172906FE6D}" xr6:coauthVersionLast="47" xr6:coauthVersionMax="47" xr10:uidLastSave="{00000000-0000-0000-0000-000000000000}"/>
  <bookViews>
    <workbookView xWindow="500" yWindow="500" windowWidth="35840" windowHeight="19400" activeTab="4" xr2:uid="{00000000-000D-0000-FFFF-FFFF00000000}"/>
  </bookViews>
  <sheets>
    <sheet name="Introduction" sheetId="1" r:id="rId1"/>
    <sheet name="Instructions" sheetId="2" r:id="rId2"/>
    <sheet name="HECVAT - Lite | Vendor Response" sheetId="3" r:id="rId3"/>
    <sheet name="Analyst Reference" sheetId="6" r:id="rId4"/>
    <sheet name="Analyst Report" sheetId="4" r:id="rId5"/>
    <sheet name="CHANGELOG DEV" sheetId="9" state="hidden" r:id="rId6"/>
    <sheet name="Standards Crosswalk-Backup" sheetId="11" state="hidden" r:id="rId7"/>
    <sheet name="Summary Report" sheetId="12" r:id="rId8"/>
    <sheet name="Standards Crosswalk" sheetId="10" r:id="rId9"/>
    <sheet name="Crosswalk Detail" sheetId="13" state="hidden" r:id="rId10"/>
    <sheet name="High Risk Non-Compliant" sheetId="14" state="hidden" r:id="rId11"/>
    <sheet name="Questions" sheetId="5" state="hidden" r:id="rId12"/>
    <sheet name="Values" sheetId="15" state="hidden" r:id="rId13"/>
    <sheet name="Acknowledgments" sheetId="16" r:id="rId14"/>
    <sheet name="ChangeLog" sheetId="17" r:id="rId15"/>
  </sheets>
  <definedNames>
    <definedName name="_ftn1" localSheetId="1">Instructions!$A$30</definedName>
    <definedName name="_ftnref1" localSheetId="1">Instructions!$A$4</definedName>
    <definedName name="dr" localSheetId="13">#REF!</definedName>
    <definedName name="drpt" localSheetId="13">#REF!</definedName>
    <definedName name="Lite">Questions!$B$10:$Z$81</definedName>
    <definedName name="sharedassessments" localSheetId="13">#REF!</definedName>
    <definedName name="sharedassessmentslisting" localSheetId="13">#REF!</definedName>
    <definedName name="uptime" localSheetId="13">Values!$A$35:$A$39</definedName>
    <definedName name="uptime">Values!$A$35:$A$39</definedName>
    <definedName name="yes" localSheetId="13">Values!$A$5:$A$6</definedName>
    <definedName name="yes">Values!$A$5:$A$6</definedName>
    <definedName name="yesna" localSheetId="13">#REF!</definedName>
    <definedName name="YesNo">Values!$A$5:$A$6</definedName>
  </definedNames>
  <calcPr calcId="191029"/>
  <pivotCaches>
    <pivotCache cacheId="1" r:id="rId16"/>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22" roundtripDataSignature="AMtx7mg/dUvLw9EGTusQpq5Ax46bCzv3hQ=="/>
    </ext>
  </extLst>
</workbook>
</file>

<file path=xl/calcChain.xml><?xml version="1.0" encoding="utf-8"?>
<calcChain xmlns="http://schemas.openxmlformats.org/spreadsheetml/2006/main">
  <c r="D59" i="6" l="1"/>
  <c r="C59" i="6"/>
  <c r="B59" i="6"/>
  <c r="D58" i="6"/>
  <c r="C58" i="6"/>
  <c r="B58" i="6"/>
  <c r="D57" i="6"/>
  <c r="C57" i="6"/>
  <c r="B57" i="6"/>
  <c r="D41" i="6"/>
  <c r="C41" i="6"/>
  <c r="B41" i="6"/>
  <c r="D42" i="6"/>
  <c r="C42" i="6"/>
  <c r="B42" i="6"/>
  <c r="N19" i="5"/>
  <c r="D32" i="4"/>
  <c r="C32" i="4"/>
  <c r="D71" i="4"/>
  <c r="E36" i="3"/>
  <c r="E22" i="12"/>
  <c r="A30" i="4"/>
  <c r="E25" i="3"/>
  <c r="B8" i="4"/>
  <c r="B7" i="4"/>
  <c r="B6" i="4"/>
  <c r="F63" i="4"/>
  <c r="F60" i="4"/>
  <c r="F59" i="4"/>
  <c r="F58" i="4"/>
  <c r="F57" i="4"/>
  <c r="F56" i="4"/>
  <c r="F55" i="4"/>
  <c r="F54" i="4"/>
  <c r="F53" i="4"/>
  <c r="F61" i="4"/>
  <c r="J95" i="10"/>
  <c r="J94" i="10"/>
  <c r="J93" i="10"/>
  <c r="J92" i="10"/>
  <c r="J90" i="10"/>
  <c r="J89" i="10"/>
  <c r="J88" i="10"/>
  <c r="J86" i="10"/>
  <c r="J85" i="10"/>
  <c r="J84" i="10"/>
  <c r="J83" i="10"/>
  <c r="J82" i="10"/>
  <c r="J80" i="10"/>
  <c r="J79" i="10"/>
  <c r="J78" i="10"/>
  <c r="J77" i="10"/>
  <c r="J76" i="10"/>
  <c r="J74" i="10"/>
  <c r="J73" i="10"/>
  <c r="J72" i="10"/>
  <c r="J71" i="10"/>
  <c r="J70" i="10"/>
  <c r="J68" i="10"/>
  <c r="J67" i="10"/>
  <c r="J66" i="10"/>
  <c r="J65" i="10"/>
  <c r="J64" i="10"/>
  <c r="J63" i="10"/>
  <c r="J62" i="10"/>
  <c r="J60" i="10"/>
  <c r="J59" i="10"/>
  <c r="J58" i="10"/>
  <c r="J57" i="10"/>
  <c r="J56" i="10"/>
  <c r="J54" i="10"/>
  <c r="J53" i="10"/>
  <c r="J52" i="10"/>
  <c r="J51" i="10"/>
  <c r="J50" i="10"/>
  <c r="J48" i="10"/>
  <c r="J47" i="10"/>
  <c r="J46" i="10"/>
  <c r="J45" i="10"/>
  <c r="J44" i="10"/>
  <c r="J43" i="10"/>
  <c r="J41" i="10"/>
  <c r="J40" i="10"/>
  <c r="J39" i="10"/>
  <c r="J38" i="10"/>
  <c r="J37" i="10"/>
  <c r="J36" i="10"/>
  <c r="J35" i="10"/>
  <c r="J34" i="10"/>
  <c r="J33" i="10"/>
  <c r="J32" i="10"/>
  <c r="J31" i="10"/>
  <c r="J29" i="10"/>
  <c r="J28" i="10"/>
  <c r="J27" i="10"/>
  <c r="J26" i="10"/>
  <c r="J25" i="10"/>
  <c r="J24" i="10"/>
  <c r="J23" i="10"/>
  <c r="D22" i="12"/>
  <c r="A115" i="4"/>
  <c r="A111" i="4"/>
  <c r="A105" i="4"/>
  <c r="A99" i="4"/>
  <c r="A93" i="4"/>
  <c r="A85" i="4"/>
  <c r="A79" i="4"/>
  <c r="A69" i="4"/>
  <c r="A62" i="4"/>
  <c r="A52" i="4"/>
  <c r="A38" i="4"/>
  <c r="D77" i="4"/>
  <c r="C77" i="4"/>
  <c r="D76" i="4"/>
  <c r="C76" i="4"/>
  <c r="D75" i="4"/>
  <c r="C75" i="4"/>
  <c r="A77" i="4"/>
  <c r="H77" i="4" s="1"/>
  <c r="R60" i="5" s="1"/>
  <c r="S60" i="5" s="1"/>
  <c r="J60" i="5" s="1"/>
  <c r="A76" i="4"/>
  <c r="H76" i="4" s="1"/>
  <c r="R59" i="5" s="1"/>
  <c r="S59" i="5" s="1"/>
  <c r="J59" i="5" s="1"/>
  <c r="A75" i="4"/>
  <c r="F75" i="4" s="1"/>
  <c r="H91" i="10"/>
  <c r="G91" i="10"/>
  <c r="F91" i="10"/>
  <c r="E91" i="10"/>
  <c r="D91" i="10"/>
  <c r="C91" i="10"/>
  <c r="H87" i="10"/>
  <c r="G87" i="10"/>
  <c r="F87" i="10"/>
  <c r="E87" i="10"/>
  <c r="D87" i="10"/>
  <c r="C87" i="10"/>
  <c r="H81" i="10"/>
  <c r="G81" i="10"/>
  <c r="F81" i="10"/>
  <c r="E81" i="10"/>
  <c r="D81" i="10"/>
  <c r="C81" i="10"/>
  <c r="I95" i="10"/>
  <c r="H95" i="10"/>
  <c r="G95" i="10"/>
  <c r="F95" i="10"/>
  <c r="E95" i="10"/>
  <c r="D95" i="10"/>
  <c r="C95" i="10"/>
  <c r="I94" i="10"/>
  <c r="H94" i="10"/>
  <c r="G94" i="10"/>
  <c r="F94" i="10"/>
  <c r="E94" i="10"/>
  <c r="D94" i="10"/>
  <c r="C94" i="10"/>
  <c r="I93" i="10"/>
  <c r="H93" i="10"/>
  <c r="G93" i="10"/>
  <c r="F93" i="10"/>
  <c r="E93" i="10"/>
  <c r="D93" i="10"/>
  <c r="C93" i="10"/>
  <c r="I92" i="10"/>
  <c r="H92" i="10"/>
  <c r="G92" i="10"/>
  <c r="F92" i="10"/>
  <c r="E92" i="10"/>
  <c r="D92" i="10"/>
  <c r="C92" i="10"/>
  <c r="I90" i="10"/>
  <c r="H90" i="10"/>
  <c r="G90" i="10"/>
  <c r="F90" i="10"/>
  <c r="E90" i="10"/>
  <c r="D90" i="10"/>
  <c r="C90" i="10"/>
  <c r="I89" i="10"/>
  <c r="H89" i="10"/>
  <c r="G89" i="10"/>
  <c r="F89" i="10"/>
  <c r="E89" i="10"/>
  <c r="D89" i="10"/>
  <c r="C89" i="10"/>
  <c r="I88" i="10"/>
  <c r="H88" i="10"/>
  <c r="G88" i="10"/>
  <c r="F88" i="10"/>
  <c r="E88" i="10"/>
  <c r="D88" i="10"/>
  <c r="C88" i="10"/>
  <c r="I86" i="10"/>
  <c r="H86" i="10"/>
  <c r="G86" i="10"/>
  <c r="F86" i="10"/>
  <c r="E86" i="10"/>
  <c r="D86" i="10"/>
  <c r="C86" i="10"/>
  <c r="I85" i="10"/>
  <c r="H85" i="10"/>
  <c r="G85" i="10"/>
  <c r="F85" i="10"/>
  <c r="E85" i="10"/>
  <c r="D85" i="10"/>
  <c r="C85" i="10"/>
  <c r="I84" i="10"/>
  <c r="H84" i="10"/>
  <c r="G84" i="10"/>
  <c r="F84" i="10"/>
  <c r="E84" i="10"/>
  <c r="D84" i="10"/>
  <c r="C84" i="10"/>
  <c r="I83" i="10"/>
  <c r="H83" i="10"/>
  <c r="G83" i="10"/>
  <c r="F83" i="10"/>
  <c r="E83" i="10"/>
  <c r="D83" i="10"/>
  <c r="C83" i="10"/>
  <c r="I82" i="10"/>
  <c r="H82" i="10"/>
  <c r="G82" i="10"/>
  <c r="F82" i="10"/>
  <c r="E82" i="10"/>
  <c r="D82" i="10"/>
  <c r="C82" i="10"/>
  <c r="I80" i="10"/>
  <c r="H80" i="10"/>
  <c r="G80" i="10"/>
  <c r="F80" i="10"/>
  <c r="E80" i="10"/>
  <c r="D80" i="10"/>
  <c r="C80" i="10"/>
  <c r="I79" i="10"/>
  <c r="H79" i="10"/>
  <c r="G79" i="10"/>
  <c r="F79" i="10"/>
  <c r="E79" i="10"/>
  <c r="D79" i="10"/>
  <c r="C79" i="10"/>
  <c r="I78" i="10"/>
  <c r="H78" i="10"/>
  <c r="G78" i="10"/>
  <c r="F78" i="10"/>
  <c r="E78" i="10"/>
  <c r="D78" i="10"/>
  <c r="C78" i="10"/>
  <c r="I77" i="10"/>
  <c r="H77" i="10"/>
  <c r="G77" i="10"/>
  <c r="F77" i="10"/>
  <c r="E77" i="10"/>
  <c r="D77" i="10"/>
  <c r="C77" i="10"/>
  <c r="I76" i="10"/>
  <c r="H76" i="10"/>
  <c r="G76" i="10"/>
  <c r="F76" i="10"/>
  <c r="E76" i="10"/>
  <c r="D76" i="10"/>
  <c r="C76" i="10"/>
  <c r="I74" i="10"/>
  <c r="H74" i="10"/>
  <c r="G74" i="10"/>
  <c r="F74" i="10"/>
  <c r="E74" i="10"/>
  <c r="D74" i="10"/>
  <c r="C74" i="10"/>
  <c r="I73" i="10"/>
  <c r="H73" i="10"/>
  <c r="G73" i="10"/>
  <c r="F73" i="10"/>
  <c r="E73" i="10"/>
  <c r="D73" i="10"/>
  <c r="C73" i="10"/>
  <c r="I72" i="10"/>
  <c r="H72" i="10"/>
  <c r="G72" i="10"/>
  <c r="F72" i="10"/>
  <c r="E72" i="10"/>
  <c r="D72" i="10"/>
  <c r="C72" i="10"/>
  <c r="I71" i="10"/>
  <c r="H71" i="10"/>
  <c r="G71" i="10"/>
  <c r="F71" i="10"/>
  <c r="E71" i="10"/>
  <c r="D71" i="10"/>
  <c r="C71" i="10"/>
  <c r="I70" i="10"/>
  <c r="H70" i="10"/>
  <c r="G70" i="10"/>
  <c r="F70" i="10"/>
  <c r="E70" i="10"/>
  <c r="D70" i="10"/>
  <c r="C70" i="10"/>
  <c r="I68" i="10"/>
  <c r="H68" i="10"/>
  <c r="G68" i="10"/>
  <c r="F68" i="10"/>
  <c r="E68" i="10"/>
  <c r="D68" i="10"/>
  <c r="C68" i="10"/>
  <c r="I67" i="10"/>
  <c r="H67" i="10"/>
  <c r="G67" i="10"/>
  <c r="F67" i="10"/>
  <c r="E67" i="10"/>
  <c r="D67" i="10"/>
  <c r="C67" i="10"/>
  <c r="I66" i="10"/>
  <c r="H66" i="10"/>
  <c r="G66" i="10"/>
  <c r="F66" i="10"/>
  <c r="E66" i="10"/>
  <c r="D66" i="10"/>
  <c r="C66" i="10"/>
  <c r="I65" i="10"/>
  <c r="H65" i="10"/>
  <c r="G65" i="10"/>
  <c r="F65" i="10"/>
  <c r="E65" i="10"/>
  <c r="D65" i="10"/>
  <c r="C65" i="10"/>
  <c r="I64" i="10"/>
  <c r="H64" i="10"/>
  <c r="G64" i="10"/>
  <c r="F64" i="10"/>
  <c r="E64" i="10"/>
  <c r="D64" i="10"/>
  <c r="C64" i="10"/>
  <c r="I63" i="10"/>
  <c r="H63" i="10"/>
  <c r="G63" i="10"/>
  <c r="F63" i="10"/>
  <c r="E63" i="10"/>
  <c r="D63" i="10"/>
  <c r="C63" i="10"/>
  <c r="I62" i="10"/>
  <c r="H62" i="10"/>
  <c r="G62" i="10"/>
  <c r="F62" i="10"/>
  <c r="E62" i="10"/>
  <c r="D62" i="10"/>
  <c r="C62" i="10"/>
  <c r="I60" i="10"/>
  <c r="H60" i="10"/>
  <c r="G60" i="10"/>
  <c r="F60" i="10"/>
  <c r="E60" i="10"/>
  <c r="D60" i="10"/>
  <c r="C60" i="10"/>
  <c r="I59" i="10"/>
  <c r="H59" i="10"/>
  <c r="G59" i="10"/>
  <c r="F59" i="10"/>
  <c r="E59" i="10"/>
  <c r="D59" i="10"/>
  <c r="C59" i="10"/>
  <c r="I58" i="10"/>
  <c r="H58" i="10"/>
  <c r="G58" i="10"/>
  <c r="F58" i="10"/>
  <c r="E58" i="10"/>
  <c r="D58" i="10"/>
  <c r="C58" i="10"/>
  <c r="I57" i="10"/>
  <c r="H57" i="10"/>
  <c r="G57" i="10"/>
  <c r="F57" i="10"/>
  <c r="E57" i="10"/>
  <c r="D57" i="10"/>
  <c r="C57" i="10"/>
  <c r="I56" i="10"/>
  <c r="H56" i="10"/>
  <c r="G56" i="10"/>
  <c r="F56" i="10"/>
  <c r="E56" i="10"/>
  <c r="D56" i="10"/>
  <c r="C56" i="10"/>
  <c r="I54" i="10"/>
  <c r="H54" i="10"/>
  <c r="G54" i="10"/>
  <c r="F54" i="10"/>
  <c r="E54" i="10"/>
  <c r="D54" i="10"/>
  <c r="C54" i="10"/>
  <c r="I53" i="10"/>
  <c r="H53" i="10"/>
  <c r="G53" i="10"/>
  <c r="F53" i="10"/>
  <c r="E53" i="10"/>
  <c r="D53" i="10"/>
  <c r="C53" i="10"/>
  <c r="I52" i="10"/>
  <c r="H52" i="10"/>
  <c r="G52" i="10"/>
  <c r="F52" i="10"/>
  <c r="E52" i="10"/>
  <c r="D52" i="10"/>
  <c r="C52" i="10"/>
  <c r="I51" i="10"/>
  <c r="H51" i="10"/>
  <c r="G51" i="10"/>
  <c r="F51" i="10"/>
  <c r="E51" i="10"/>
  <c r="D51" i="10"/>
  <c r="C51" i="10"/>
  <c r="I50" i="10"/>
  <c r="H50" i="10"/>
  <c r="G50" i="10"/>
  <c r="F50" i="10"/>
  <c r="E50" i="10"/>
  <c r="D50" i="10"/>
  <c r="C50" i="10"/>
  <c r="I48" i="10"/>
  <c r="H48" i="10"/>
  <c r="G48" i="10"/>
  <c r="F48" i="10"/>
  <c r="E48" i="10"/>
  <c r="D48" i="10"/>
  <c r="C48" i="10"/>
  <c r="I47" i="10"/>
  <c r="H47" i="10"/>
  <c r="G47" i="10"/>
  <c r="F47" i="10"/>
  <c r="E47" i="10"/>
  <c r="D47" i="10"/>
  <c r="C47" i="10"/>
  <c r="I46" i="10"/>
  <c r="H46" i="10"/>
  <c r="G46" i="10"/>
  <c r="F46" i="10"/>
  <c r="E46" i="10"/>
  <c r="D46" i="10"/>
  <c r="C46" i="10"/>
  <c r="I45" i="10"/>
  <c r="H45" i="10"/>
  <c r="G45" i="10"/>
  <c r="F45" i="10"/>
  <c r="E45" i="10"/>
  <c r="D45" i="10"/>
  <c r="C45" i="10"/>
  <c r="I44" i="10"/>
  <c r="H44" i="10"/>
  <c r="G44" i="10"/>
  <c r="F44" i="10"/>
  <c r="E44" i="10"/>
  <c r="D44" i="10"/>
  <c r="C44" i="10"/>
  <c r="I43" i="10"/>
  <c r="H43" i="10"/>
  <c r="G43" i="10"/>
  <c r="F43" i="10"/>
  <c r="E43" i="10"/>
  <c r="D43" i="10"/>
  <c r="C43" i="10"/>
  <c r="I41" i="10"/>
  <c r="H41" i="10"/>
  <c r="G41" i="10"/>
  <c r="F41" i="10"/>
  <c r="E41" i="10"/>
  <c r="D41" i="10"/>
  <c r="C41" i="10"/>
  <c r="I40" i="10"/>
  <c r="H40" i="10"/>
  <c r="G40" i="10"/>
  <c r="F40" i="10"/>
  <c r="E40" i="10"/>
  <c r="D40" i="10"/>
  <c r="C40" i="10"/>
  <c r="I39" i="10"/>
  <c r="H39" i="10"/>
  <c r="G39" i="10"/>
  <c r="F39" i="10"/>
  <c r="E39" i="10"/>
  <c r="D39" i="10"/>
  <c r="C39" i="10"/>
  <c r="I38" i="10"/>
  <c r="H38" i="10"/>
  <c r="G38" i="10"/>
  <c r="F38" i="10"/>
  <c r="E38" i="10"/>
  <c r="D38" i="10"/>
  <c r="C38" i="10"/>
  <c r="I37" i="10"/>
  <c r="H37" i="10"/>
  <c r="G37" i="10"/>
  <c r="F37" i="10"/>
  <c r="E37" i="10"/>
  <c r="D37" i="10"/>
  <c r="C37" i="10"/>
  <c r="I36" i="10"/>
  <c r="H36" i="10"/>
  <c r="G36" i="10"/>
  <c r="F36" i="10"/>
  <c r="E36" i="10"/>
  <c r="D36" i="10"/>
  <c r="C36" i="10"/>
  <c r="I35" i="10"/>
  <c r="H35" i="10"/>
  <c r="G35" i="10"/>
  <c r="F35" i="10"/>
  <c r="E35" i="10"/>
  <c r="D35" i="10"/>
  <c r="C35" i="10"/>
  <c r="I34" i="10"/>
  <c r="H34" i="10"/>
  <c r="G34" i="10"/>
  <c r="F34" i="10"/>
  <c r="E34" i="10"/>
  <c r="D34" i="10"/>
  <c r="C34" i="10"/>
  <c r="I33" i="10"/>
  <c r="H33" i="10"/>
  <c r="G33" i="10"/>
  <c r="F33" i="10"/>
  <c r="E33" i="10"/>
  <c r="D33" i="10"/>
  <c r="C33" i="10"/>
  <c r="I32" i="10"/>
  <c r="H32" i="10"/>
  <c r="G32" i="10"/>
  <c r="F32" i="10"/>
  <c r="E32" i="10"/>
  <c r="D32" i="10"/>
  <c r="C32" i="10"/>
  <c r="I31" i="10"/>
  <c r="H31" i="10"/>
  <c r="G31" i="10"/>
  <c r="F31" i="10"/>
  <c r="E31" i="10"/>
  <c r="D31" i="10"/>
  <c r="C31" i="10"/>
  <c r="I29" i="10"/>
  <c r="H29" i="10"/>
  <c r="G29" i="10"/>
  <c r="F29" i="10"/>
  <c r="E29" i="10"/>
  <c r="D29" i="10"/>
  <c r="C29" i="10"/>
  <c r="I28" i="10"/>
  <c r="H28" i="10"/>
  <c r="G28" i="10"/>
  <c r="F28" i="10"/>
  <c r="E28" i="10"/>
  <c r="D28" i="10"/>
  <c r="C28" i="10"/>
  <c r="I27" i="10"/>
  <c r="H27" i="10"/>
  <c r="G27" i="10"/>
  <c r="F27" i="10"/>
  <c r="E27" i="10"/>
  <c r="D27" i="10"/>
  <c r="C27" i="10"/>
  <c r="I26" i="10"/>
  <c r="H26" i="10"/>
  <c r="G26" i="10"/>
  <c r="F26" i="10"/>
  <c r="E26" i="10"/>
  <c r="D26" i="10"/>
  <c r="C26" i="10"/>
  <c r="I25" i="10"/>
  <c r="H25" i="10"/>
  <c r="G25" i="10"/>
  <c r="F25" i="10"/>
  <c r="E25" i="10"/>
  <c r="D25" i="10"/>
  <c r="C25" i="10"/>
  <c r="I24" i="10"/>
  <c r="H24" i="10"/>
  <c r="G24" i="10"/>
  <c r="F24" i="10"/>
  <c r="E24" i="10"/>
  <c r="D24" i="10"/>
  <c r="C24" i="10"/>
  <c r="I23" i="10"/>
  <c r="H23" i="10"/>
  <c r="G23" i="10"/>
  <c r="F23" i="10"/>
  <c r="E23" i="10"/>
  <c r="D23" i="10"/>
  <c r="C23" i="10"/>
  <c r="F13" i="15"/>
  <c r="F12" i="15"/>
  <c r="F11" i="15"/>
  <c r="F10" i="15"/>
  <c r="F9" i="15"/>
  <c r="F8" i="15"/>
  <c r="F7" i="15"/>
  <c r="F6" i="15"/>
  <c r="F5" i="15"/>
  <c r="F4" i="15"/>
  <c r="F3" i="15"/>
  <c r="F2" i="15"/>
  <c r="B660" i="13"/>
  <c r="B659" i="13"/>
  <c r="B658" i="13"/>
  <c r="B657" i="13"/>
  <c r="B656" i="13"/>
  <c r="B655" i="13"/>
  <c r="B654" i="13"/>
  <c r="B653" i="13"/>
  <c r="B652" i="13"/>
  <c r="B651" i="13"/>
  <c r="B650" i="13"/>
  <c r="B649" i="13"/>
  <c r="B648" i="13"/>
  <c r="B647" i="13"/>
  <c r="B646" i="13"/>
  <c r="B645" i="13"/>
  <c r="B644" i="13"/>
  <c r="B643" i="13"/>
  <c r="B642" i="13"/>
  <c r="B641" i="13"/>
  <c r="B640" i="13"/>
  <c r="B639" i="13"/>
  <c r="B638" i="13"/>
  <c r="B373" i="13"/>
  <c r="B372" i="13"/>
  <c r="B371" i="13"/>
  <c r="B370" i="13"/>
  <c r="B369" i="13"/>
  <c r="B368" i="13"/>
  <c r="B367" i="13"/>
  <c r="B366" i="13"/>
  <c r="B365" i="13"/>
  <c r="B364" i="13"/>
  <c r="B363" i="13"/>
  <c r="B362" i="13"/>
  <c r="B361" i="13"/>
  <c r="B360" i="13"/>
  <c r="B359" i="13"/>
  <c r="B248" i="13"/>
  <c r="B247" i="13"/>
  <c r="B246" i="13"/>
  <c r="B245" i="13"/>
  <c r="B244" i="13"/>
  <c r="B243" i="13"/>
  <c r="B242" i="13"/>
  <c r="B241" i="13"/>
  <c r="B240" i="13"/>
  <c r="B141" i="13"/>
  <c r="B140" i="13"/>
  <c r="B119" i="13"/>
  <c r="B118" i="13"/>
  <c r="B117" i="13"/>
  <c r="B116" i="13"/>
  <c r="B115" i="13"/>
  <c r="B54" i="12"/>
  <c r="A54" i="12"/>
  <c r="B53" i="12"/>
  <c r="A53" i="12"/>
  <c r="B52" i="12"/>
  <c r="A52" i="12"/>
  <c r="B51" i="12"/>
  <c r="A51" i="12"/>
  <c r="C51" i="12" s="1"/>
  <c r="B50" i="12"/>
  <c r="A50" i="12"/>
  <c r="B49" i="12"/>
  <c r="A49" i="12"/>
  <c r="B48" i="12"/>
  <c r="A48" i="12"/>
  <c r="B47" i="12"/>
  <c r="A47" i="12"/>
  <c r="B46" i="12"/>
  <c r="A46" i="12"/>
  <c r="D46" i="12" s="1"/>
  <c r="E46" i="12" s="1"/>
  <c r="B45" i="12"/>
  <c r="A45" i="12"/>
  <c r="D45" i="12" s="1"/>
  <c r="E45" i="12" s="1"/>
  <c r="B44" i="12"/>
  <c r="A44" i="12"/>
  <c r="B43" i="12"/>
  <c r="A43" i="12"/>
  <c r="B42" i="12"/>
  <c r="A42" i="12"/>
  <c r="B41" i="12"/>
  <c r="A41" i="12"/>
  <c r="B40" i="12"/>
  <c r="A40" i="12"/>
  <c r="B39" i="12"/>
  <c r="A39" i="12"/>
  <c r="B38" i="12"/>
  <c r="A38" i="12"/>
  <c r="B37" i="12"/>
  <c r="A37" i="12"/>
  <c r="B36" i="12"/>
  <c r="A36" i="12"/>
  <c r="B35" i="12"/>
  <c r="A35" i="12"/>
  <c r="B34" i="12"/>
  <c r="A34" i="12"/>
  <c r="D34" i="12" s="1"/>
  <c r="E34" i="12" s="1"/>
  <c r="B33" i="12"/>
  <c r="A33" i="12"/>
  <c r="D33" i="12" s="1"/>
  <c r="E33" i="12" s="1"/>
  <c r="B32" i="12"/>
  <c r="A32" i="12"/>
  <c r="B31" i="12"/>
  <c r="A31" i="12"/>
  <c r="B30" i="12"/>
  <c r="A30" i="12"/>
  <c r="B29" i="12"/>
  <c r="A29" i="12"/>
  <c r="B28" i="12"/>
  <c r="A28" i="12"/>
  <c r="B27" i="12"/>
  <c r="A27" i="12"/>
  <c r="B26" i="12"/>
  <c r="A26" i="12"/>
  <c r="B25" i="12"/>
  <c r="A25" i="12"/>
  <c r="B24" i="12"/>
  <c r="A24" i="12"/>
  <c r="B23" i="12"/>
  <c r="A23" i="12"/>
  <c r="C22" i="12"/>
  <c r="B22" i="12"/>
  <c r="A22" i="12"/>
  <c r="A18" i="12"/>
  <c r="A17" i="12"/>
  <c r="A16" i="12"/>
  <c r="A15" i="12"/>
  <c r="A14" i="12"/>
  <c r="A13" i="12"/>
  <c r="A12" i="12"/>
  <c r="A11" i="12"/>
  <c r="A10" i="12"/>
  <c r="A9" i="12"/>
  <c r="A8" i="12"/>
  <c r="A7" i="12"/>
  <c r="B4" i="12"/>
  <c r="E3" i="12"/>
  <c r="B3" i="12"/>
  <c r="G1" i="12"/>
  <c r="B97" i="11"/>
  <c r="B96" i="11"/>
  <c r="H95" i="11"/>
  <c r="G95" i="11"/>
  <c r="F95" i="11"/>
  <c r="E95" i="11"/>
  <c r="D95" i="11"/>
  <c r="C95" i="11"/>
  <c r="H92" i="11"/>
  <c r="G92" i="11"/>
  <c r="F92" i="11"/>
  <c r="E92" i="11"/>
  <c r="D92" i="11"/>
  <c r="C92" i="11"/>
  <c r="B91" i="11"/>
  <c r="H87" i="11"/>
  <c r="G87" i="11"/>
  <c r="F87" i="11"/>
  <c r="E87" i="11"/>
  <c r="D87" i="11"/>
  <c r="C87" i="11"/>
  <c r="B86" i="11"/>
  <c r="B85" i="11"/>
  <c r="H84" i="11"/>
  <c r="G84" i="11"/>
  <c r="F84" i="11"/>
  <c r="E84" i="11"/>
  <c r="D84" i="11"/>
  <c r="C84" i="11"/>
  <c r="B83" i="11"/>
  <c r="B82" i="11"/>
  <c r="B81" i="11"/>
  <c r="B80" i="11"/>
  <c r="H79" i="11"/>
  <c r="G79" i="11"/>
  <c r="F79" i="11"/>
  <c r="E79" i="11"/>
  <c r="D79" i="11"/>
  <c r="C79" i="11"/>
  <c r="B78" i="11"/>
  <c r="B77" i="11"/>
  <c r="B76" i="11"/>
  <c r="H75" i="11"/>
  <c r="G75" i="11"/>
  <c r="F75" i="11"/>
  <c r="E75" i="11"/>
  <c r="D75" i="11"/>
  <c r="C75" i="11"/>
  <c r="H70" i="11"/>
  <c r="G70" i="11"/>
  <c r="F70" i="11"/>
  <c r="E70" i="11"/>
  <c r="D70" i="11"/>
  <c r="C70" i="11"/>
  <c r="B69" i="11"/>
  <c r="B68" i="11"/>
  <c r="H67" i="11"/>
  <c r="G67" i="11"/>
  <c r="F67" i="11"/>
  <c r="E67" i="11"/>
  <c r="D67" i="11"/>
  <c r="C67" i="11"/>
  <c r="H60" i="11"/>
  <c r="G60" i="11"/>
  <c r="F60" i="11"/>
  <c r="E60" i="11"/>
  <c r="D60" i="11"/>
  <c r="C60" i="11"/>
  <c r="B59" i="11"/>
  <c r="B58" i="11"/>
  <c r="B57" i="11"/>
  <c r="B56" i="11"/>
  <c r="H55" i="11"/>
  <c r="G55" i="11"/>
  <c r="F55" i="11"/>
  <c r="E55" i="11"/>
  <c r="D55" i="11"/>
  <c r="C55" i="11"/>
  <c r="B54" i="11"/>
  <c r="B53" i="11"/>
  <c r="B52" i="11"/>
  <c r="B51" i="11"/>
  <c r="H50" i="11"/>
  <c r="G50" i="11"/>
  <c r="F50" i="11"/>
  <c r="E50" i="11"/>
  <c r="D50" i="11"/>
  <c r="C50" i="11"/>
  <c r="H44" i="11"/>
  <c r="G44" i="11"/>
  <c r="F44" i="11"/>
  <c r="E44" i="11"/>
  <c r="D44" i="11"/>
  <c r="C44" i="11"/>
  <c r="H37" i="11"/>
  <c r="G37" i="11"/>
  <c r="F37" i="11"/>
  <c r="E37" i="11"/>
  <c r="D37" i="11"/>
  <c r="C37" i="11"/>
  <c r="B36" i="11"/>
  <c r="B35" i="11"/>
  <c r="B34" i="11"/>
  <c r="B33" i="11"/>
  <c r="B32" i="11"/>
  <c r="B31" i="11"/>
  <c r="B30" i="11"/>
  <c r="H29" i="11"/>
  <c r="G29" i="11"/>
  <c r="F29" i="11"/>
  <c r="E29" i="11"/>
  <c r="D29" i="11"/>
  <c r="C29" i="11"/>
  <c r="B95" i="10"/>
  <c r="B94" i="10"/>
  <c r="B93" i="10"/>
  <c r="B92" i="10"/>
  <c r="B90" i="10"/>
  <c r="B89" i="10"/>
  <c r="B88" i="10"/>
  <c r="B86" i="10"/>
  <c r="B85" i="10"/>
  <c r="B84" i="10"/>
  <c r="B83" i="10"/>
  <c r="B82" i="10"/>
  <c r="B80" i="10"/>
  <c r="B79" i="10"/>
  <c r="B78" i="10"/>
  <c r="B77" i="10"/>
  <c r="B76" i="10"/>
  <c r="H75" i="10"/>
  <c r="G75" i="10"/>
  <c r="F75" i="10"/>
  <c r="E75" i="10"/>
  <c r="D75" i="10"/>
  <c r="C75" i="10"/>
  <c r="B74" i="10"/>
  <c r="B73" i="10"/>
  <c r="B72" i="10"/>
  <c r="B71" i="10"/>
  <c r="B70" i="10"/>
  <c r="H69" i="10"/>
  <c r="G69" i="10"/>
  <c r="F69" i="10"/>
  <c r="E69" i="10"/>
  <c r="D69" i="10"/>
  <c r="C69" i="10"/>
  <c r="B68" i="10"/>
  <c r="B67" i="10"/>
  <c r="B66" i="10"/>
  <c r="B65" i="10"/>
  <c r="B64" i="10"/>
  <c r="B63" i="10"/>
  <c r="B62" i="10"/>
  <c r="H61" i="10"/>
  <c r="G61" i="10"/>
  <c r="F61" i="10"/>
  <c r="E61" i="10"/>
  <c r="D61" i="10"/>
  <c r="C61" i="10"/>
  <c r="B60" i="10"/>
  <c r="B59" i="10"/>
  <c r="B58" i="10"/>
  <c r="B57" i="10"/>
  <c r="B56" i="10"/>
  <c r="H55" i="10"/>
  <c r="G55" i="10"/>
  <c r="F55" i="10"/>
  <c r="E55" i="10"/>
  <c r="D55" i="10"/>
  <c r="C55" i="10"/>
  <c r="B54" i="10"/>
  <c r="B53" i="10"/>
  <c r="B52" i="10"/>
  <c r="B51" i="10"/>
  <c r="B50" i="10"/>
  <c r="H49" i="10"/>
  <c r="G49" i="10"/>
  <c r="F49" i="10"/>
  <c r="E49" i="10"/>
  <c r="D49" i="10"/>
  <c r="C49" i="10"/>
  <c r="B48" i="10"/>
  <c r="B47" i="10"/>
  <c r="B46" i="10"/>
  <c r="B45" i="10"/>
  <c r="B44" i="10"/>
  <c r="B43" i="10"/>
  <c r="H42" i="10"/>
  <c r="G42" i="10"/>
  <c r="F42" i="10"/>
  <c r="E42" i="10"/>
  <c r="D42" i="10"/>
  <c r="C42" i="10"/>
  <c r="B41" i="10"/>
  <c r="B40" i="10"/>
  <c r="B39" i="10"/>
  <c r="B38" i="10"/>
  <c r="B37" i="10"/>
  <c r="B36" i="10"/>
  <c r="B35" i="10"/>
  <c r="B34" i="10"/>
  <c r="B33" i="10"/>
  <c r="B32" i="10"/>
  <c r="B31" i="10"/>
  <c r="B29" i="10"/>
  <c r="B28" i="10"/>
  <c r="B27" i="10"/>
  <c r="B26" i="10"/>
  <c r="B25" i="10"/>
  <c r="B24" i="10"/>
  <c r="B23" i="10"/>
  <c r="H22" i="10"/>
  <c r="G22" i="10"/>
  <c r="F22" i="10"/>
  <c r="E22" i="10"/>
  <c r="D22" i="10"/>
  <c r="C22" i="10"/>
  <c r="D101" i="6"/>
  <c r="C101" i="6"/>
  <c r="B101" i="6"/>
  <c r="D100" i="6"/>
  <c r="C100" i="6"/>
  <c r="B100" i="6"/>
  <c r="D99" i="6"/>
  <c r="C99" i="6"/>
  <c r="B99" i="6"/>
  <c r="D98" i="6"/>
  <c r="C98" i="6"/>
  <c r="B98" i="6"/>
  <c r="D97" i="6"/>
  <c r="C97" i="6"/>
  <c r="D96" i="6"/>
  <c r="C96" i="6"/>
  <c r="B96" i="6"/>
  <c r="D95" i="6"/>
  <c r="C95" i="6"/>
  <c r="B95" i="6"/>
  <c r="D94" i="6"/>
  <c r="C94" i="6"/>
  <c r="B94" i="6"/>
  <c r="D93" i="6"/>
  <c r="C93" i="6"/>
  <c r="D92" i="6"/>
  <c r="C92" i="6"/>
  <c r="B92" i="6"/>
  <c r="D91" i="6"/>
  <c r="C91" i="6"/>
  <c r="B91" i="6"/>
  <c r="D90" i="6"/>
  <c r="C90" i="6"/>
  <c r="B90" i="6"/>
  <c r="D89" i="6"/>
  <c r="C89" i="6"/>
  <c r="B89" i="6"/>
  <c r="D88" i="6"/>
  <c r="C88" i="6"/>
  <c r="B88" i="6"/>
  <c r="D87" i="6"/>
  <c r="C87" i="6"/>
  <c r="D86" i="6"/>
  <c r="C86" i="6"/>
  <c r="B86" i="6"/>
  <c r="D85" i="6"/>
  <c r="C85" i="6"/>
  <c r="B85" i="6"/>
  <c r="D84" i="6"/>
  <c r="C84" i="6"/>
  <c r="B84" i="6"/>
  <c r="D83" i="6"/>
  <c r="C83" i="6"/>
  <c r="B83" i="6"/>
  <c r="D82" i="6"/>
  <c r="C82" i="6"/>
  <c r="B82" i="6"/>
  <c r="D81" i="6"/>
  <c r="C81" i="6"/>
  <c r="D80" i="6"/>
  <c r="C80" i="6"/>
  <c r="B80" i="6"/>
  <c r="D79" i="6"/>
  <c r="C79" i="6"/>
  <c r="B79" i="6"/>
  <c r="D78" i="6"/>
  <c r="C78" i="6"/>
  <c r="B78" i="6"/>
  <c r="D77" i="6"/>
  <c r="C77" i="6"/>
  <c r="B77" i="6"/>
  <c r="D76" i="6"/>
  <c r="C76" i="6"/>
  <c r="B76" i="6"/>
  <c r="D75" i="6"/>
  <c r="C75" i="6"/>
  <c r="D74" i="6"/>
  <c r="C74" i="6"/>
  <c r="B74" i="6"/>
  <c r="D73" i="6"/>
  <c r="C73" i="6"/>
  <c r="B73" i="6"/>
  <c r="D72" i="6"/>
  <c r="C72" i="6"/>
  <c r="B72" i="6"/>
  <c r="D71" i="6"/>
  <c r="C71" i="6"/>
  <c r="B71" i="6"/>
  <c r="D70" i="6"/>
  <c r="C70" i="6"/>
  <c r="B70" i="6"/>
  <c r="D69" i="6"/>
  <c r="C69" i="6"/>
  <c r="B69" i="6"/>
  <c r="D68" i="6"/>
  <c r="C68" i="6"/>
  <c r="B68" i="6"/>
  <c r="D67" i="6"/>
  <c r="C67" i="6"/>
  <c r="D66" i="6"/>
  <c r="C66" i="6"/>
  <c r="B66" i="6"/>
  <c r="D65" i="6"/>
  <c r="C65" i="6"/>
  <c r="B65" i="6"/>
  <c r="D64" i="6"/>
  <c r="C64" i="6"/>
  <c r="B64" i="6"/>
  <c r="D63" i="6"/>
  <c r="C63" i="6"/>
  <c r="B63" i="6"/>
  <c r="D62" i="6"/>
  <c r="C62" i="6"/>
  <c r="B62" i="6"/>
  <c r="D61" i="6"/>
  <c r="C61" i="6"/>
  <c r="D60" i="6"/>
  <c r="C60" i="6"/>
  <c r="B60" i="6"/>
  <c r="D56" i="6"/>
  <c r="C56" i="6"/>
  <c r="B56" i="6"/>
  <c r="D55" i="6"/>
  <c r="C55" i="6"/>
  <c r="B55" i="6"/>
  <c r="D54" i="6"/>
  <c r="C54" i="6"/>
  <c r="B54" i="6"/>
  <c r="D53" i="6"/>
  <c r="C53" i="6"/>
  <c r="B53" i="6"/>
  <c r="D52" i="6"/>
  <c r="C52" i="6"/>
  <c r="B52" i="6"/>
  <c r="D51" i="6"/>
  <c r="C51" i="6"/>
  <c r="D50" i="6"/>
  <c r="C50" i="6"/>
  <c r="B50" i="6"/>
  <c r="D49" i="6"/>
  <c r="C49" i="6"/>
  <c r="B49" i="6"/>
  <c r="D48" i="6"/>
  <c r="C48" i="6"/>
  <c r="B48" i="6"/>
  <c r="D47" i="6"/>
  <c r="C47" i="6"/>
  <c r="B47" i="6"/>
  <c r="D46" i="6"/>
  <c r="C46" i="6"/>
  <c r="B46" i="6"/>
  <c r="D45" i="6"/>
  <c r="C45" i="6"/>
  <c r="B45" i="6"/>
  <c r="D44" i="6"/>
  <c r="C44" i="6"/>
  <c r="D43" i="6"/>
  <c r="C43" i="6"/>
  <c r="B43" i="6"/>
  <c r="D40" i="6"/>
  <c r="C40" i="6"/>
  <c r="B40" i="6"/>
  <c r="D39" i="6"/>
  <c r="C39" i="6"/>
  <c r="B39" i="6"/>
  <c r="D38" i="6"/>
  <c r="C38" i="6"/>
  <c r="B38" i="6"/>
  <c r="D37" i="6"/>
  <c r="C37" i="6"/>
  <c r="B37" i="6"/>
  <c r="A36" i="6"/>
  <c r="A35" i="6"/>
  <c r="C35" i="6" s="1"/>
  <c r="A34" i="6"/>
  <c r="C34" i="6" s="1"/>
  <c r="A33" i="6"/>
  <c r="D33" i="6" s="1"/>
  <c r="A32" i="6"/>
  <c r="C32" i="6" s="1"/>
  <c r="A31" i="6"/>
  <c r="A29" i="6"/>
  <c r="B29" i="6" s="1"/>
  <c r="A28" i="6"/>
  <c r="D28" i="6" s="1"/>
  <c r="A27" i="6"/>
  <c r="A26" i="6"/>
  <c r="A25" i="6"/>
  <c r="D25" i="6" s="1"/>
  <c r="A24" i="6"/>
  <c r="D24" i="6" s="1"/>
  <c r="A23" i="6"/>
  <c r="D22" i="6"/>
  <c r="C22" i="6"/>
  <c r="N95" i="5"/>
  <c r="D95" i="5"/>
  <c r="C48" i="12" s="1"/>
  <c r="N94" i="5"/>
  <c r="D94" i="5"/>
  <c r="N93" i="5"/>
  <c r="D93" i="5"/>
  <c r="N92" i="5"/>
  <c r="Q92" i="5" s="1"/>
  <c r="D92" i="5"/>
  <c r="N91" i="5"/>
  <c r="D91" i="5"/>
  <c r="N90" i="5"/>
  <c r="D90" i="5"/>
  <c r="C44" i="12" s="1"/>
  <c r="N89" i="5"/>
  <c r="D89" i="5"/>
  <c r="N88" i="5"/>
  <c r="D88" i="5"/>
  <c r="C38" i="12" s="1"/>
  <c r="N87" i="5"/>
  <c r="D87" i="5"/>
  <c r="C42" i="12" s="1"/>
  <c r="N86" i="5"/>
  <c r="D86" i="5"/>
  <c r="N85" i="5"/>
  <c r="D85" i="5"/>
  <c r="N84" i="5"/>
  <c r="D84" i="5"/>
  <c r="C41" i="12" s="1"/>
  <c r="N83" i="5"/>
  <c r="D83" i="5"/>
  <c r="N82" i="5"/>
  <c r="D82" i="5"/>
  <c r="N81" i="5"/>
  <c r="D81" i="5"/>
  <c r="N80" i="5"/>
  <c r="D80" i="5"/>
  <c r="N79" i="5"/>
  <c r="D79" i="5"/>
  <c r="N78" i="5"/>
  <c r="D78" i="5"/>
  <c r="C37" i="12" s="1"/>
  <c r="N77" i="5"/>
  <c r="D77" i="5"/>
  <c r="C36" i="12" s="1"/>
  <c r="N76" i="5"/>
  <c r="Q76" i="5" s="1"/>
  <c r="D76" i="5"/>
  <c r="C35" i="12" s="1"/>
  <c r="N75" i="5"/>
  <c r="D75" i="5"/>
  <c r="N74" i="5"/>
  <c r="D74" i="5"/>
  <c r="N73" i="5"/>
  <c r="D73" i="5"/>
  <c r="N72" i="5"/>
  <c r="D72" i="5"/>
  <c r="N71" i="5"/>
  <c r="D71" i="5"/>
  <c r="N70" i="5"/>
  <c r="D70" i="5"/>
  <c r="N69" i="5"/>
  <c r="Q69" i="5" s="1"/>
  <c r="H88" i="4" s="1"/>
  <c r="D69" i="5"/>
  <c r="N68" i="5"/>
  <c r="D68" i="5"/>
  <c r="N67" i="5"/>
  <c r="D67" i="5"/>
  <c r="N66" i="5"/>
  <c r="D66" i="5"/>
  <c r="N65" i="5"/>
  <c r="D65" i="5"/>
  <c r="N64" i="5"/>
  <c r="D64" i="5"/>
  <c r="N63" i="5"/>
  <c r="D63" i="5"/>
  <c r="N62" i="5"/>
  <c r="D62" i="5"/>
  <c r="N61" i="5"/>
  <c r="D61" i="5"/>
  <c r="C30" i="12" s="1"/>
  <c r="N60" i="5"/>
  <c r="D60" i="5"/>
  <c r="N59" i="5"/>
  <c r="D59" i="5"/>
  <c r="N58" i="5"/>
  <c r="D58" i="5"/>
  <c r="N57" i="5"/>
  <c r="D57" i="5"/>
  <c r="N56" i="5"/>
  <c r="D56" i="5"/>
  <c r="N55" i="5"/>
  <c r="D55" i="5"/>
  <c r="N54" i="5"/>
  <c r="D54" i="5"/>
  <c r="N53" i="5"/>
  <c r="D53" i="5"/>
  <c r="N52" i="5"/>
  <c r="D52" i="5"/>
  <c r="N51" i="5"/>
  <c r="D51" i="5"/>
  <c r="N50" i="5"/>
  <c r="D50" i="5"/>
  <c r="N49" i="5"/>
  <c r="D49" i="5"/>
  <c r="N48" i="5"/>
  <c r="D48" i="5"/>
  <c r="N47" i="5"/>
  <c r="D47" i="5"/>
  <c r="N46" i="5"/>
  <c r="D46" i="5"/>
  <c r="N45" i="5"/>
  <c r="D45" i="5"/>
  <c r="N44" i="5"/>
  <c r="D44" i="5"/>
  <c r="N43" i="5"/>
  <c r="D43" i="5"/>
  <c r="N42" i="5"/>
  <c r="D42" i="5"/>
  <c r="N41" i="5"/>
  <c r="D41" i="5"/>
  <c r="N40" i="5"/>
  <c r="D40" i="5"/>
  <c r="N39" i="5"/>
  <c r="D39" i="5"/>
  <c r="N38" i="5"/>
  <c r="D38" i="5"/>
  <c r="N37" i="5"/>
  <c r="D37" i="5"/>
  <c r="N36" i="5"/>
  <c r="D36" i="5"/>
  <c r="N35" i="5"/>
  <c r="D35" i="5"/>
  <c r="C27" i="12" s="1"/>
  <c r="N34" i="5"/>
  <c r="D34" i="5"/>
  <c r="N33" i="5"/>
  <c r="D33" i="5"/>
  <c r="N32" i="5"/>
  <c r="D32" i="5"/>
  <c r="N31" i="5"/>
  <c r="D31" i="5"/>
  <c r="N30" i="5"/>
  <c r="D30" i="5"/>
  <c r="C26" i="12" s="1"/>
  <c r="N29" i="5"/>
  <c r="D29" i="5"/>
  <c r="N28" i="5"/>
  <c r="D28" i="5"/>
  <c r="C25" i="12" s="1"/>
  <c r="N27" i="5"/>
  <c r="D27" i="5"/>
  <c r="N26" i="5"/>
  <c r="D26" i="5"/>
  <c r="N25" i="5"/>
  <c r="D25" i="5"/>
  <c r="N24" i="5"/>
  <c r="D24" i="5"/>
  <c r="N23" i="5"/>
  <c r="D23" i="5"/>
  <c r="N22" i="5"/>
  <c r="D22" i="5"/>
  <c r="N21" i="5"/>
  <c r="D21" i="5"/>
  <c r="N20" i="5"/>
  <c r="D20" i="5"/>
  <c r="D19" i="5"/>
  <c r="N18" i="5"/>
  <c r="D18" i="5"/>
  <c r="D119" i="4"/>
  <c r="C119" i="4"/>
  <c r="A119" i="4"/>
  <c r="F119" i="4" s="1"/>
  <c r="D118" i="4"/>
  <c r="C118" i="4"/>
  <c r="A118" i="4"/>
  <c r="F118" i="4" s="1"/>
  <c r="D117" i="4"/>
  <c r="C117" i="4"/>
  <c r="A117" i="4"/>
  <c r="F117" i="4"/>
  <c r="D116" i="4"/>
  <c r="C116" i="4"/>
  <c r="A116" i="4"/>
  <c r="F116" i="4" s="1"/>
  <c r="D114" i="4"/>
  <c r="C114" i="4"/>
  <c r="A114" i="4"/>
  <c r="F114" i="4" s="1"/>
  <c r="D113" i="4"/>
  <c r="C113" i="4"/>
  <c r="A113" i="4"/>
  <c r="F113" i="4" s="1"/>
  <c r="D112" i="4"/>
  <c r="C112" i="4"/>
  <c r="A112" i="4"/>
  <c r="H112" i="4" s="1"/>
  <c r="R89" i="5" s="1"/>
  <c r="S89" i="5" s="1"/>
  <c r="D110" i="4"/>
  <c r="C110" i="4"/>
  <c r="A110" i="4"/>
  <c r="H110" i="4" s="1"/>
  <c r="R88" i="5" s="1"/>
  <c r="S88" i="5" s="1"/>
  <c r="D109" i="4"/>
  <c r="C109" i="4"/>
  <c r="A109" i="4"/>
  <c r="F109" i="4" s="1"/>
  <c r="D108" i="4"/>
  <c r="C108" i="4"/>
  <c r="A108" i="4"/>
  <c r="F108" i="4" s="1"/>
  <c r="D107" i="4"/>
  <c r="C107" i="4"/>
  <c r="A107" i="4"/>
  <c r="F107" i="4"/>
  <c r="D106" i="4"/>
  <c r="C106" i="4"/>
  <c r="A106" i="4"/>
  <c r="D104" i="4"/>
  <c r="C104" i="4"/>
  <c r="A104" i="4"/>
  <c r="H104" i="4" s="1"/>
  <c r="R83" i="5" s="1"/>
  <c r="S83" i="5" s="1"/>
  <c r="J83" i="5" s="1"/>
  <c r="F104" i="4"/>
  <c r="D103" i="4"/>
  <c r="C103" i="4"/>
  <c r="A103" i="4"/>
  <c r="D102" i="4"/>
  <c r="C102" i="4"/>
  <c r="A102" i="4"/>
  <c r="F102" i="4" s="1"/>
  <c r="D101" i="4"/>
  <c r="C101" i="4"/>
  <c r="A101" i="4"/>
  <c r="D100" i="4"/>
  <c r="C100" i="4"/>
  <c r="A100" i="4"/>
  <c r="H100" i="4" s="1"/>
  <c r="R79" i="5" s="1"/>
  <c r="S79" i="5" s="1"/>
  <c r="D98" i="4"/>
  <c r="C98" i="4"/>
  <c r="A98" i="4"/>
  <c r="F98" i="4" s="1"/>
  <c r="D97" i="4"/>
  <c r="C97" i="4"/>
  <c r="A97" i="4"/>
  <c r="H97" i="4" s="1"/>
  <c r="R77" i="5" s="1"/>
  <c r="S77" i="5" s="1"/>
  <c r="J77" i="5" s="1"/>
  <c r="D96" i="4"/>
  <c r="C96" i="4"/>
  <c r="A96" i="4"/>
  <c r="F96" i="4" s="1"/>
  <c r="D95" i="4"/>
  <c r="C95" i="4"/>
  <c r="A95" i="4"/>
  <c r="H95" i="4" s="1"/>
  <c r="R75" i="5" s="1"/>
  <c r="S75" i="5" s="1"/>
  <c r="J75" i="5" s="1"/>
  <c r="D94" i="4"/>
  <c r="C94" i="4"/>
  <c r="A94" i="4"/>
  <c r="F94" i="4" s="1"/>
  <c r="D92" i="4"/>
  <c r="C92" i="4"/>
  <c r="A92" i="4"/>
  <c r="F92" i="4" s="1"/>
  <c r="D91" i="4"/>
  <c r="C91" i="4"/>
  <c r="A91" i="4"/>
  <c r="D90" i="4"/>
  <c r="C90" i="4"/>
  <c r="A90" i="4"/>
  <c r="F90" i="4"/>
  <c r="D89" i="4"/>
  <c r="C89" i="4"/>
  <c r="A89" i="4"/>
  <c r="H89" i="4" s="1"/>
  <c r="R70" i="5" s="1"/>
  <c r="S70" i="5" s="1"/>
  <c r="J70" i="5" s="1"/>
  <c r="F89" i="4"/>
  <c r="D88" i="4"/>
  <c r="C88" i="4"/>
  <c r="A88" i="4"/>
  <c r="F88" i="4"/>
  <c r="D87" i="4"/>
  <c r="C87" i="4"/>
  <c r="A87" i="4"/>
  <c r="H87" i="4" s="1"/>
  <c r="R68" i="5" s="1"/>
  <c r="S68" i="5" s="1"/>
  <c r="J68" i="5" s="1"/>
  <c r="D86" i="4"/>
  <c r="C86" i="4"/>
  <c r="A86" i="4"/>
  <c r="F86" i="4"/>
  <c r="D84" i="4"/>
  <c r="C84" i="4"/>
  <c r="A84" i="4"/>
  <c r="D83" i="4"/>
  <c r="C83" i="4"/>
  <c r="A83" i="4"/>
  <c r="F83" i="4" s="1"/>
  <c r="D82" i="4"/>
  <c r="C82" i="4"/>
  <c r="A82" i="4"/>
  <c r="D81" i="4"/>
  <c r="C81" i="4"/>
  <c r="A81" i="4"/>
  <c r="H81" i="4" s="1"/>
  <c r="R63" i="5" s="1"/>
  <c r="S63" i="5" s="1"/>
  <c r="J63" i="5" s="1"/>
  <c r="D80" i="4"/>
  <c r="C80" i="4"/>
  <c r="A80" i="4"/>
  <c r="F80" i="4" s="1"/>
  <c r="D78" i="4"/>
  <c r="C78" i="4"/>
  <c r="A78" i="4"/>
  <c r="F78" i="4" s="1"/>
  <c r="D74" i="4"/>
  <c r="C74" i="4"/>
  <c r="A74" i="4"/>
  <c r="F74" i="4" s="1"/>
  <c r="D73" i="4"/>
  <c r="C73" i="4"/>
  <c r="A73" i="4"/>
  <c r="F73" i="4"/>
  <c r="D72" i="4"/>
  <c r="C72" i="4"/>
  <c r="A72" i="4"/>
  <c r="H72" i="4" s="1"/>
  <c r="R55" i="5" s="1"/>
  <c r="S55" i="5" s="1"/>
  <c r="J55" i="5" s="1"/>
  <c r="F72" i="4"/>
  <c r="C71" i="4"/>
  <c r="A71" i="4"/>
  <c r="F71" i="4"/>
  <c r="D70" i="4"/>
  <c r="C70" i="4"/>
  <c r="A70" i="4"/>
  <c r="D68" i="4"/>
  <c r="C68" i="4"/>
  <c r="A68" i="4"/>
  <c r="F68" i="4" s="1"/>
  <c r="D67" i="4"/>
  <c r="C67" i="4"/>
  <c r="A67" i="4"/>
  <c r="F67" i="4"/>
  <c r="D66" i="4"/>
  <c r="C66" i="4"/>
  <c r="A66" i="4"/>
  <c r="F66" i="4" s="1"/>
  <c r="D65" i="4"/>
  <c r="C65" i="4"/>
  <c r="A65" i="4"/>
  <c r="F65" i="4" s="1"/>
  <c r="D64" i="4"/>
  <c r="C64" i="4"/>
  <c r="A64" i="4"/>
  <c r="F64" i="4"/>
  <c r="H63" i="4"/>
  <c r="D63" i="4"/>
  <c r="C63" i="4"/>
  <c r="H61" i="4"/>
  <c r="D61" i="4"/>
  <c r="C61" i="4"/>
  <c r="H60" i="4"/>
  <c r="D60" i="4"/>
  <c r="C60" i="4"/>
  <c r="H59" i="4"/>
  <c r="D59" i="4"/>
  <c r="C59" i="4"/>
  <c r="H58" i="4"/>
  <c r="D58" i="4"/>
  <c r="C58" i="4"/>
  <c r="H57" i="4"/>
  <c r="D57" i="4"/>
  <c r="C57" i="4"/>
  <c r="H56" i="4"/>
  <c r="D56" i="4"/>
  <c r="C56" i="4"/>
  <c r="H55" i="4"/>
  <c r="D55" i="4"/>
  <c r="C55" i="4"/>
  <c r="H54" i="4"/>
  <c r="D54" i="4"/>
  <c r="C54" i="4"/>
  <c r="H53" i="4"/>
  <c r="D53" i="4"/>
  <c r="C53" i="4"/>
  <c r="D51" i="4"/>
  <c r="C51" i="4"/>
  <c r="A51" i="4"/>
  <c r="F51" i="4"/>
  <c r="D50" i="4"/>
  <c r="C50" i="4"/>
  <c r="A50" i="4"/>
  <c r="F50" i="4" s="1"/>
  <c r="D49" i="4"/>
  <c r="C49" i="4"/>
  <c r="A49" i="4"/>
  <c r="F49" i="4"/>
  <c r="D48" i="4"/>
  <c r="C48" i="4"/>
  <c r="A48" i="4"/>
  <c r="D47" i="4"/>
  <c r="C47" i="4"/>
  <c r="A47" i="4"/>
  <c r="F47" i="4"/>
  <c r="D46" i="4"/>
  <c r="C46" i="4"/>
  <c r="A46" i="4"/>
  <c r="F46" i="4" s="1"/>
  <c r="D45" i="4"/>
  <c r="C45" i="4"/>
  <c r="A45" i="4"/>
  <c r="F45" i="4" s="1"/>
  <c r="D44" i="4"/>
  <c r="C44" i="4"/>
  <c r="A44" i="4"/>
  <c r="H44" i="4" s="1"/>
  <c r="R30" i="5" s="1"/>
  <c r="S30" i="5" s="1"/>
  <c r="J30" i="5" s="1"/>
  <c r="F44" i="4"/>
  <c r="D43" i="4"/>
  <c r="C43" i="4"/>
  <c r="A43" i="4"/>
  <c r="F43" i="4" s="1"/>
  <c r="D42" i="4"/>
  <c r="C42" i="4"/>
  <c r="A42" i="4"/>
  <c r="D41" i="4"/>
  <c r="C41" i="4"/>
  <c r="A41" i="4"/>
  <c r="O24" i="5" s="1"/>
  <c r="D40" i="4"/>
  <c r="C40" i="4"/>
  <c r="A40" i="4"/>
  <c r="H40" i="4" s="1"/>
  <c r="R26" i="5" s="1"/>
  <c r="S26" i="5" s="1"/>
  <c r="J26" i="5" s="1"/>
  <c r="D39" i="4"/>
  <c r="C39" i="4"/>
  <c r="A39" i="4"/>
  <c r="F39" i="4" s="1"/>
  <c r="C37" i="4"/>
  <c r="A37" i="4"/>
  <c r="H37" i="4"/>
  <c r="D36" i="4"/>
  <c r="C36" i="4"/>
  <c r="A36" i="4"/>
  <c r="H36" i="4" s="1"/>
  <c r="R23" i="5" s="1"/>
  <c r="S23" i="5" s="1"/>
  <c r="J23" i="5" s="1"/>
  <c r="F36" i="4"/>
  <c r="D35" i="4"/>
  <c r="C35" i="4"/>
  <c r="A35" i="4"/>
  <c r="H35" i="4" s="1"/>
  <c r="R22" i="5" s="1"/>
  <c r="S22" i="5" s="1"/>
  <c r="J22" i="5" s="1"/>
  <c r="F35" i="4"/>
  <c r="D34" i="4"/>
  <c r="C34" i="4"/>
  <c r="A34" i="4"/>
  <c r="F34" i="4"/>
  <c r="D33" i="4"/>
  <c r="C33" i="4"/>
  <c r="A33" i="4"/>
  <c r="H33" i="4" s="1"/>
  <c r="R20" i="5" s="1"/>
  <c r="S20" i="5" s="1"/>
  <c r="J20" i="5" s="1"/>
  <c r="F33" i="4"/>
  <c r="A32" i="4"/>
  <c r="F32" i="4" s="1"/>
  <c r="C31" i="4"/>
  <c r="A31" i="4"/>
  <c r="O81" i="5" s="1"/>
  <c r="C24" i="4"/>
  <c r="C23" i="4"/>
  <c r="C22" i="4"/>
  <c r="C21" i="4"/>
  <c r="C20" i="4"/>
  <c r="C19" i="4"/>
  <c r="C18" i="4"/>
  <c r="C17" i="4"/>
  <c r="C16" i="4"/>
  <c r="C15" i="4"/>
  <c r="C14" i="4"/>
  <c r="C13" i="4"/>
  <c r="G8" i="4"/>
  <c r="G6" i="4"/>
  <c r="G5" i="4"/>
  <c r="B5" i="4"/>
  <c r="I1" i="4"/>
  <c r="E112" i="3"/>
  <c r="B112" i="3"/>
  <c r="B119" i="4"/>
  <c r="E111" i="3"/>
  <c r="B111" i="3"/>
  <c r="B118" i="4"/>
  <c r="E110" i="3"/>
  <c r="B110" i="3"/>
  <c r="B117" i="4" s="1"/>
  <c r="E109" i="3"/>
  <c r="B109" i="3"/>
  <c r="B116" i="4" s="1"/>
  <c r="F108" i="3"/>
  <c r="E107" i="3"/>
  <c r="B107" i="3"/>
  <c r="B90" i="11" s="1"/>
  <c r="E106" i="3"/>
  <c r="B106" i="3"/>
  <c r="B89" i="11"/>
  <c r="E105" i="3"/>
  <c r="B105" i="3"/>
  <c r="F104" i="3"/>
  <c r="E103" i="3"/>
  <c r="B103" i="3"/>
  <c r="B110" i="4" s="1"/>
  <c r="E102" i="3"/>
  <c r="B102" i="3"/>
  <c r="B109" i="4"/>
  <c r="E101" i="3"/>
  <c r="B101" i="3"/>
  <c r="B108" i="4"/>
  <c r="E100" i="3"/>
  <c r="B100" i="3"/>
  <c r="B107" i="4" s="1"/>
  <c r="E99" i="3"/>
  <c r="B99" i="3"/>
  <c r="B106" i="4" s="1"/>
  <c r="F98" i="3"/>
  <c r="E97" i="3"/>
  <c r="B97" i="3"/>
  <c r="B104" i="4"/>
  <c r="E96" i="3"/>
  <c r="B96" i="3"/>
  <c r="B103" i="4"/>
  <c r="E95" i="3"/>
  <c r="B95" i="3"/>
  <c r="B102" i="4"/>
  <c r="E94" i="3"/>
  <c r="B94" i="3"/>
  <c r="B101" i="4"/>
  <c r="E93" i="3"/>
  <c r="B93" i="3"/>
  <c r="B100" i="4" s="1"/>
  <c r="F92" i="3"/>
  <c r="E91" i="3"/>
  <c r="B91" i="3"/>
  <c r="B98" i="4" s="1"/>
  <c r="E90" i="3"/>
  <c r="B90" i="3"/>
  <c r="B74" i="11"/>
  <c r="E89" i="3"/>
  <c r="B89" i="3"/>
  <c r="B73" i="11"/>
  <c r="E88" i="3"/>
  <c r="B88" i="3"/>
  <c r="B72" i="11" s="1"/>
  <c r="E87" i="3"/>
  <c r="B87" i="3"/>
  <c r="B71" i="11" s="1"/>
  <c r="F86" i="3"/>
  <c r="E85" i="3"/>
  <c r="B85" i="3"/>
  <c r="B92" i="4" s="1"/>
  <c r="E84" i="3"/>
  <c r="B84" i="3"/>
  <c r="B91" i="4" s="1"/>
  <c r="B66" i="11"/>
  <c r="E83" i="3"/>
  <c r="B83" i="3"/>
  <c r="E82" i="3"/>
  <c r="B82" i="3"/>
  <c r="B64" i="11" s="1"/>
  <c r="E81" i="3"/>
  <c r="B81" i="3"/>
  <c r="B63" i="11" s="1"/>
  <c r="E80" i="3"/>
  <c r="B80" i="3"/>
  <c r="B87" i="4" s="1"/>
  <c r="B62" i="11"/>
  <c r="E79" i="3"/>
  <c r="B79" i="3"/>
  <c r="B61" i="11" s="1"/>
  <c r="F78" i="3"/>
  <c r="E77" i="3"/>
  <c r="B77" i="3"/>
  <c r="B84" i="4"/>
  <c r="E76" i="3"/>
  <c r="B76" i="3"/>
  <c r="B83" i="4"/>
  <c r="E75" i="3"/>
  <c r="B75" i="3"/>
  <c r="B82" i="4"/>
  <c r="E74" i="3"/>
  <c r="B74" i="3"/>
  <c r="B81" i="4" s="1"/>
  <c r="B94" i="11"/>
  <c r="E73" i="3"/>
  <c r="B73" i="3"/>
  <c r="B93" i="11"/>
  <c r="F72" i="3"/>
  <c r="E71" i="3"/>
  <c r="B71" i="3"/>
  <c r="B78" i="4"/>
  <c r="E70" i="3"/>
  <c r="B70" i="3"/>
  <c r="B77" i="4"/>
  <c r="E69" i="3"/>
  <c r="B69" i="3"/>
  <c r="B76" i="4" s="1"/>
  <c r="E68" i="3"/>
  <c r="B68" i="3"/>
  <c r="B75" i="4" s="1"/>
  <c r="E67" i="3"/>
  <c r="B67" i="3"/>
  <c r="B49" i="11"/>
  <c r="E66" i="3"/>
  <c r="B66" i="3"/>
  <c r="B73" i="4" s="1"/>
  <c r="E65" i="3"/>
  <c r="B65" i="3"/>
  <c r="B47" i="11"/>
  <c r="E64" i="3"/>
  <c r="B64" i="3"/>
  <c r="E63" i="3"/>
  <c r="B63" i="3"/>
  <c r="B45" i="11" s="1"/>
  <c r="F62" i="3"/>
  <c r="E61" i="3"/>
  <c r="B61" i="3"/>
  <c r="B43" i="11"/>
  <c r="E60" i="3"/>
  <c r="B60" i="3"/>
  <c r="B67" i="4" s="1"/>
  <c r="B42" i="11"/>
  <c r="E59" i="3"/>
  <c r="B59" i="3"/>
  <c r="B41" i="11"/>
  <c r="E58" i="3"/>
  <c r="B58" i="3"/>
  <c r="B40" i="11"/>
  <c r="E57" i="3"/>
  <c r="B57" i="3"/>
  <c r="B39" i="11"/>
  <c r="E56" i="3"/>
  <c r="B56" i="3"/>
  <c r="B63" i="4" s="1"/>
  <c r="B38" i="11"/>
  <c r="F55" i="3"/>
  <c r="E54" i="3"/>
  <c r="B54" i="3"/>
  <c r="B61" i="4" s="1"/>
  <c r="E53" i="3"/>
  <c r="B53" i="3"/>
  <c r="B60" i="4"/>
  <c r="E52" i="3"/>
  <c r="B52" i="3"/>
  <c r="B59" i="4"/>
  <c r="E51" i="3"/>
  <c r="B51" i="3"/>
  <c r="B58" i="4" s="1"/>
  <c r="E50" i="3"/>
  <c r="B50" i="3"/>
  <c r="B57" i="4" s="1"/>
  <c r="E49" i="3"/>
  <c r="B49" i="3"/>
  <c r="B56" i="4"/>
  <c r="E48" i="3"/>
  <c r="B48" i="3"/>
  <c r="B55" i="4"/>
  <c r="E47" i="3"/>
  <c r="B47" i="3"/>
  <c r="B54" i="4" s="1"/>
  <c r="E46" i="3"/>
  <c r="B46" i="3"/>
  <c r="B53" i="4" s="1"/>
  <c r="F45" i="3"/>
  <c r="E44" i="3"/>
  <c r="B44" i="3"/>
  <c r="B51" i="4" s="1"/>
  <c r="E43" i="3"/>
  <c r="B43" i="3"/>
  <c r="B50" i="4"/>
  <c r="E42" i="3"/>
  <c r="B42" i="3"/>
  <c r="B49" i="4"/>
  <c r="E41" i="3"/>
  <c r="B41" i="3"/>
  <c r="B48" i="4" s="1"/>
  <c r="E40" i="3"/>
  <c r="B40" i="3"/>
  <c r="B47" i="4" s="1"/>
  <c r="E39" i="3"/>
  <c r="B39" i="3"/>
  <c r="B46" i="4"/>
  <c r="E38" i="3"/>
  <c r="B38" i="3"/>
  <c r="B45" i="4"/>
  <c r="E37" i="3"/>
  <c r="B37" i="3"/>
  <c r="B28" i="11" s="1"/>
  <c r="B36" i="3"/>
  <c r="B43" i="4" s="1"/>
  <c r="B27" i="11"/>
  <c r="E35" i="3"/>
  <c r="B35" i="3"/>
  <c r="B42" i="4" s="1"/>
  <c r="B26" i="11"/>
  <c r="E34" i="3"/>
  <c r="B34" i="3"/>
  <c r="B25" i="11" s="1"/>
  <c r="E33" i="3"/>
  <c r="B33" i="3"/>
  <c r="B24" i="11" s="1"/>
  <c r="E32" i="3"/>
  <c r="B32" i="3"/>
  <c r="F31" i="3"/>
  <c r="E30" i="3"/>
  <c r="B30" i="3"/>
  <c r="B37" i="4"/>
  <c r="E29" i="3"/>
  <c r="B29" i="3"/>
  <c r="B36" i="4" s="1"/>
  <c r="E28" i="3"/>
  <c r="B28" i="3"/>
  <c r="B35" i="4" s="1"/>
  <c r="E27" i="3"/>
  <c r="B27" i="3"/>
  <c r="B34" i="4"/>
  <c r="E26" i="3"/>
  <c r="B26" i="3"/>
  <c r="B33" i="4"/>
  <c r="B25" i="3"/>
  <c r="B32" i="4"/>
  <c r="E24" i="3"/>
  <c r="B24" i="3"/>
  <c r="B31" i="4"/>
  <c r="H42" i="4"/>
  <c r="F42" i="4"/>
  <c r="H84" i="4"/>
  <c r="F84" i="4"/>
  <c r="H103" i="4"/>
  <c r="F103" i="4"/>
  <c r="H113" i="4"/>
  <c r="R90" i="5" s="1"/>
  <c r="S90" i="5" s="1"/>
  <c r="J90" i="5" s="1"/>
  <c r="H48" i="4"/>
  <c r="F48" i="4"/>
  <c r="H70" i="4"/>
  <c r="F70" i="4"/>
  <c r="H82" i="4"/>
  <c r="F82" i="4"/>
  <c r="H91" i="4"/>
  <c r="F91" i="4"/>
  <c r="H101" i="4"/>
  <c r="F101" i="4"/>
  <c r="H108" i="4"/>
  <c r="R86" i="5" s="1"/>
  <c r="S86" i="5" s="1"/>
  <c r="J86" i="5" s="1"/>
  <c r="F31" i="4"/>
  <c r="O89" i="5"/>
  <c r="O72" i="5"/>
  <c r="O64" i="5"/>
  <c r="O47" i="5"/>
  <c r="O39" i="5"/>
  <c r="O30" i="5"/>
  <c r="O93" i="5"/>
  <c r="O85" i="5"/>
  <c r="O68" i="5"/>
  <c r="O60" i="5"/>
  <c r="O43" i="5"/>
  <c r="O35" i="5"/>
  <c r="H106" i="4"/>
  <c r="F106" i="4"/>
  <c r="F110" i="3"/>
  <c r="F109" i="3"/>
  <c r="F95" i="3"/>
  <c r="F94" i="3"/>
  <c r="F81" i="3"/>
  <c r="F80" i="3"/>
  <c r="F67" i="3"/>
  <c r="F66" i="3"/>
  <c r="F53" i="3"/>
  <c r="F52" i="3"/>
  <c r="F40" i="3"/>
  <c r="F39" i="3"/>
  <c r="F27" i="3"/>
  <c r="F25" i="3"/>
  <c r="C23" i="6"/>
  <c r="D23" i="6"/>
  <c r="B23" i="6"/>
  <c r="C24" i="6"/>
  <c r="B24" i="6"/>
  <c r="C25" i="6"/>
  <c r="C26" i="6"/>
  <c r="D26" i="6"/>
  <c r="B26" i="6"/>
  <c r="C27" i="6"/>
  <c r="D27" i="6"/>
  <c r="B27" i="6"/>
  <c r="C28" i="6"/>
  <c r="B28" i="6"/>
  <c r="C29" i="6"/>
  <c r="D29" i="6"/>
  <c r="C31" i="6"/>
  <c r="D31" i="6"/>
  <c r="B31" i="6"/>
  <c r="D32" i="6"/>
  <c r="B32" i="6"/>
  <c r="C33" i="6"/>
  <c r="D35" i="6"/>
  <c r="C36" i="6"/>
  <c r="D36" i="6"/>
  <c r="B36" i="6"/>
  <c r="H90" i="4"/>
  <c r="R71" i="5" s="1"/>
  <c r="S71" i="5" s="1"/>
  <c r="J71" i="5" s="1"/>
  <c r="H114" i="4"/>
  <c r="C24" i="12"/>
  <c r="D24" i="12"/>
  <c r="E24" i="12" s="1"/>
  <c r="D26" i="12"/>
  <c r="E26" i="12" s="1"/>
  <c r="D28" i="12"/>
  <c r="E28" i="12" s="1"/>
  <c r="D30" i="12"/>
  <c r="E30" i="12" s="1"/>
  <c r="D32" i="12"/>
  <c r="E32" i="12" s="1"/>
  <c r="D36" i="12"/>
  <c r="E36" i="12" s="1"/>
  <c r="D38" i="12"/>
  <c r="E38" i="12" s="1"/>
  <c r="D40" i="12"/>
  <c r="E40" i="12" s="1"/>
  <c r="D42" i="12"/>
  <c r="E42" i="12" s="1"/>
  <c r="D44" i="12"/>
  <c r="E44" i="12" s="1"/>
  <c r="D48" i="12"/>
  <c r="E48" i="12" s="1"/>
  <c r="C50" i="12"/>
  <c r="D50" i="12"/>
  <c r="E50" i="12"/>
  <c r="C53" i="12"/>
  <c r="D53" i="12"/>
  <c r="E53" i="12"/>
  <c r="C52" i="12"/>
  <c r="D52" i="12"/>
  <c r="E52" i="12" s="1"/>
  <c r="C23" i="12"/>
  <c r="D23" i="12"/>
  <c r="E23" i="12" s="1"/>
  <c r="D25" i="12"/>
  <c r="E25" i="12" s="1"/>
  <c r="D27" i="12"/>
  <c r="E27" i="12" s="1"/>
  <c r="D29" i="12"/>
  <c r="E29" i="12" s="1"/>
  <c r="D31" i="12"/>
  <c r="E31" i="12"/>
  <c r="D35" i="12"/>
  <c r="E35" i="12" s="1"/>
  <c r="D37" i="12"/>
  <c r="E37" i="12" s="1"/>
  <c r="D39" i="12"/>
  <c r="E39" i="12" s="1"/>
  <c r="D41" i="12"/>
  <c r="E41" i="12" s="1"/>
  <c r="D43" i="12"/>
  <c r="E43" i="12"/>
  <c r="D47" i="12"/>
  <c r="E47" i="12" s="1"/>
  <c r="C49" i="12"/>
  <c r="D49" i="12"/>
  <c r="E49" i="12"/>
  <c r="D51" i="12"/>
  <c r="E51" i="12" s="1"/>
  <c r="C54" i="12"/>
  <c r="D54" i="12"/>
  <c r="E54" i="12" s="1"/>
  <c r="H34" i="4"/>
  <c r="H78" i="4"/>
  <c r="H45" i="4"/>
  <c r="H71" i="4"/>
  <c r="H109" i="4"/>
  <c r="R87" i="5" s="1"/>
  <c r="S87" i="5" s="1"/>
  <c r="J87" i="5" s="1"/>
  <c r="H83" i="4"/>
  <c r="R65" i="5" s="1"/>
  <c r="S65" i="5" s="1"/>
  <c r="H49" i="4"/>
  <c r="H51" i="4"/>
  <c r="H64" i="4"/>
  <c r="H73" i="4"/>
  <c r="H86" i="4"/>
  <c r="H92" i="4"/>
  <c r="R73" i="5" s="1"/>
  <c r="S73" i="5" s="1"/>
  <c r="J73" i="5" s="1"/>
  <c r="H102" i="4"/>
  <c r="R81" i="5" s="1"/>
  <c r="S81" i="5" s="1"/>
  <c r="J81" i="5" s="1"/>
  <c r="H39" i="4"/>
  <c r="H47" i="4"/>
  <c r="H68" i="4"/>
  <c r="H107" i="4"/>
  <c r="B23" i="11"/>
  <c r="B39" i="4"/>
  <c r="B46" i="11"/>
  <c r="B71" i="4"/>
  <c r="B48" i="11"/>
  <c r="B65" i="11"/>
  <c r="B90" i="4"/>
  <c r="B88" i="11"/>
  <c r="B112" i="4"/>
  <c r="B114" i="4"/>
  <c r="B40" i="4"/>
  <c r="B44" i="4"/>
  <c r="B65" i="4"/>
  <c r="H65" i="4"/>
  <c r="H67" i="4"/>
  <c r="B70" i="4"/>
  <c r="B72" i="4"/>
  <c r="B74" i="4"/>
  <c r="B80" i="4"/>
  <c r="B89" i="4"/>
  <c r="B94" i="4"/>
  <c r="H94" i="4"/>
  <c r="B96" i="4"/>
  <c r="H98" i="4"/>
  <c r="R78" i="5" s="1"/>
  <c r="S78" i="5" s="1"/>
  <c r="J78" i="5" s="1"/>
  <c r="B113" i="4"/>
  <c r="B64" i="4"/>
  <c r="B66" i="4"/>
  <c r="B68" i="4"/>
  <c r="B97" i="4"/>
  <c r="F40" i="4" l="1"/>
  <c r="F81" i="4"/>
  <c r="F100" i="4"/>
  <c r="F112" i="4"/>
  <c r="R54" i="5"/>
  <c r="S54" i="5" s="1"/>
  <c r="J54" i="5" s="1"/>
  <c r="F54" i="3"/>
  <c r="F111" i="3"/>
  <c r="R47" i="5"/>
  <c r="S47" i="5" s="1"/>
  <c r="J47" i="5" s="1"/>
  <c r="O59" i="5"/>
  <c r="P59" i="5" s="1"/>
  <c r="T59" i="5" s="1"/>
  <c r="R74" i="5"/>
  <c r="S74" i="5" s="1"/>
  <c r="J74" i="5" s="1"/>
  <c r="F82" i="3"/>
  <c r="R80" i="5"/>
  <c r="S80" i="5" s="1"/>
  <c r="J80" i="5" s="1"/>
  <c r="F97" i="3"/>
  <c r="O84" i="5"/>
  <c r="O34" i="5"/>
  <c r="R49" i="5"/>
  <c r="S49" i="5" s="1"/>
  <c r="J49" i="5" s="1"/>
  <c r="R48" i="5"/>
  <c r="S48" i="5" s="1"/>
  <c r="J48" i="5" s="1"/>
  <c r="B35" i="6"/>
  <c r="O18" i="5"/>
  <c r="P18" i="5" s="1"/>
  <c r="F30" i="3"/>
  <c r="F43" i="3"/>
  <c r="F57" i="3"/>
  <c r="F70" i="3"/>
  <c r="F84" i="3"/>
  <c r="F99" i="3"/>
  <c r="F26" i="3"/>
  <c r="O67" i="5"/>
  <c r="O92" i="5"/>
  <c r="O46" i="5"/>
  <c r="O71" i="5"/>
  <c r="O25" i="5"/>
  <c r="O42" i="5"/>
  <c r="R72" i="5"/>
  <c r="S72" i="5" s="1"/>
  <c r="J72" i="5" s="1"/>
  <c r="R66" i="5"/>
  <c r="S66" i="5" s="1"/>
  <c r="J66" i="5" s="1"/>
  <c r="F41" i="4"/>
  <c r="F97" i="4"/>
  <c r="C28" i="12"/>
  <c r="C45" i="12"/>
  <c r="B95" i="4"/>
  <c r="O26" i="5"/>
  <c r="R39" i="5"/>
  <c r="S39" i="5" s="1"/>
  <c r="J39" i="5" s="1"/>
  <c r="F42" i="3"/>
  <c r="O63" i="5"/>
  <c r="R61" i="5"/>
  <c r="S61" i="5" s="1"/>
  <c r="J61" i="5" s="1"/>
  <c r="O19" i="5"/>
  <c r="P19" i="5" s="1"/>
  <c r="F71" i="3"/>
  <c r="R40" i="5"/>
  <c r="S40" i="5" s="1"/>
  <c r="J40" i="5" s="1"/>
  <c r="O76" i="5"/>
  <c r="P76" i="5" s="1"/>
  <c r="R56" i="5"/>
  <c r="S56" i="5" s="1"/>
  <c r="J56" i="5" s="1"/>
  <c r="F69" i="3"/>
  <c r="O38" i="5"/>
  <c r="R37" i="5"/>
  <c r="S37" i="5" s="1"/>
  <c r="J37" i="5" s="1"/>
  <c r="F32" i="3"/>
  <c r="O29" i="5"/>
  <c r="O33" i="5"/>
  <c r="R24" i="5"/>
  <c r="S24" i="5" s="1"/>
  <c r="J24" i="5" s="1"/>
  <c r="O20" i="5"/>
  <c r="P20" i="5" s="1"/>
  <c r="T20" i="5" s="1"/>
  <c r="R84" i="5"/>
  <c r="S84" i="5" s="1"/>
  <c r="O62" i="5"/>
  <c r="P62" i="5" s="1"/>
  <c r="R64" i="5"/>
  <c r="S64" i="5" s="1"/>
  <c r="J64" i="5" s="1"/>
  <c r="H50" i="4"/>
  <c r="R36" i="5" s="1"/>
  <c r="S36" i="5" s="1"/>
  <c r="J36" i="5" s="1"/>
  <c r="H75" i="4"/>
  <c r="R58" i="5" s="1"/>
  <c r="S58" i="5" s="1"/>
  <c r="J58" i="5" s="1"/>
  <c r="R51" i="5"/>
  <c r="S51" i="5" s="1"/>
  <c r="J51" i="5" s="1"/>
  <c r="R67" i="5"/>
  <c r="S67" i="5" s="1"/>
  <c r="J67" i="5" s="1"/>
  <c r="F28" i="3"/>
  <c r="F68" i="3"/>
  <c r="F96" i="3"/>
  <c r="O55" i="5"/>
  <c r="F100" i="3"/>
  <c r="O75" i="5"/>
  <c r="P75" i="5" s="1"/>
  <c r="T75" i="5" s="1"/>
  <c r="O54" i="5"/>
  <c r="P54" i="5" s="1"/>
  <c r="T54" i="5" s="1"/>
  <c r="O50" i="5"/>
  <c r="P50" i="5" s="1"/>
  <c r="H46" i="4"/>
  <c r="R32" i="5" s="1"/>
  <c r="S32" i="5" s="1"/>
  <c r="J32" i="5" s="1"/>
  <c r="B88" i="4"/>
  <c r="H31" i="4"/>
  <c r="R18" i="5" s="1"/>
  <c r="S18" i="5" s="1"/>
  <c r="J18" i="5" s="1"/>
  <c r="B34" i="6"/>
  <c r="B25" i="6"/>
  <c r="O21" i="5"/>
  <c r="F34" i="3"/>
  <c r="F47" i="3"/>
  <c r="F60" i="3"/>
  <c r="F74" i="3"/>
  <c r="F88" i="3"/>
  <c r="F102" i="3"/>
  <c r="F87" i="4"/>
  <c r="O91" i="5"/>
  <c r="O45" i="5"/>
  <c r="O70" i="5"/>
  <c r="O95" i="5"/>
  <c r="O49" i="5"/>
  <c r="O66" i="5"/>
  <c r="H116" i="4"/>
  <c r="R92" i="5" s="1"/>
  <c r="S92" i="5" s="1"/>
  <c r="F77" i="4"/>
  <c r="R31" i="5"/>
  <c r="S31" i="5" s="1"/>
  <c r="J31" i="5" s="1"/>
  <c r="F56" i="3"/>
  <c r="R85" i="5"/>
  <c r="S85" i="5" s="1"/>
  <c r="J85" i="5" s="1"/>
  <c r="F85" i="3"/>
  <c r="O79" i="5"/>
  <c r="R44" i="5"/>
  <c r="S44" i="5" s="1"/>
  <c r="J44" i="5" s="1"/>
  <c r="H43" i="4"/>
  <c r="R29" i="5" s="1"/>
  <c r="S29" i="5" s="1"/>
  <c r="J29" i="5" s="1"/>
  <c r="H41" i="4"/>
  <c r="R27" i="5" s="1"/>
  <c r="S27" i="5" s="1"/>
  <c r="J27" i="5" s="1"/>
  <c r="F33" i="3"/>
  <c r="F46" i="3"/>
  <c r="F59" i="3"/>
  <c r="F73" i="3"/>
  <c r="F87" i="3"/>
  <c r="F101" i="3"/>
  <c r="O83" i="5"/>
  <c r="O37" i="5"/>
  <c r="O87" i="5"/>
  <c r="O41" i="5"/>
  <c r="O58" i="5"/>
  <c r="B41" i="4"/>
  <c r="H80" i="4"/>
  <c r="R62" i="5" s="1"/>
  <c r="S62" i="5" s="1"/>
  <c r="J62" i="5" s="1"/>
  <c r="R52" i="5"/>
  <c r="S52" i="5" s="1"/>
  <c r="J52" i="5" s="1"/>
  <c r="D34" i="6"/>
  <c r="O22" i="5"/>
  <c r="P22" i="5" s="1"/>
  <c r="T22" i="5" s="1"/>
  <c r="F35" i="3"/>
  <c r="F48" i="3"/>
  <c r="F61" i="3"/>
  <c r="F75" i="3"/>
  <c r="F89" i="3"/>
  <c r="F103" i="3"/>
  <c r="O28" i="5"/>
  <c r="O53" i="5"/>
  <c r="O78" i="5"/>
  <c r="O32" i="5"/>
  <c r="O57" i="5"/>
  <c r="O74" i="5"/>
  <c r="R53" i="5"/>
  <c r="S53" i="5" s="1"/>
  <c r="H6" i="15" s="1"/>
  <c r="D17" i="4" s="1"/>
  <c r="R28" i="5"/>
  <c r="S28" i="5" s="1"/>
  <c r="J28" i="5" s="1"/>
  <c r="R41" i="5"/>
  <c r="S41" i="5" s="1"/>
  <c r="J41" i="5" s="1"/>
  <c r="R45" i="5"/>
  <c r="S45" i="5" s="1"/>
  <c r="J45" i="5" s="1"/>
  <c r="F95" i="4"/>
  <c r="F110" i="4"/>
  <c r="C34" i="12"/>
  <c r="C46" i="12"/>
  <c r="O51" i="5"/>
  <c r="P51" i="5" s="1"/>
  <c r="T51" i="5" s="1"/>
  <c r="R43" i="5"/>
  <c r="S43" i="5" s="1"/>
  <c r="J43" i="5" s="1"/>
  <c r="F83" i="3"/>
  <c r="F44" i="3"/>
  <c r="H32" i="4"/>
  <c r="R19" i="5" s="1"/>
  <c r="S19" i="5" s="1"/>
  <c r="J19" i="5" s="1"/>
  <c r="B86" i="4"/>
  <c r="H66" i="4"/>
  <c r="R50" i="5" s="1"/>
  <c r="S50" i="5" s="1"/>
  <c r="J50" i="5" s="1"/>
  <c r="F36" i="3"/>
  <c r="F49" i="3"/>
  <c r="F63" i="3"/>
  <c r="F76" i="3"/>
  <c r="F90" i="3"/>
  <c r="O40" i="5"/>
  <c r="R69" i="5"/>
  <c r="S69" i="5" s="1"/>
  <c r="J69" i="5" s="1"/>
  <c r="F76" i="4"/>
  <c r="R82" i="5"/>
  <c r="S82" i="5" s="1"/>
  <c r="J82" i="5" s="1"/>
  <c r="F29" i="3"/>
  <c r="F112" i="3"/>
  <c r="O23" i="5"/>
  <c r="P23" i="5" s="1"/>
  <c r="T23" i="5" s="1"/>
  <c r="F105" i="3"/>
  <c r="O36" i="5"/>
  <c r="O86" i="5"/>
  <c r="O82" i="5"/>
  <c r="R25" i="5"/>
  <c r="S25" i="5" s="1"/>
  <c r="J25" i="5" s="1"/>
  <c r="F37" i="3"/>
  <c r="F50" i="3"/>
  <c r="F77" i="3"/>
  <c r="F91" i="3"/>
  <c r="F106" i="3"/>
  <c r="H74" i="4"/>
  <c r="R57" i="5" s="1"/>
  <c r="S57" i="5" s="1"/>
  <c r="J57" i="5" s="1"/>
  <c r="O44" i="5"/>
  <c r="P44" i="5" s="1"/>
  <c r="T44" i="5" s="1"/>
  <c r="O69" i="5"/>
  <c r="O94" i="5"/>
  <c r="P94" i="5" s="1"/>
  <c r="O48" i="5"/>
  <c r="O73" i="5"/>
  <c r="R34" i="5"/>
  <c r="S34" i="5" s="1"/>
  <c r="J34" i="5" s="1"/>
  <c r="F41" i="3"/>
  <c r="O80" i="5"/>
  <c r="O88" i="5"/>
  <c r="P88" i="5" s="1"/>
  <c r="T88" i="5" s="1"/>
  <c r="F58" i="3"/>
  <c r="R33" i="5"/>
  <c r="S33" i="5" s="1"/>
  <c r="J33" i="5" s="1"/>
  <c r="R21" i="5"/>
  <c r="S21" i="5" s="1"/>
  <c r="J21" i="5" s="1"/>
  <c r="O61" i="5"/>
  <c r="P61" i="5" s="1"/>
  <c r="T61" i="5" s="1"/>
  <c r="O65" i="5"/>
  <c r="R35" i="5"/>
  <c r="S35" i="5" s="1"/>
  <c r="B33" i="6"/>
  <c r="F64" i="3"/>
  <c r="O90" i="5"/>
  <c r="C47" i="12"/>
  <c r="R91" i="5"/>
  <c r="S91" i="5" s="1"/>
  <c r="J91" i="5" s="1"/>
  <c r="F24" i="3"/>
  <c r="F38" i="3"/>
  <c r="F51" i="3"/>
  <c r="F65" i="3"/>
  <c r="F79" i="3"/>
  <c r="F93" i="3"/>
  <c r="F107" i="3"/>
  <c r="O27" i="5"/>
  <c r="O52" i="5"/>
  <c r="P52" i="5" s="1"/>
  <c r="O77" i="5"/>
  <c r="O31" i="5"/>
  <c r="O56" i="5"/>
  <c r="P56" i="5" s="1"/>
  <c r="T56" i="5" s="1"/>
  <c r="R38" i="5"/>
  <c r="S38" i="5" s="1"/>
  <c r="J38" i="5" s="1"/>
  <c r="R42" i="5"/>
  <c r="S42" i="5" s="1"/>
  <c r="J42" i="5" s="1"/>
  <c r="R46" i="5"/>
  <c r="S46" i="5" s="1"/>
  <c r="J46" i="5" s="1"/>
  <c r="H96" i="4"/>
  <c r="R76" i="5" s="1"/>
  <c r="S76" i="5" s="1"/>
  <c r="J76" i="5" s="1"/>
  <c r="P64" i="5"/>
  <c r="P81" i="5"/>
  <c r="P93" i="5"/>
  <c r="Q93" i="5"/>
  <c r="H117" i="4" s="1"/>
  <c r="R93" i="5" s="1"/>
  <c r="S93" i="5" s="1"/>
  <c r="J93" i="5" s="1"/>
  <c r="P92" i="5"/>
  <c r="T92" i="5" s="1"/>
  <c r="P46" i="5"/>
  <c r="P58" i="5"/>
  <c r="T58" i="5" s="1"/>
  <c r="P82" i="5"/>
  <c r="C39" i="12"/>
  <c r="C40" i="12"/>
  <c r="P70" i="5"/>
  <c r="T70" i="5" s="1"/>
  <c r="P28" i="5"/>
  <c r="C33" i="12"/>
  <c r="P34" i="5"/>
  <c r="T34" i="5" s="1"/>
  <c r="P36" i="5"/>
  <c r="T36" i="5" s="1"/>
  <c r="P40" i="5"/>
  <c r="P30" i="5"/>
  <c r="T30" i="5" s="1"/>
  <c r="P95" i="5"/>
  <c r="C43" i="12"/>
  <c r="P35" i="5"/>
  <c r="T35" i="5" s="1"/>
  <c r="P77" i="5"/>
  <c r="T77" i="5" s="1"/>
  <c r="P47" i="5"/>
  <c r="T47" i="5" s="1"/>
  <c r="P42" i="5"/>
  <c r="P65" i="5"/>
  <c r="T65" i="5" s="1"/>
  <c r="P32" i="5"/>
  <c r="T32" i="5" s="1"/>
  <c r="P68" i="5"/>
  <c r="T68" i="5" s="1"/>
  <c r="P41" i="5"/>
  <c r="P66" i="5"/>
  <c r="T66" i="5" s="1"/>
  <c r="P83" i="5"/>
  <c r="T83" i="5" s="1"/>
  <c r="P29" i="5"/>
  <c r="T29" i="5" s="1"/>
  <c r="P90" i="5"/>
  <c r="T90" i="5" s="1"/>
  <c r="P63" i="5"/>
  <c r="T63" i="5" s="1"/>
  <c r="P43" i="5"/>
  <c r="T43" i="5" s="1"/>
  <c r="P91" i="5"/>
  <c r="P89" i="5"/>
  <c r="T89" i="5" s="1"/>
  <c r="P78" i="5"/>
  <c r="T78" i="5" s="1"/>
  <c r="P53" i="5"/>
  <c r="T53" i="5" s="1"/>
  <c r="P71" i="5"/>
  <c r="T71" i="5" s="1"/>
  <c r="P84" i="5"/>
  <c r="T84" i="5" s="1"/>
  <c r="C32" i="12"/>
  <c r="P38" i="5"/>
  <c r="P24" i="5"/>
  <c r="T24" i="5" s="1"/>
  <c r="P72" i="5"/>
  <c r="Q95" i="5"/>
  <c r="H119" i="4" s="1"/>
  <c r="R95" i="5" s="1"/>
  <c r="S95" i="5" s="1"/>
  <c r="J95" i="5" s="1"/>
  <c r="C29" i="12"/>
  <c r="P57" i="5"/>
  <c r="P87" i="5"/>
  <c r="T87" i="5" s="1"/>
  <c r="P48" i="5"/>
  <c r="T48" i="5" s="1"/>
  <c r="C31" i="12"/>
  <c r="P60" i="5"/>
  <c r="T60" i="5" s="1"/>
  <c r="P85" i="5"/>
  <c r="P25" i="5"/>
  <c r="T25" i="5" s="1"/>
  <c r="P73" i="5"/>
  <c r="T73" i="5" s="1"/>
  <c r="P55" i="5"/>
  <c r="T55" i="5" s="1"/>
  <c r="T52" i="5"/>
  <c r="P37" i="5"/>
  <c r="T37" i="5" s="1"/>
  <c r="T18" i="5"/>
  <c r="P45" i="5"/>
  <c r="T45" i="5" s="1"/>
  <c r="P86" i="5"/>
  <c r="T86" i="5" s="1"/>
  <c r="P49" i="5"/>
  <c r="T49" i="5" s="1"/>
  <c r="P21" i="5"/>
  <c r="P31" i="5"/>
  <c r="P67" i="5"/>
  <c r="T67" i="5" s="1"/>
  <c r="P69" i="5"/>
  <c r="T69" i="5" s="1"/>
  <c r="P80" i="5"/>
  <c r="J65" i="5"/>
  <c r="H8" i="15"/>
  <c r="D19" i="4" s="1"/>
  <c r="J79" i="5"/>
  <c r="J88" i="5"/>
  <c r="J35" i="5"/>
  <c r="P26" i="5"/>
  <c r="T26" i="5" s="1"/>
  <c r="P39" i="5"/>
  <c r="T39" i="5" s="1"/>
  <c r="P33" i="5"/>
  <c r="J89" i="5"/>
  <c r="J92" i="5"/>
  <c r="P27" i="5"/>
  <c r="T27" i="5" s="1"/>
  <c r="P79" i="5"/>
  <c r="T79" i="5" s="1"/>
  <c r="P74" i="5"/>
  <c r="T81" i="5"/>
  <c r="H7" i="15"/>
  <c r="D18" i="4" s="1"/>
  <c r="Q94" i="5"/>
  <c r="H118" i="4" s="1"/>
  <c r="R94" i="5" s="1"/>
  <c r="S94" i="5" s="1"/>
  <c r="J94" i="5" s="1"/>
  <c r="T50" i="5" l="1"/>
  <c r="T76" i="5"/>
  <c r="H4" i="15"/>
  <c r="D15" i="4" s="1"/>
  <c r="T91" i="5"/>
  <c r="T62" i="5"/>
  <c r="H11" i="15"/>
  <c r="D22" i="4" s="1"/>
  <c r="H5" i="15"/>
  <c r="D16" i="4" s="1"/>
  <c r="T33" i="5"/>
  <c r="T64" i="5"/>
  <c r="J84" i="5"/>
  <c r="T57" i="5"/>
  <c r="T46" i="5"/>
  <c r="T40" i="5"/>
  <c r="J53" i="5"/>
  <c r="K6" i="15" s="1"/>
  <c r="H9" i="15"/>
  <c r="D20" i="4" s="1"/>
  <c r="T21" i="5"/>
  <c r="T72" i="5"/>
  <c r="E8" i="15" s="1"/>
  <c r="T42" i="5"/>
  <c r="T41" i="5"/>
  <c r="H3" i="15"/>
  <c r="D14" i="4" s="1"/>
  <c r="H10" i="15"/>
  <c r="D21" i="4" s="1"/>
  <c r="T74" i="5"/>
  <c r="T82" i="5"/>
  <c r="T85" i="5"/>
  <c r="T38" i="5"/>
  <c r="T28" i="5"/>
  <c r="G3" i="15" s="1"/>
  <c r="I3" i="15" s="1"/>
  <c r="T80" i="5"/>
  <c r="G10" i="15" s="1"/>
  <c r="T19" i="5"/>
  <c r="E2" i="15" s="1"/>
  <c r="T31" i="5"/>
  <c r="H12" i="15"/>
  <c r="D23" i="4" s="1"/>
  <c r="H2" i="15"/>
  <c r="T93" i="5"/>
  <c r="T95" i="5"/>
  <c r="E7" i="15"/>
  <c r="E5" i="15"/>
  <c r="G6" i="15"/>
  <c r="I6" i="15" s="1"/>
  <c r="G2" i="15"/>
  <c r="E6" i="15"/>
  <c r="G7" i="15"/>
  <c r="F18" i="4" s="1"/>
  <c r="E12" i="15"/>
  <c r="G12" i="15"/>
  <c r="D13" i="4"/>
  <c r="G5" i="15"/>
  <c r="E3" i="15"/>
  <c r="H13" i="15"/>
  <c r="D24" i="4" s="1"/>
  <c r="E11" i="15"/>
  <c r="G11" i="15"/>
  <c r="T94" i="5"/>
  <c r="E13" i="15" s="1"/>
  <c r="G9" i="15"/>
  <c r="E9" i="15"/>
  <c r="E10" i="15"/>
  <c r="I2" i="15" l="1"/>
  <c r="E4" i="15"/>
  <c r="G4" i="15"/>
  <c r="K5" i="15"/>
  <c r="K2" i="15"/>
  <c r="M2" i="15" s="1"/>
  <c r="G8" i="15"/>
  <c r="F19" i="4" s="1"/>
  <c r="K3" i="15"/>
  <c r="M3" i="15" s="1"/>
  <c r="F13" i="4"/>
  <c r="F17" i="4"/>
  <c r="G13" i="15"/>
  <c r="I13" i="15" s="1"/>
  <c r="I7" i="15"/>
  <c r="G18" i="4" s="1"/>
  <c r="F14" i="4"/>
  <c r="K10" i="15"/>
  <c r="D25" i="4" s="1"/>
  <c r="I5" i="15"/>
  <c r="F16" i="4"/>
  <c r="B11" i="12"/>
  <c r="G17" i="4"/>
  <c r="I10" i="15"/>
  <c r="F21" i="4"/>
  <c r="I12" i="15"/>
  <c r="F23" i="4"/>
  <c r="F15" i="4"/>
  <c r="I4" i="15"/>
  <c r="F20" i="4"/>
  <c r="I9" i="15"/>
  <c r="G13" i="4"/>
  <c r="B7" i="12"/>
  <c r="F22" i="4"/>
  <c r="I11" i="15"/>
  <c r="G14" i="4"/>
  <c r="B8" i="12"/>
  <c r="I8" i="15" l="1"/>
  <c r="G19" i="4" s="1"/>
  <c r="B12" i="12"/>
  <c r="G12" i="12" s="1"/>
  <c r="J8" i="15"/>
  <c r="D6" i="12" s="1"/>
  <c r="E6" i="12" s="1"/>
  <c r="K11" i="15"/>
  <c r="F25" i="4" s="1"/>
  <c r="G25" i="4" s="1"/>
  <c r="F24" i="4"/>
  <c r="B18" i="12"/>
  <c r="G24" i="4"/>
  <c r="F11" i="12"/>
  <c r="E11" i="12"/>
  <c r="D11" i="12"/>
  <c r="C11" i="12"/>
  <c r="G11" i="12"/>
  <c r="B17" i="12"/>
  <c r="G23" i="4"/>
  <c r="B16" i="12"/>
  <c r="G22" i="4"/>
  <c r="B15" i="12"/>
  <c r="G21" i="4"/>
  <c r="B10" i="12"/>
  <c r="G16" i="4"/>
  <c r="B14" i="12"/>
  <c r="G20" i="4"/>
  <c r="B9" i="12"/>
  <c r="G15" i="4"/>
  <c r="B13" i="12" l="1"/>
  <c r="G13" i="12" s="1"/>
  <c r="F13" i="12"/>
  <c r="D13" i="12"/>
  <c r="C13" i="12"/>
  <c r="C12" i="12"/>
  <c r="D12" i="12"/>
  <c r="E12" i="12"/>
  <c r="F12" i="12"/>
  <c r="E17" i="12"/>
  <c r="D17" i="12"/>
  <c r="G17" i="12"/>
  <c r="C17" i="12"/>
  <c r="F17" i="12"/>
  <c r="G14" i="12"/>
  <c r="C14" i="12"/>
  <c r="F14" i="12"/>
  <c r="E14" i="12"/>
  <c r="D14" i="12"/>
  <c r="G15" i="12"/>
  <c r="F15" i="12"/>
  <c r="E15" i="12"/>
  <c r="D15" i="12"/>
  <c r="C15" i="12"/>
  <c r="G16" i="12"/>
  <c r="C16" i="12"/>
  <c r="F16" i="12"/>
  <c r="E16" i="12"/>
  <c r="D16" i="12"/>
  <c r="E13" i="12" l="1"/>
</calcChain>
</file>

<file path=xl/sharedStrings.xml><?xml version="1.0" encoding="utf-8"?>
<sst xmlns="http://schemas.openxmlformats.org/spreadsheetml/2006/main" count="4078" uniqueCount="2346">
  <si>
    <t>Proceed to the next tab, Instructions.</t>
  </si>
  <si>
    <t>Target Audience</t>
  </si>
  <si>
    <t>Document Layout</t>
  </si>
  <si>
    <r>
      <rPr>
        <sz val="11"/>
        <color rgb="FF000000"/>
        <rFont val="Verdana"/>
        <family val="2"/>
      </rPr>
      <t xml:space="preserve">There are four main sections of the Higher Education Community Vendor Assessment Tool - Lite, all listed below and outlined in more detail. Within each section, answer each question top-to-bottom. Some questions are nested and may be blocked out via formatting based on previous answers. Populating this document in the correct order improves efficiency.                                                            
</t>
    </r>
    <r>
      <rPr>
        <b/>
        <sz val="11"/>
        <color rgb="FFC00000"/>
        <rFont val="Verdana"/>
        <family val="2"/>
      </rPr>
      <t>Do not overwrite selection values (data validation) in column C of the HECVAT - Lite tab</t>
    </r>
    <r>
      <rPr>
        <sz val="11"/>
        <color rgb="FF000000"/>
        <rFont val="Verdana"/>
        <family val="2"/>
      </rPr>
      <t>.</t>
    </r>
  </si>
  <si>
    <t>General Information</t>
  </si>
  <si>
    <t>This section is self-explanatory; product specifics and contact information.</t>
  </si>
  <si>
    <t>Documentation</t>
  </si>
  <si>
    <t>Focused on external documentation, the Institution is interested in the frameworks that guide your security strategy and what has been done to certify these implementations.</t>
  </si>
  <si>
    <t>Company Overview</t>
  </si>
  <si>
    <t>This section is focused on company background, size, and business area experience.</t>
  </si>
  <si>
    <t>Safeguards</t>
  </si>
  <si>
    <t>The remainder of the document consists of various safeguards, grouped generally by section.</t>
  </si>
  <si>
    <t xml:space="preserve">Figure 1: </t>
  </si>
  <si>
    <t>Definitions</t>
  </si>
  <si>
    <t>Institution</t>
  </si>
  <si>
    <t>Any school, college, or university using the Higher Education Community Vendor Assessment Tool - Lite</t>
  </si>
  <si>
    <t>Vendor Hosting Regions</t>
  </si>
  <si>
    <t>The country/region in which the vendor's infrastructure(s) is/are located, including all laws and regulations in-scope within that country/region.</t>
  </si>
  <si>
    <t>Vendor Work Locations</t>
  </si>
  <si>
    <t>The country/region(s) in which the vendor's employees and sub-contractors are located.</t>
  </si>
  <si>
    <t>HEISC Shared Assessments Working Group</t>
  </si>
  <si>
    <t>DATE-01</t>
  </si>
  <si>
    <t>Date</t>
  </si>
  <si>
    <t>In order to protect the institution and its systems, vendors whose products and/or services will access and/or host institutional data must complete the Higher Education Community Vendor Assessment Toolkit. Throughout this tool, anywhere where the term data is used, this is an all-encompassing term including at least data and metadata. Answers will be reviewed by institution security analysts upon submittal. This process will assist the institution in preventing breaches of protected information and comply with institution policy, state, and federal law. This is intended for use by vendors participating in a Third Party Security Assessment and should be completed by a vendor.</t>
  </si>
  <si>
    <t>GNRL-01</t>
  </si>
  <si>
    <t>Vendor Name</t>
  </si>
  <si>
    <t>GNRL-02</t>
  </si>
  <si>
    <t>Product Name</t>
  </si>
  <si>
    <t>GNRL-03</t>
  </si>
  <si>
    <t>Product Description</t>
  </si>
  <si>
    <t>GNRL-04</t>
  </si>
  <si>
    <t>Web Link to Product Privacy Notice</t>
  </si>
  <si>
    <t>GNRL-05</t>
  </si>
  <si>
    <t>Web Link to Accessibility Statement or VPAT</t>
  </si>
  <si>
    <t>GNRL-06</t>
  </si>
  <si>
    <t>Vendor Contact Name</t>
  </si>
  <si>
    <t>GNRL-07</t>
  </si>
  <si>
    <t>Vendor Contact Title</t>
  </si>
  <si>
    <t>GNRL-08</t>
  </si>
  <si>
    <t>Vendor Contact Email</t>
  </si>
  <si>
    <t>GNRL-09</t>
  </si>
  <si>
    <t>Vendor Contact Phone Number</t>
  </si>
  <si>
    <t>GNRL-10</t>
  </si>
  <si>
    <t>Vendor Accessibility Contact Name</t>
  </si>
  <si>
    <t>Vendor Accessibility Contact Title</t>
  </si>
  <si>
    <t>GNRL-11</t>
  </si>
  <si>
    <t>GNRL-12</t>
  </si>
  <si>
    <t>Vendor Accessibility Contact Email</t>
  </si>
  <si>
    <t>GNRL-13</t>
  </si>
  <si>
    <t>Vendor Accessibility Contact Phone Number</t>
  </si>
  <si>
    <t>GNRL-14</t>
  </si>
  <si>
    <t>GNRL-15</t>
  </si>
  <si>
    <t>Instructions</t>
  </si>
  <si>
    <t>Vendor Answers</t>
  </si>
  <si>
    <t>Additional Information</t>
  </si>
  <si>
    <t>Guidance</t>
  </si>
  <si>
    <t>Analyst Notes</t>
  </si>
  <si>
    <t>COMP-01</t>
  </si>
  <si>
    <t>COMP-02</t>
  </si>
  <si>
    <t>COMP-03</t>
  </si>
  <si>
    <t>COMP-04</t>
  </si>
  <si>
    <t>COMP-05</t>
  </si>
  <si>
    <t>COMP-06</t>
  </si>
  <si>
    <t>COMP-07</t>
  </si>
  <si>
    <t>DOCU-01</t>
  </si>
  <si>
    <t>DOCU-02</t>
  </si>
  <si>
    <t>DOCU-03</t>
  </si>
  <si>
    <t>DOCU-04</t>
  </si>
  <si>
    <t>DOCU-05</t>
  </si>
  <si>
    <t>DOCU-06</t>
  </si>
  <si>
    <t>DOCU-07</t>
  </si>
  <si>
    <t>DOCU-08</t>
  </si>
  <si>
    <t>DOCU-09</t>
  </si>
  <si>
    <t>DOCU-10</t>
  </si>
  <si>
    <t>DOCU-11</t>
  </si>
  <si>
    <t>DOCU-12</t>
  </si>
  <si>
    <t>DOCU-13</t>
  </si>
  <si>
    <t xml:space="preserve">IT Accessibility </t>
  </si>
  <si>
    <t>ITAC-01</t>
  </si>
  <si>
    <t>ITAC-02</t>
  </si>
  <si>
    <t>ITAC-03</t>
  </si>
  <si>
    <t>ITAC-04</t>
  </si>
  <si>
    <t>ITAC-05</t>
  </si>
  <si>
    <t>ITAC-06</t>
  </si>
  <si>
    <t>ITAC-07</t>
  </si>
  <si>
    <t>ITAC-08</t>
  </si>
  <si>
    <t>ITAC-09</t>
  </si>
  <si>
    <t>Application/Service Security</t>
  </si>
  <si>
    <t>HLAP-01</t>
  </si>
  <si>
    <t>HLAP-02</t>
  </si>
  <si>
    <t>HLAP-03</t>
  </si>
  <si>
    <t>HLAP-04</t>
  </si>
  <si>
    <t>HLAP-05</t>
  </si>
  <si>
    <t>HLAP-06</t>
  </si>
  <si>
    <t>Authentication, Authorization, and Accounting</t>
  </si>
  <si>
    <t>HLAA-01</t>
  </si>
  <si>
    <t>HLAA-02</t>
  </si>
  <si>
    <t>HLAA-03</t>
  </si>
  <si>
    <t>HLAA-04</t>
  </si>
  <si>
    <t>HLAA-05</t>
  </si>
  <si>
    <t>HLAA-06</t>
  </si>
  <si>
    <t>HLAA-07</t>
  </si>
  <si>
    <t>HLAA-08</t>
  </si>
  <si>
    <t>HLAA-09</t>
  </si>
  <si>
    <t>Systems Management</t>
  </si>
  <si>
    <t>HLSY-01</t>
  </si>
  <si>
    <t>HLSY-02</t>
  </si>
  <si>
    <t>HLSY-03</t>
  </si>
  <si>
    <t>HLSY-04</t>
  </si>
  <si>
    <t>HLSY-05</t>
  </si>
  <si>
    <t>Data</t>
  </si>
  <si>
    <t>HLDA-01</t>
  </si>
  <si>
    <t>HLDA-02</t>
  </si>
  <si>
    <t>HLDA-03</t>
  </si>
  <si>
    <t>HLDA-04</t>
  </si>
  <si>
    <t>HLDA-05</t>
  </si>
  <si>
    <t>HLDA-06</t>
  </si>
  <si>
    <t>HLDA-07</t>
  </si>
  <si>
    <t>Datacenter</t>
  </si>
  <si>
    <t>HLDC-01</t>
  </si>
  <si>
    <t>HLDC-02</t>
  </si>
  <si>
    <t>HLDC-03</t>
  </si>
  <si>
    <t>HLDC-04</t>
  </si>
  <si>
    <t>HLDC-05</t>
  </si>
  <si>
    <t>Networking</t>
  </si>
  <si>
    <t>HLNT-01</t>
  </si>
  <si>
    <t>FIDP-02</t>
  </si>
  <si>
    <t>HLNT-02</t>
  </si>
  <si>
    <t>HLNT-03</t>
  </si>
  <si>
    <t>HLNT-04</t>
  </si>
  <si>
    <t>HLNT-05</t>
  </si>
  <si>
    <t>Incident Handling</t>
  </si>
  <si>
    <t>HLIH-01</t>
  </si>
  <si>
    <t>HLIH-02</t>
  </si>
  <si>
    <t>HLIH-03</t>
  </si>
  <si>
    <t>HLIH-04</t>
  </si>
  <si>
    <t>HLIH-05</t>
  </si>
  <si>
    <t>Policies, Procedures, and Processes</t>
  </si>
  <si>
    <t>HLPP-01</t>
  </si>
  <si>
    <t>HLPP-02</t>
  </si>
  <si>
    <t>HLPP-03</t>
  </si>
  <si>
    <t>Third Party Assessment</t>
  </si>
  <si>
    <t>HLTP-01</t>
  </si>
  <si>
    <t>HLTP-02</t>
  </si>
  <si>
    <t>HLTP-03</t>
  </si>
  <si>
    <t>HLTP-04</t>
  </si>
  <si>
    <r>
      <rPr>
        <b/>
        <sz val="12"/>
        <color theme="1"/>
        <rFont val="Verdana"/>
        <family val="2"/>
      </rPr>
      <t xml:space="preserve">Step 1: </t>
    </r>
    <r>
      <rPr>
        <sz val="12"/>
        <color theme="1"/>
        <rFont val="Verdana"/>
        <family val="2"/>
      </rPr>
      <t xml:space="preserve">Select the security framework used at your institution in cell B10. </t>
    </r>
    <r>
      <rPr>
        <b/>
        <sz val="12"/>
        <color theme="1"/>
        <rFont val="Verdana"/>
        <family val="2"/>
      </rPr>
      <t xml:space="preserve">Step 2: </t>
    </r>
    <r>
      <rPr>
        <sz val="12"/>
        <color theme="1"/>
        <rFont val="Verdana"/>
        <family val="2"/>
      </rPr>
      <t xml:space="preserve">Convert qualitative vendor responses into quantitative values, starting at cell G32. </t>
    </r>
    <r>
      <rPr>
        <b/>
        <sz val="12"/>
        <color theme="1"/>
        <rFont val="Verdana"/>
        <family val="2"/>
      </rPr>
      <t xml:space="preserve">Step 3: </t>
    </r>
    <r>
      <rPr>
        <sz val="12"/>
        <color theme="1"/>
        <rFont val="Verdana"/>
        <family val="2"/>
      </rPr>
      <t xml:space="preserve">Review converted values, ensuring full population of report. </t>
    </r>
    <r>
      <rPr>
        <b/>
        <sz val="12"/>
        <color theme="1"/>
        <rFont val="Verdana"/>
        <family val="2"/>
      </rPr>
      <t>Step 4:</t>
    </r>
    <r>
      <rPr>
        <sz val="12"/>
        <color theme="1"/>
        <rFont val="Verdana"/>
        <family val="2"/>
      </rPr>
      <t xml:space="preserve"> Move to the Summary Report tab.</t>
    </r>
  </si>
  <si>
    <t>HECVAT Version</t>
  </si>
  <si>
    <t>Lite</t>
  </si>
  <si>
    <t>Vendor Email Address</t>
  </si>
  <si>
    <t>Date Prepared</t>
  </si>
  <si>
    <t>Institution's Security Framework</t>
  </si>
  <si>
    <t>Report Sections</t>
  </si>
  <si>
    <t>Max_Score</t>
  </si>
  <si>
    <t>Score</t>
  </si>
  <si>
    <t>Score %</t>
  </si>
  <si>
    <t>Overall Score</t>
  </si>
  <si>
    <t>ID</t>
  </si>
  <si>
    <t>Question</t>
  </si>
  <si>
    <t>Vendor Answer</t>
  </si>
  <si>
    <t>Preferred Response</t>
  </si>
  <si>
    <t>Compliant Override</t>
  </si>
  <si>
    <t>Default Weight</t>
  </si>
  <si>
    <t>Weight Override</t>
  </si>
  <si>
    <t>The preferred response is that which is scored positively.</t>
  </si>
  <si>
    <t>Analysts should use this dropdown to override inappropriate / incorrect vendor answers to affect scoring appropriately.</t>
  </si>
  <si>
    <t>The default weight of a question is set by the makers of HECVAT tooling and is used to set a baseline.</t>
  </si>
  <si>
    <t xml:space="preserve">Institutions may weight question responses differently in their assessments, based on their use of the vendor product. Adjust weights to affect final scoring appropriately. </t>
  </si>
  <si>
    <t xml:space="preserve"> </t>
  </si>
  <si>
    <t>HECVAT QUESTION SETS</t>
  </si>
  <si>
    <t>GUIDANCE</t>
  </si>
  <si>
    <t>ANALYST REFERENCE</t>
  </si>
  <si>
    <t>QUESTION CONTEXT</t>
  </si>
  <si>
    <t>ANALYST REPORT</t>
  </si>
  <si>
    <t>CROSSWALKS</t>
  </si>
  <si>
    <t>Order</t>
  </si>
  <si>
    <t>Additional Info</t>
  </si>
  <si>
    <t>Standard Guidance</t>
  </si>
  <si>
    <t>No Guidance</t>
  </si>
  <si>
    <t>Yes Guidance</t>
  </si>
  <si>
    <t>Reason For Question</t>
  </si>
  <si>
    <t>Follow-up Inquiries</t>
  </si>
  <si>
    <t>High Risk</t>
  </si>
  <si>
    <t>Required</t>
  </si>
  <si>
    <t>Category</t>
  </si>
  <si>
    <t>Compliant Answer</t>
  </si>
  <si>
    <t>Analyst override answer</t>
  </si>
  <si>
    <t>Compliant</t>
  </si>
  <si>
    <t>Analyst adjusted Weight</t>
  </si>
  <si>
    <t>Weight</t>
  </si>
  <si>
    <t>CIS</t>
  </si>
  <si>
    <t>HIPAA</t>
  </si>
  <si>
    <t>ISO 27002:27013</t>
  </si>
  <si>
    <t>NIST Cybersecurity Framework</t>
  </si>
  <si>
    <t>NIST SP 800-171r2</t>
  </si>
  <si>
    <t>NIST SP 800-53r4</t>
  </si>
  <si>
    <t>Trusted CI</t>
  </si>
  <si>
    <t>PCI-DSS 3.2.1</t>
  </si>
  <si>
    <t>Defines the vendor populating the HECVAT.</t>
  </si>
  <si>
    <t>Follow-up inquiries for General section questions will be institution/implementation specific.</t>
  </si>
  <si>
    <t>General</t>
  </si>
  <si>
    <t>Defines the product environment detailed in this HECVAT response.</t>
  </si>
  <si>
    <t>Used to collect a description of the product that will be assessed using the provided responses.</t>
  </si>
  <si>
    <t>Collection of the product's privacy notice.</t>
  </si>
  <si>
    <t>Collection of the product's accessibility statement (and/or VPAT).</t>
  </si>
  <si>
    <t>Defines who the primary contact is for the vendor.</t>
  </si>
  <si>
    <t>Defines the contact's title to ensure proper authority and expertise is provided when populating the vendor's HECVAT response.</t>
  </si>
  <si>
    <t>Defines the primary contact's email address.</t>
  </si>
  <si>
    <t>Defines the primary contact's phone number.</t>
  </si>
  <si>
    <t>Defines who the primary accessibility contact is for the vendor.</t>
  </si>
  <si>
    <t>Defines the accessibility contact's title to ensure proper authority and expertise is provided when populating the vendor's HECVAT response.</t>
  </si>
  <si>
    <t>Defines the primary accessibility contact's email address.</t>
  </si>
  <si>
    <t>Defines the primary accessibility contact's phone number.</t>
  </si>
  <si>
    <t>Collects the hosting regions that a vendor uses to provide access to the product/service to whom this HECVAT represents.</t>
  </si>
  <si>
    <t>Collects the working regions that a vendor uses to support the product/service to whom this HECVAT represents.</t>
  </si>
  <si>
    <t>Describe your organization’s business background and ownership structure, including all parent and subsidiary relationships.</t>
  </si>
  <si>
    <t>Include circumstances that may involve off-shoring or multi-national agreements</t>
  </si>
  <si>
    <t>Defining scale of company (support, resources, skillsets), General information about the organization that may be concerning.</t>
  </si>
  <si>
    <t>Follow-up responses to this one are normally unique to their response. Vague answers here usually result in some footprinting of a vendor to determine their "reputation".</t>
  </si>
  <si>
    <t>Company</t>
  </si>
  <si>
    <t>Yes</t>
  </si>
  <si>
    <t>1: Mission Focus, 2: Stakeholders and obligations</t>
  </si>
  <si>
    <t>Have you had an unplanned disruption to this product/service in the last 12 months?</t>
  </si>
  <si>
    <t>Provide a detailed summary of the unplanned disruption.</t>
  </si>
  <si>
    <t>We want transparency from the vendor and an honest answer to this question, regardless of the response, is a good step in building trust.</t>
  </si>
  <si>
    <t>If a vendor says "No", it is taken at face value. If your organization is capable of conducting reconnaissance, it is encouraged. If a vendor has experienced a breach, evaluate the circumstance of the incident and what the vendor has done in response to the breach.</t>
  </si>
  <si>
    <t>10: Evaluation and Refinement</t>
  </si>
  <si>
    <t>Do you have a dedicated Information Security staff or office?</t>
  </si>
  <si>
    <t>Describe any plans to create an Information Security Office for your organization.</t>
  </si>
  <si>
    <t>Describe your Information Security Office, including size, talents, resources, etc.</t>
  </si>
  <si>
    <t>Understanding the security program size (and capabilities) of a vendor has a significant impact on their ability to respond effectively to a security incident. The size of a vendor will determine their SO size, or lack thereof. Use the knowledge of this response when evaluating other vendor statements.</t>
  </si>
  <si>
    <t>Vague responses to this question should be investigated further. Vendors without dedicated security personnel commonly have no security or security is embedded or dual-homed within operations (administrators). Ask about separation of duties, principle of least privilege, etc. - there are many ways to get additional program state information from the vendor.</t>
  </si>
  <si>
    <t>15.2.1</t>
  </si>
  <si>
    <t>7: Cybersecurity Lead, 13: Personnel</t>
  </si>
  <si>
    <t>Do you have a dedicated Software and System Development team(s)? (e.g. Customer Support, Implementation, Product Management, etc.)</t>
  </si>
  <si>
    <t>Describe any plans to create a dedicated Software and System Development team.</t>
  </si>
  <si>
    <t>Describe the structure and size of your Software and System Development teams. (e.g. Customer Support, Implementation, Product Management, etc.)</t>
  </si>
  <si>
    <t>Understanding the development team size (and capabilities) of a vendor has a significant impact on their ability to produce and maintain code, adhering to secure coding best practices. The size of a vendor will determine their use of dedicated development teams, or lack thereof. Use the knowledge of this response when evaluating other vendor statements.</t>
  </si>
  <si>
    <t>Follow-up inquiries for vendor team strategies will be unique to your institution and may depend on the underlying infrastructures needed to support a system for your specific use case.</t>
  </si>
  <si>
    <t>15.2.2</t>
  </si>
  <si>
    <t>Does your product process protected health information (PHI) or any data covered by the Health Insurance Portability and Accountability Act?</t>
  </si>
  <si>
    <t>You should be completing the Full HECVAT, not the Lite</t>
  </si>
  <si>
    <t>Responses to this question may indicate the presence of PHI data in the vended product.</t>
  </si>
  <si>
    <t>Determine if the HECVAT Lite is appropriate for assessing products hosting and/or interacting with PHI. HECVAT Full may be more appropriate, depending on your risk tolerance and use case.</t>
  </si>
  <si>
    <t>No</t>
  </si>
  <si>
    <t>2: Stakeholders and Obligations</t>
  </si>
  <si>
    <t>Will data regulated by PCI DSS reside in the vended product?</t>
  </si>
  <si>
    <t>Responses to this question may indicate the presence of PCI DSS regulated data in the vended product.</t>
  </si>
  <si>
    <t>Determine if the HECVAT Lite is appropriate for assessing products hosting and/or interacting with PCI DSS regulated data. HECVAT Full may be more appropriate, depending on your risk tolerance and use case.</t>
  </si>
  <si>
    <t>14.2.1</t>
  </si>
  <si>
    <t>Use this area to share information about your environment that will assist those who are assessing your company data security program.</t>
  </si>
  <si>
    <t>Share any details that would help information security analysts assess your product.</t>
  </si>
  <si>
    <t>For the 20% that HECVAT may not cover, this gives the vendor a chance to support their other responses. Beware when this area is populated with sales hype or other non-relevant information. Thorough documentation, supporting evidence, and/or robust responses go a long way in building trust in this assessment process.</t>
  </si>
  <si>
    <t>This is a freebie to help the vendor state their "case". If a vendor does not add anything here (or it is just sales stuff), we can assume it was filled out by a sales engineer and questions will be evaluated with higher scrutiny.</t>
  </si>
  <si>
    <t>PCI-DSS SAQs - part 2</t>
  </si>
  <si>
    <t>Have you undergone a SSAE 18 / SOC 2 audit?</t>
  </si>
  <si>
    <t>Describe any plans to undergo a SSAE 18 audit.</t>
  </si>
  <si>
    <t>Provide the date of assessment and include a SOC 2 Type 2 (preferred) or SOC 3 report. If you have a SOC2 or SOC3 report, state how to obtain a copy. Indicate if your hosting provider was the subject of the audit.</t>
  </si>
  <si>
    <t>Standard documentation, relevant to institutions requiring a vendor to undergo SSAE 18 audits.</t>
  </si>
  <si>
    <t>Follow-up inquiries for SSAE 18 content will be institution/implementation specific.</t>
  </si>
  <si>
    <t>SA-9</t>
  </si>
  <si>
    <t>10: Evaluation &amp; Refinement</t>
  </si>
  <si>
    <t>Have you completed the Cloud Security Alliance (CSA) CAIQ?</t>
  </si>
  <si>
    <t>Describe any plans to complete the CSA CAIQ.</t>
  </si>
  <si>
    <t>Please include a copy with your response and include a URL for the published assessment.</t>
  </si>
  <si>
    <t>Many vendors have populated a CAIQ or at least a self-assessment. Although lacking in some areas important to Higher Ed, these documents are useful for supplemental assessment.</t>
  </si>
  <si>
    <t>Follow-up inquiries for CSA content will be institution/implementation specific.</t>
  </si>
  <si>
    <t>PE-2, PE-3, PE-5, PE-11, PE-13, PE-14, SA-9</t>
  </si>
  <si>
    <t>10: Evaluation &amp; Refinement, 14 external resources</t>
  </si>
  <si>
    <t>Have you received the Cloud Security Alliance STAR certification?</t>
  </si>
  <si>
    <t>Describe any plans to obtain CSA STAR certification.</t>
  </si>
  <si>
    <t>Provide date of certification, any supporting documentation, and a URL for the certification.</t>
  </si>
  <si>
    <t>If a vendor is STAR certified, vendor responses can theoretically be more trusted since CSA has verified their responses. Trust, but verify for yourself, as needed.</t>
  </si>
  <si>
    <t>If STAR certification is important to your institution you may have specific follow-up details for documentation purposes.</t>
  </si>
  <si>
    <t>Do you conform with a specific industry standard security framework? (e.g. NIST Cybersecurity Framework, CIS Controls, ISO 27001, etc.)</t>
  </si>
  <si>
    <t>Describe any plans to conform to an industry standard security framework.</t>
  </si>
  <si>
    <t>Provide documentation on how your organization conforms to your chosen framework and indicate current certification levels, where appropriate.</t>
  </si>
  <si>
    <t>The details of the standard are not the focus here, it is the fact that a vendor builds their environment around a standard and that they continually evaluate and assess their security programs.</t>
  </si>
  <si>
    <t>In an ideal world, a vendor will conform to an industry framework that is adopted by an institution. When this synergy does not exist, the interpretation of the vendor's responses must be interpreted in the context of the institution's environment. Follow-up inquires for industry frameworks (and levels of adoption) will be institution/implementation specific.</t>
  </si>
  <si>
    <t>18.1.1</t>
  </si>
  <si>
    <t>15: Baseline Control Set</t>
  </si>
  <si>
    <t>Can the systems that hold the institution's data be compliant with NIST SP 800-171 and/or CMMC Level 3 standards?</t>
  </si>
  <si>
    <t>Describe any plans to provide NIST SP 800-171 or CMMC Level 3 services.</t>
  </si>
  <si>
    <t>Indicate level, Supplier Performance Risk System ('SPRS') Score or certification information.</t>
  </si>
  <si>
    <t>For institutions that collaborate with the United States government, FISMA compliance may be required.</t>
  </si>
  <si>
    <t>Follow-up inquiries for FISMA compliance will be institution/implementation specific.</t>
  </si>
  <si>
    <t>Can you provide overall system and/or application architecture diagrams including a full description of the data flow for all components of the system?</t>
  </si>
  <si>
    <t>Provide a detailed summary of overall system and/or application architecture.</t>
  </si>
  <si>
    <t>Provide your diagrams (or a valid link to it) upon submission.</t>
  </si>
  <si>
    <t>Many systems can be used a variety of ways. We want these implementation type diagrams so that we can understand the "real" use of the product.</t>
  </si>
  <si>
    <t>Additional requests for documentation are made when other parts of the HECVAT are insufficient. Although helpful, many vendors do not provide supporting documentation. We try to be specific with our follow-up questions so that vendors understand we are not looking for 20-50 page whitepapers (sales documentation).</t>
  </si>
  <si>
    <t>§164.308(a)(1)(i)</t>
  </si>
  <si>
    <t>18.1.4</t>
  </si>
  <si>
    <t>ID.GV-3</t>
  </si>
  <si>
    <t>3: Information Assets</t>
  </si>
  <si>
    <t>1.1.2</t>
  </si>
  <si>
    <t>Does your organization have a data privacy policy?</t>
  </si>
  <si>
    <t>Describe your plans to create a data privacy policy.</t>
  </si>
  <si>
    <t>Provide your data privacy document (or a valid link to it) upon submission.</t>
  </si>
  <si>
    <t>Managing and protecting institution data is the reason organizations perform security and risk assessments. Privacy policies outline how vendors will obtain, use, share, and protect institutional data and as such, should be robust in its language. Beware of vaguely worded privacy policies.</t>
  </si>
  <si>
    <t>Inquire about any privacy language the vendor may have. It may not be ideal but there may be something available to assess or enough to have your legal counsel or policy/privacy professionals review.</t>
  </si>
  <si>
    <t>9: Policy</t>
  </si>
  <si>
    <t>Do you have a documented, and currently implemented, employee onboarding and offboarding policy?</t>
  </si>
  <si>
    <t>Briefly summarize your response.</t>
  </si>
  <si>
    <t>Provide a reference to your employee onboarding and offboarding policy and supporting documentation or submit it along with this fully-populated HECVAT.</t>
  </si>
  <si>
    <t>Managing and protecting a vendor's assets through appropriate human resource management is of the upmost importance. Knowing how roles and access controls are implemented (directed by policy) within a vendor's infrastructure during the onboarding and offboarding processes are indicative of how access control is regarded in other areas on the provider (vendor).</t>
  </si>
  <si>
    <t>Unsatisfactory answers should be met with questions about access control authority, roles and responsibilities (of access grantors), administrative privileges within the vendor's infrastructure(s), etc.</t>
  </si>
  <si>
    <t>Do you have a well documented Business Continuity Plan (BCP) that is tested annually?</t>
  </si>
  <si>
    <t>Provide a reference to your BCP and supporting documentation or submit it along with this fully-populated HECVAT.</t>
  </si>
  <si>
    <t>It is expected that a vendor will maintain an accurate BCP and for it to be tested at a regular interval. Any variance to this should be clearly explained. A vendor's response to this question can reveal the value that they place on testing their BCP (and possibly other aspects of their programs).</t>
  </si>
  <si>
    <t>If the vendor does not have a BCP, point them to https://www.sans.org/reading-room/whitepapers/recovery/business-continuity-planning-concept-operations-1653</t>
  </si>
  <si>
    <t>3.6.1</t>
  </si>
  <si>
    <t>6: Risk Acceptance, 9: Policy, 10: Evaluation &amp; Refinement</t>
  </si>
  <si>
    <t>12.10.1</t>
  </si>
  <si>
    <t>Do you have a well documented Disaster Recovery Plan (DRP) that is tested annually?</t>
  </si>
  <si>
    <t>Provide a reference to your DRP and supporting documentation or submit it along with this fully-populated HECVAT.</t>
  </si>
  <si>
    <t>It is expected that a vendor will maintain an accurate DRP and for it to be tested at a regular interval. Testing a DRP is an important action that improves the efficiency and accuracy of a vendor's recovery plans. Vague responses to this question should be met with concern and appropriate follow-up, based on your institutions risk tolerance.</t>
  </si>
  <si>
    <t>If the vendor does not have a DRP, point them to https://www.sans.org/reading-room/whitepapers/recovery/disaster-recovery-plan-1164</t>
  </si>
  <si>
    <t>Do you have a documented change management process?</t>
  </si>
  <si>
    <t>Summarize your current change management process.</t>
  </si>
  <si>
    <t>The lack of a change management function is indicative of immature program processes. Answers to this question can provide insight into how well their responses (on the HECVAT) represent their actual environment(s).</t>
  </si>
  <si>
    <t>If a weak response is given to this answer, response scrutiny should be increased. Questions about configuration management, system authority, and documentation are appropriate.</t>
  </si>
  <si>
    <t>3.4.3</t>
  </si>
  <si>
    <t>6.3.2 &amp; 6.4.6</t>
  </si>
  <si>
    <t>Has a VPAT or ACR been created or updated for the product and version under consideration within the past year?</t>
  </si>
  <si>
    <t>If your answer is 'I do not know', select 'No'. If the VPATs/ACR is for an older version of the product or has not been updated, its information does not accurately reflect accessibility of the product under consideration.</t>
  </si>
  <si>
    <t>Please state your plans (when and by whom) to complete a VPAT.</t>
  </si>
  <si>
    <t>State the date the VPAT was completed. Include this VPAT in your submission and/or link to its web location.</t>
  </si>
  <si>
    <t>VPATs (Voluntary Product Accessibility Template) / ACRs (Accessibility Conformance Report, a completed VPAT) are standard accessibility reporting formats from the ITIC &lt;https://www.itic.org/policy/accessibility/vpat&gt;. They can be self-assessments from a vendor, though higher confidence is given if completed by expert third parties. It is important to confirm the version of the product tested and reported on for the VPAT matches the one under consideration.</t>
  </si>
  <si>
    <t>Cross-reference Accessibility Conformance Reports (ACR) with any answers from ITAC-04 about product roadmaps for accessibility improvements.</t>
  </si>
  <si>
    <t>IT Accessibility</t>
  </si>
  <si>
    <t>Do you have documentation to support the accessibility features of your product?</t>
  </si>
  <si>
    <t>Provide plans for any documentation that would make accessible content, features and functions easily knowable by end users.</t>
  </si>
  <si>
    <t>Provide examples with links where possible.</t>
  </si>
  <si>
    <t>Has the vendor documented any additional information needed by users in order to create accessible products with the tool or platform? Are there tutorials, if needed, on how assistive technology users can best use the product (platforms tested and works best, shortcuts) etc.? In other words, are they taking care of the end users? Accessibility is more than completing checklists.</t>
  </si>
  <si>
    <t>If specific configurations, settings, themes, author guides or instructions are needed to ensure accessibility, are instructions on how to do so provided for administrators and end users?</t>
  </si>
  <si>
    <t>Has a third party expert conducted an accessibility audit of the most recent version of your product?</t>
  </si>
  <si>
    <t>Please provide plans (when and by whom) any audit is planned, if any or rationale if not.</t>
  </si>
  <si>
    <t>State when the audit was conducted and by whom? Include the results in your submission and/or link to its web location.</t>
  </si>
  <si>
    <t>Many vendors rely on their internal product knowledge and history to complete accessibility self-assessments of their own product rather than utilizing up-to-date, validated testing. Use of an expert, external specialist provides a more robust assessment of the product.</t>
  </si>
  <si>
    <t>One of the most common outcomes of such an audit includes VPAT/ACR referenced in DOCU-12. If a vendor is unfamiliar with the VPAT &lt;https://itic.org/policy/accessibility/vpat&gt; they may learn more at &lt;https://www.section508.gov/sell/vpat&gt;.</t>
  </si>
  <si>
    <t>Do you have a documented and implemented process for verifying accessibility conformance?</t>
  </si>
  <si>
    <t>Summarize how you ensure accessible products. Provide plans to develop documented processes to validate accessibility.</t>
  </si>
  <si>
    <t>Describe your processes and methodologies for validating accessibility conformance.</t>
  </si>
  <si>
    <t>A combination of most responses to Q-03 would be ideal and a sign of a mature accessibility program. The goal of accessibility is ultimately usability by persons with disabilities, and so successful testing among that population indicates greater access. Expert staff and automated testing are important, but automated tools can only detect ~25% of issues so must be supplemented with additional methodologies. The use of overlays or plugins to help products ‘automatically conform’ with accessibility guidelines are presently inadequate and should impact scores negatively.</t>
  </si>
  <si>
    <t>Follow-up inquiries for IT Accessibility content will be institution/implementation specific.</t>
  </si>
  <si>
    <t>Have you adopted a technical or legal accessibility standard of conformance for the product in question?</t>
  </si>
  <si>
    <t>Summarize your decision to not adopt a technical or legal standard of conformance for the product in question.</t>
  </si>
  <si>
    <t>Indicate which primary standards and comment upon any additional standards the product meets.</t>
  </si>
  <si>
    <t>The Web Content Accessibility Guidelines (WCAG) &lt;https://www.w3.org/WAI/standards-guidelines/wcag&gt; from the W3C are widely accepted measures of accessibility conformance. WCAG AA conformance is the most common level of accessibility adoption, with preference given to the most recently released version: 2.1 (released 2018) or 2.0 (released 2008). Additionally, some federal or local requirements may incorporate or supplement the technical standards--including Section 508 &lt;https://www.section508.gov/manage/laws-and-policies&gt; of the Rehabilitation Act (U.S), EN 301 549 &lt;https://ec.europa.eu/eip/ageing/standards/ict-and-communication/accessibility-and-design-for-all_en.html&gt; (E.U.) etc.</t>
  </si>
  <si>
    <t xml:space="preserve">If a vendor is unfamiliar with either, they may be directed to learn more about technical &lt;https://www.w3.org/WAI/&gt; or governmental &lt;https://www.section508.gov/&gt; standards for accessibility. </t>
  </si>
  <si>
    <t>Can you provide a current, detailed accessibility roadmap with delivery timelines?</t>
  </si>
  <si>
    <t>Please provide any plans to develop and share an accessibility product roadmap in the future.</t>
  </si>
  <si>
    <t>Comment upon how far into the future the roadmap extends. Provide evidence (including links) of having delivered upon the accessibility roadmap in the past.</t>
  </si>
  <si>
    <t>If products do not fully conform to accessibility standards, it is important that vendors have a roadmap specifying how they will work to achieve it. A roadmap with delivery timelines is best supported by evidence of prior delivery on such timelines. Analysts can better predict time to conformance and institutions can plan accordingly.</t>
  </si>
  <si>
    <t>Do you expect your staff to maintain a current skill set in IT accessibility?</t>
  </si>
  <si>
    <t>Describe any plans to ensure appropriate and ongoing staff knowledge about accessibility.</t>
  </si>
  <si>
    <t>Provide any further relevant information about how expertise is maintained; include any accessibility certifications staff may hold (e.g., IAAP WAS &lt;https://www.accessibilityassociation.org/certifications&gt; or DHS Trusted Tester &lt;https://section508.gov/test/trusted-tester&gt;.</t>
  </si>
  <si>
    <t>Having accessibility expertise within the staff supports the proactive development of accessible products. If staff lack sufficient accessibility expertise, then accessibility improvements may only be the result of the vendor reacting to issues or reports of access barriers submitted by clients of the vendor.</t>
  </si>
  <si>
    <t>Do you have a documented and implemented process for reporting and tracking accessibility issues?</t>
  </si>
  <si>
    <t>State how users should report accessibility issues. Describe any expected related process updates.</t>
  </si>
  <si>
    <t>Describe the process and any recent examples of fixes as a result of the process.</t>
  </si>
  <si>
    <t>Tracking and addressing technical issues is a natural part of any web or software product. Critical accessibility issues can cause a product to become unusable. Vendors should have a process to intake, triage and address accessibility issue reports. Vendors that treat accessibility as ‘feature requests’ for future versions of a product or as non-tracked bug reports (i.e. bug reports lacking accessibility tags) should score lower.</t>
  </si>
  <si>
    <t>Do you have documented processes and procedures for implementing accessibility into your development lifecycle?</t>
  </si>
  <si>
    <t>Describe any plans to update processes and procedures to better incorporate accessibility.</t>
  </si>
  <si>
    <t>Provide further details or multiple means in Additional Information.</t>
  </si>
  <si>
    <t xml:space="preserve">This question is designed to understand how accessibility is included in new versions and features of products, particularly with vendors that implement Agile or similar methodologies where software is updated frequently and continuously.
</t>
  </si>
  <si>
    <t>Can all functions of the application or service be performed using only the keyboard?</t>
  </si>
  <si>
    <t>Indicate a plan to test the product, develop a roadmap for keyboard accessibility or any further context.</t>
  </si>
  <si>
    <t>State when and on which platform this was verified.</t>
  </si>
  <si>
    <t>One critical accessibility requirement is the full use of a product using only the keyboard--no mouse or trackpad. This requirement is easy for a non-technical or non-accessibility expert to understand and verify.</t>
  </si>
  <si>
    <t>Does your product rely on activating a special ‘accessibility mode,’ a ‘lite version’ or accessing an alternate interface for accessibility purposes?</t>
  </si>
  <si>
    <t>Describe any feature differences between standard and accessible modes along with any timelines or plans to merge products into a universally designed platform.</t>
  </si>
  <si>
    <t>Separate accessibility modes or interfaces are indicative of a product design creating an attempted ‘separate but equal’ environment for disabled users. In practice, separate modes or interfaces for accessibility almost never have feature parity and typically get new features less frequently and after the primary version. They therefore provide unequal experiences for disabled users compared with their non-disabled peers. Interfaces, overlays or extensions that create a separate experience or mimic such an environment should be avoided.</t>
  </si>
  <si>
    <t>Are access controls for institutional accounts based on structured rules, such as role-based access control (RBAC), attribute-based access control (ABAC) or policy-based access control (PBAC)?</t>
  </si>
  <si>
    <t>This includes end-users, administrators, service accounts, etc. PBAC would include various dynamic controls such as conditional access, risk-based access, location-based access, or system activity based access.</t>
  </si>
  <si>
    <t>Describe any limitations that prevent support for RBAC for Institutional accounts.</t>
  </si>
  <si>
    <t>Describe available roles.</t>
  </si>
  <si>
    <t>Understanding access control capabilities allows an institution to estimate the type of maintenance efforts will be involved to manage a system. Depending on the users, concerns may or not be elevated. The value of this question is largely determined by the deployment strategy and use case of the software/product/service under review. This question is specific to end-users.</t>
  </si>
  <si>
    <t>Ask the vendor to summarize the best practices to restrict/control the access given to the institution's end-users without the use of RBAC. Make sure to understand the administrative requirements/overhead introduced in the vendor's environment.</t>
  </si>
  <si>
    <t>CSC 14</t>
  </si>
  <si>
    <t>9.2.2</t>
  </si>
  <si>
    <t>PR.AC-4</t>
  </si>
  <si>
    <t>3.1.1, 3.1.2, 3.1.7</t>
  </si>
  <si>
    <t>AC-2, AC-3, AC-6</t>
  </si>
  <si>
    <t>4: Asset Classification, 8: Comprehensive Application, 15: Baseline Control Set</t>
  </si>
  <si>
    <t>7.1 &amp; 7.1.1</t>
  </si>
  <si>
    <t>Are access controls for staff within your organization based on structured rules, such as RBAC, ABAC, or PBAC?</t>
  </si>
  <si>
    <t>This includes system administrators and third party personnel with access to the system. PBAC would include various dynamic controls such as conditional access, risk-based access, location-based access, or system activity based access.</t>
  </si>
  <si>
    <t>Describe any limitations that prevent support for RBAC within your organization.</t>
  </si>
  <si>
    <t>Managing a software/product/service may rely on various professionals to administrate a system. This question is focused on how administration, and the segregation of functions, is implemented within the vendor's infrastructure.</t>
  </si>
  <si>
    <t>Managing a complex infrastructure requires diligence in protecting access and authority. Unsatisfactory responses may indicate the lack of maturity with a vendor and/or a flat infrastructure with few individuals with broad authority. Inquire about separation of duties and look for areas of inappropriate functional overlap.</t>
  </si>
  <si>
    <t>CSC 16</t>
  </si>
  <si>
    <t>9.1.1</t>
  </si>
  <si>
    <t>PR.AC-4, PR.PT-3</t>
  </si>
  <si>
    <t>3.4.9</t>
  </si>
  <si>
    <t>CM-11</t>
  </si>
  <si>
    <t>Do you have a documented and currently implemented strategy for securing employee workstations when they work remotely? (i.e. not in a trusted computing environment)</t>
  </si>
  <si>
    <t>Provide supporting documentation of your strategy.</t>
  </si>
  <si>
    <t>Telecommuting in the IT world is the norm and an institution should know that proper safeguards are in place when remote access is allowed. Vendor responses vary greatly so confirm the context of the response if it is not clear. Many cloud services can only be managed remotely so there is often a gray area to interpret for this response.</t>
  </si>
  <si>
    <t>Request additional documentation that outlines the security controls implemented to safeguard your institutional data.</t>
  </si>
  <si>
    <t>CSC 12</t>
  </si>
  <si>
    <t>PR.PT-3</t>
  </si>
  <si>
    <t>3.1.12, 3.1.13, 3.1.14, 3.1.15, 3.1.8, 3.1.20, 3.7.5, 3.8.2, 3.13.7</t>
  </si>
  <si>
    <t>AC-3, CM-7; NIST SP 800-46</t>
  </si>
  <si>
    <t>8: Comprehensive Application, 15: Baseline Control Set</t>
  </si>
  <si>
    <t>Does the system provide data input validation and error messages?</t>
  </si>
  <si>
    <t>State plans to implement data input validation and error messaging across all components of your system.</t>
  </si>
  <si>
    <t>Describe how your system(s) provide data input validation and error messages.</t>
  </si>
  <si>
    <t>Input validation is a secure coding best practices so confirming its implementation is normally a high priority. Error messages (to the system and user) can be used to detect abnormal use and to better protect institutional data. Depending on the criticality of data and the flow of said data, an institution's risk tolerance will be unique to their environment.</t>
  </si>
  <si>
    <t>Inquire about any planned improvements to these capabilities. Ask about their product(s) roadmap and try to understand how they prioritize security concerns in their environment.</t>
  </si>
  <si>
    <t>CSC 2</t>
  </si>
  <si>
    <t>12.1.1</t>
  </si>
  <si>
    <t>ID.AM-1, ID.AM-2, ID.AM-4</t>
  </si>
  <si>
    <t>CA-9, SC-4</t>
  </si>
  <si>
    <t>Are you using a web application firewall (WAF)?</t>
  </si>
  <si>
    <t>Describe compensating controls that protect your web application, if applicable.</t>
  </si>
  <si>
    <t>Describe the currently implemented WAF.</t>
  </si>
  <si>
    <t>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t>
  </si>
  <si>
    <t>If a vendors states that they outsource their code development and do not run a WAF, there is elevated reason for concern. Verify how code is tested, monitored, and controlled in production environments.</t>
  </si>
  <si>
    <t>14.2.5</t>
  </si>
  <si>
    <t>PR.DS-6</t>
  </si>
  <si>
    <t>Do you have a process and implemented procedures for managing your software supply chain (e.g. libraries, repositories, frameworks, etc)</t>
  </si>
  <si>
    <t>Include any in-house developed or contract development</t>
  </si>
  <si>
    <t>Provide supporting documentation of your processes.</t>
  </si>
  <si>
    <t>Understanding system requirements and/or dependencies (e.g., open source libraries, repositories, frameworks, toolkits, modules, etc.) can reveal infrastructure risks that may not be apparent by other means. In some cases, the use of trusted components may be favorable. In others, it may initiate the assessment of the vendor's environment in more detail and/or expand the scope of the institution's assessment.</t>
  </si>
  <si>
    <t>Follow-up inquiries concerning software supply chain will be institution/implementation specific.</t>
  </si>
  <si>
    <t>RA-2</t>
  </si>
  <si>
    <t>8: Comprehensive Application</t>
  </si>
  <si>
    <t>Answer 'Yes' only if user AND administrator authentication is supported. If partially supported, answer 'No'. Ensure you respond to any guidance in the Additional Information column.</t>
  </si>
  <si>
    <t>Describe plans to support strong authentication practices.</t>
  </si>
  <si>
    <t>Describe how strong authentication is enforced (e.g., complex passwords, multifactor tokens, certificates, biometrics, aging requirements, re-use policy).</t>
  </si>
  <si>
    <t>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t>
  </si>
  <si>
    <t>Follow-up inquiries for IAM requirements will be institution/implementation specific.</t>
  </si>
  <si>
    <t>9.2.3, 9.3.1, 9.4.3</t>
  </si>
  <si>
    <t>PR.AC-1</t>
  </si>
  <si>
    <t>3.5.7</t>
  </si>
  <si>
    <t>IA-5(1)</t>
  </si>
  <si>
    <t>Does your organization participate in InCommon or another eduGAIN affiliated trust federation?</t>
  </si>
  <si>
    <t>Describe plans to participate in InCommon or another eduGAIN affiliated trust federation.</t>
  </si>
  <si>
    <t>List the entityIds registered in the Additional Information column.</t>
  </si>
  <si>
    <t>This question defines the vendors scope of federated identity practices and their willingness to embrace higher education requirements.</t>
  </si>
  <si>
    <t>If a vendor indicates that a system is standalone and cannot integrate with community standards, follow-up with maturity questions and ask about other commodity type functions or other system requirements your institution may have.</t>
  </si>
  <si>
    <t>9.1.1, 9.2.3, 9.3.1, 9.4.3</t>
  </si>
  <si>
    <t>3.5.1</t>
  </si>
  <si>
    <t>IA-2, IA-5</t>
  </si>
  <si>
    <t>14: External Resources, 15: Baseline Control Set</t>
  </si>
  <si>
    <t>Does your application support integration with other authentication and authorization systems?</t>
  </si>
  <si>
    <t>Describe any plans to support integration with other authentication and authorization systems.</t>
  </si>
  <si>
    <t>List which systems and versions supported (such as Active Directory, Kerberos, or other LDAP compatible directory) in Additional Info.</t>
  </si>
  <si>
    <t>If a vendor indicates that a system is standalone and cannot integrate with the institution's infrastructure, follow-up with maturity questions and ask about other commodity type functions or other system requirements your institution may have.</t>
  </si>
  <si>
    <t>9.4.3</t>
  </si>
  <si>
    <t>PR.AC-1, PR.AC-4</t>
  </si>
  <si>
    <t>Does your solution support any of the following Web SSO standards? [e.g., SAML2 (with redirect flow), OIDC, CAS, or other]</t>
  </si>
  <si>
    <t>An answer of 'Yes' should be well-supported in the Additional Information column, and all elements of interest should be sufficiently addressed.</t>
  </si>
  <si>
    <t>Describe plans to support Web SSO in your solution.</t>
  </si>
  <si>
    <t>State the Web SSO standards supported by your solution and provide additional details about your support, including framework(s) in use, how information is exchanged securely, etc.</t>
  </si>
  <si>
    <t>Do you support differentiation between email address and user identifier?</t>
  </si>
  <si>
    <t>Describe any plans to support differentiation between email address and user identifier.</t>
  </si>
  <si>
    <t>This questions allows an institution to know vendor system limitations and to help them gauge the resources (that may be needed to implement) required to successfully integrate the product/service with institution systems.</t>
  </si>
  <si>
    <t>Follow-up inquiries for identifier requirements will be institution/implementation specific.</t>
  </si>
  <si>
    <t>CSC 6</t>
  </si>
  <si>
    <t>PR.PT-1</t>
  </si>
  <si>
    <t>3.1.7, 3.3.2, 3.3.3, 3.3.4, 3.3.5, 3.4.3, 3.7.1, 3.7.6, 3.10.4, 3.10.5</t>
  </si>
  <si>
    <t>AU-2(3), AU-6, AU-12, AC-6(9), CM-3, MA-2, MA-5, PE-3</t>
  </si>
  <si>
    <t xml:space="preserve">Do you allow the customer to specify attribute mappings for any needed information beyond a user identifier? [e.g., Reference eduPerson, ePPA/ePPN/ePE ] </t>
  </si>
  <si>
    <t>Describe plans to allow customers to specify attribute mappings.</t>
  </si>
  <si>
    <t>Follow-up inquiries for attirbute mapping requirements will be institution/implementation specific.</t>
  </si>
  <si>
    <t>Are audit logs available to the institution that include AT LEAST all of the following; login, logout, actions performed, timestamp, and source IP address?</t>
  </si>
  <si>
    <t>Describe any plans to enable audit logs for these data elements.</t>
  </si>
  <si>
    <t>Strong logging capabilities are vital to the proper management of a system. Implementing an immature system that lacks sufficient logging capabilities exposes an institution to great risk. Depending on your risk tolerance and the use case, your institution may or may not be concerned. The focus of this question is end-user logs.</t>
  </si>
  <si>
    <t>If a weak response is given to this answer, it is appropriate to ask directed answers to get specific information. Ensure that questions are targeted to ensure responses will come from the appropriate party within the vendor.</t>
  </si>
  <si>
    <t>If you don't support SSO, does your application and/or user-frontend/portal support multi-factor authentication? (e.g. Duo, Google Authenticator, OTP, etc.)</t>
  </si>
  <si>
    <t>Describe any plans to support multi-factor authentication in your application.</t>
  </si>
  <si>
    <t>List all supported multi-factor authentication methods, technologies, and/or products and provide a brief summary of each.</t>
  </si>
  <si>
    <t xml:space="preserve">2FA/MFA, implemented correctly, strengthens the security state of a system. 2FA/MFA is commonly implemented and in many use cases, a requirement for account protection purposes. </t>
  </si>
  <si>
    <t>Ask the vendor about hardware and software options, future roadmap for implementations and support, etc.</t>
  </si>
  <si>
    <t>Does your application automatically lock the session or log-out an account after a period of inactivity?</t>
  </si>
  <si>
    <t>Describe any plans to support automatic lock or log-out.</t>
  </si>
  <si>
    <t>Describe the default behavior of this capability.</t>
  </si>
  <si>
    <t>This is a question to ensure account integrity and institutional data confidentiality.</t>
  </si>
  <si>
    <t>Do you have a systems management and configuration strategy that encompasses servers, appliances, cloud services, applications, and mobile devices (company and employee owned)?</t>
  </si>
  <si>
    <t>Describe your intent to implement a systems management and configuration strategy.</t>
  </si>
  <si>
    <t>Summarize your systems management and configuration strategy.</t>
  </si>
  <si>
    <t>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t>
  </si>
  <si>
    <t>Follow-up with a robust question set if the vendor cannot clearly state full-control of the integrity of their system(s). Questions about administrator access on end-user devices and other maintenance and patching type questions are appropriate.</t>
  </si>
  <si>
    <t>3.4.1</t>
  </si>
  <si>
    <t>Will the institution be notified of major changes to your environment that could impact the institution's security posture?</t>
  </si>
  <si>
    <t>Describe plans to establish a notification mechanism for major environmental changes.</t>
  </si>
  <si>
    <t>State how and when the institution will be notified of major changes to your environment.</t>
  </si>
  <si>
    <t>Notification expectations should be set earlier in the contract/assessment process. Timelines, correspondence medium, and playbook details are all aspects to keep in mind when assessing this response.</t>
  </si>
  <si>
    <t>If the vendor's response does not cover the details outlined in the reasoning, follow-up and get specific responses for each, as needed.</t>
  </si>
  <si>
    <t>Business Continuity Plan</t>
  </si>
  <si>
    <t>3.4.4</t>
  </si>
  <si>
    <t>2: Stakeholders and Obligations, 9: Policy</t>
  </si>
  <si>
    <t>Are your systems and applications scanned for vulnerabilities [that are then remediated] prior to new releases?</t>
  </si>
  <si>
    <t>Describe plans to implement application vulnerability scanning [and remediation] prior to release.</t>
  </si>
  <si>
    <t>Provide a brief description.</t>
  </si>
  <si>
    <t>Modern technologies allow for rapid deployment of features and with them, come changes to an established code environment. The focus of this question is to verify a vendor's practice of regression testing their code and verifying that previously non-existent risks are introduced into a known, secured environment.</t>
  </si>
  <si>
    <t>Ask if there are plans to implement these processes. Ask the vendor to summarize their decision behind not scanning their applications for vulnerabilities prior to release.</t>
  </si>
  <si>
    <t>3.11.2</t>
  </si>
  <si>
    <t>Have your systems and applications had a third party security assessment completed in the last year?</t>
  </si>
  <si>
    <t>State plans to have your systems and applications assessed by a third party.</t>
  </si>
  <si>
    <t>Provide the results with this document (link or attached), if possible. State the date of the last completed third party security assessment.</t>
  </si>
  <si>
    <t>External verification of system and application security controls are important when managing a system. Trust, but verify, is the focus of this question. HECVAT responses are taken at face-value, and verified within reason, in most cases. When a vendor can attest to, and provide externally-provided evidence supporting that attestation, it goes a long way in building trust that the vendor will appropriately protect institutional data.</t>
  </si>
  <si>
    <t>Ask if there has ever been a vulnerability scan. A short lapse in external assessment validity can be understood (if there is a planned assessment) but a significant time lapse or none whatsoever is cause for elevated levels of concern.</t>
  </si>
  <si>
    <t>Do you have policy and procedure, currently implemented, guiding how security risks are mitigated until patches can be applied?</t>
  </si>
  <si>
    <t>State your plans to implement policy and procedure(s) guiding risk mitigation practices before critical patches can be applied.</t>
  </si>
  <si>
    <t>Summarize the policy and procedure(s) guiding risk mitigation practices before critical patches can be applied.</t>
  </si>
  <si>
    <t>New vulnerabilities are published every day and vendors have a responsibility to maintain their software(s). The fundamental nature of operation will expose some risks to the system but it is crucial that a vendor recognize their responsibilities and have a plan to implement them, when this time arrives.</t>
  </si>
  <si>
    <t>Follow-up inquiries for the vendors patching practices will be institution/implementation specific.</t>
  </si>
  <si>
    <t>3.14.1</t>
  </si>
  <si>
    <t>6: Risk Acceptance, 9: Policy</t>
  </si>
  <si>
    <t>11.2.2</t>
  </si>
  <si>
    <t>Does the environment provide for dedicated single-tenant capabilities? If not, describe how your product or environment separates data from different customers (e.g., logically, physically, single tenancy, multi-tenancy).</t>
  </si>
  <si>
    <t>Describe your plan to separate institution data from other customers.</t>
  </si>
  <si>
    <t>Describe or provide a reference to how institution data is separated from that of other customers.</t>
  </si>
  <si>
    <t>A vendor's response to this question can reveal a system's infrastructure quickly. Off-point responses are common here so general follow-up is often needed. Understanding how a vendor segments its customers data (or doesn't) affects various other controls, including network settings, use of encryption, access controls, etc.). A vendor's response here will influence potential follow-up inquiries for other HECVAT questions.</t>
  </si>
  <si>
    <t>Based on the vendor's response, ask the vendor to appropriately summarize how their environment/strategy is implemented and what compensating controls they have in place to ensure appropriate levels of confidentiality and integrity.</t>
  </si>
  <si>
    <t>PR.AC-2, PR.IP-5</t>
  </si>
  <si>
    <t>3.1.3, 3.8.1</t>
  </si>
  <si>
    <t>AC-4, MP-2, MP-4</t>
  </si>
  <si>
    <t>Is sensitive data encrypted, using secure protocols/algorithms, in transport? (e.g. system-to-client)</t>
  </si>
  <si>
    <t>Describe why sensitive data in not encrypted in transport.</t>
  </si>
  <si>
    <t>Summarize your transport encryption strategy</t>
  </si>
  <si>
    <t>The need for encryption in transport is unique to your institution's implementation of a system. In particular, the data flow between the system and the end-users of the software/product/service.</t>
  </si>
  <si>
    <t>Follow-up inquiries for data encryption between the system and end-users will be institution/implementation specific.  You may want to inquire if the authentication transaction is encrypted.</t>
  </si>
  <si>
    <t>CSC 13</t>
  </si>
  <si>
    <t>8.2.3, 10.1.1</t>
  </si>
  <si>
    <t>PR.DS-1, PR.DS-2</t>
  </si>
  <si>
    <t>3.1.19, 3.8.1</t>
  </si>
  <si>
    <t>MP-2, AC-19(5)</t>
  </si>
  <si>
    <t>2: Stakeholders &amp; Obligations, 15: Baseline Control Set</t>
  </si>
  <si>
    <t>2.3 &amp; 4.1</t>
  </si>
  <si>
    <t>Is sensitive data encrypted, using secure protocols/algorithms, in storage? (e.g. disk encryption, at-rest, files, and within a running database)</t>
  </si>
  <si>
    <t>Describe why sensitive data in not encrypted in storage.</t>
  </si>
  <si>
    <t>Summarize your data encryption strategy and state what encryption options are available.</t>
  </si>
  <si>
    <t>The need for encryption at-rest is unique to your institution's implementation of a system. In particular, system components, architectures, and data flows, all factor into the need for this control.</t>
  </si>
  <si>
    <t>Follow-up inquiries for data encryption at-rest will be institution/implementation specific.</t>
  </si>
  <si>
    <t>PR.DS-1</t>
  </si>
  <si>
    <t>8.2.1</t>
  </si>
  <si>
    <t>Are involatile backup copies made according to pre-defined schedules and securely stored and protected?</t>
  </si>
  <si>
    <t>Ensure that response addresses involatile storage.</t>
  </si>
  <si>
    <t>State how Institution's data is protected from system failures and ransomware.</t>
  </si>
  <si>
    <t>If your strategy uses different processes for services and data, ensure that all strategies are clearly stated and supported.</t>
  </si>
  <si>
    <t>Ransomware is a significant and growing threat.  Every hosted service should include offline or involitile storage to mitigate this risk.</t>
  </si>
  <si>
    <t>An institution's use case will drive the requirements for backup strategy. Ensure that the institution's use case and risk tolerance can be met by vendor systems.</t>
  </si>
  <si>
    <t>12.3.1</t>
  </si>
  <si>
    <t>3.8.9</t>
  </si>
  <si>
    <t>CP-9, MP-5</t>
  </si>
  <si>
    <t>Can the Institution extract a full or partial backup of data?</t>
  </si>
  <si>
    <t>State plans to implement capabilities for the Institution to extract a full or partial backup of data.</t>
  </si>
  <si>
    <t>Provide a general summary of how full and partial backups of data can be extracted.</t>
  </si>
  <si>
    <t>When cancelling a software/product/service, an institution will commonly want all institutional data that was provided to a vendor. The vendor's response should verify if the institution can extract data or if it is a manual extraction by vendor staff.</t>
  </si>
  <si>
    <t>A vendor's response should be clear and concise. Be wary of vague responses to this questions and inquire about export specifics, as needed.</t>
  </si>
  <si>
    <t>8.3.1</t>
  </si>
  <si>
    <t>PR.DS-3</t>
  </si>
  <si>
    <t>3.7.1, 3.7.2, 3.8.3</t>
  </si>
  <si>
    <t>CP-9 MP-6, NIST SP 800-60, NIST SP 800-88, AC-2, AC-6, IA-4, PM-2, PM-10, SI-5, MA-2, MA-3, MP-6</t>
  </si>
  <si>
    <t>Do you have a media handling process, that is documented and currently implemented that meets established business needs and regulatory requirements, including end-of-life, repurposing, and data sanitization procedures?</t>
  </si>
  <si>
    <t>Provide a detailed summary of media handling processes that do exist.</t>
  </si>
  <si>
    <t>Provide documented details of this process (link or attached).</t>
  </si>
  <si>
    <t>Managing media (and the data within) throughout its lifecycle is crucial to the protection of institutional data. The focus of this question is confidentiality, ensuring that media that may store institutional data is protected by well-established policy and procedure.</t>
  </si>
  <si>
    <t>Vague responses to this question should be investigated further. Ask for additional documentation and verify that procedure (and possibly training) exists to ensure proper media handling activity.</t>
  </si>
  <si>
    <t>CSC 13, CSC 14</t>
  </si>
  <si>
    <t>Does your staff (or third party) have access to Institutional data (e.g., financial, PHI or other sensitive information) within the application/system?</t>
  </si>
  <si>
    <t>Summarize what access staff (or third parties) have to institutional data.</t>
  </si>
  <si>
    <t>Confidentiality is the focus of this question. Based on the capabilities of vendor administrators, the institution may require additional safeguards to protect the confidentiality of data stored by/shared with a vendor (e.g., additional layer of encryption, etc.).</t>
  </si>
  <si>
    <t>If Institutional data is visible by the vendor's system administrators, follow-up with the vendor to understand the scope of visibility, process/procedure that administrators follow, and use cases when administrators are allowed to access (view) Institutional data.</t>
  </si>
  <si>
    <t>2: Stakeholders &amp; Obligations, 9: Policy</t>
  </si>
  <si>
    <t>6.4.2 &amp; 7.1 &amp;7.1.1</t>
  </si>
  <si>
    <t>Does your company manage the physical data center where the institution's data will reside?</t>
  </si>
  <si>
    <t>Provide a detailed description of where the institution's data will reside.</t>
  </si>
  <si>
    <t>Provide a brief summary of your data center.</t>
  </si>
  <si>
    <t>Data ownership, availability, and the use of third-parties are all somewhat connected to the response of this question.</t>
  </si>
  <si>
    <t>Simple responses without supporting documentation should be met with concern. Follow-up with a vendor and request supporting documentation if the answer is in any way dismissive or off-point.</t>
  </si>
  <si>
    <t>11.2.1</t>
  </si>
  <si>
    <t>1: Mission Focus, 2: Stakeholders and Obligations</t>
  </si>
  <si>
    <t>Are you generally able to accomodate storing each institution's data within their geographic region?</t>
  </si>
  <si>
    <t>Please indicate which geographic regions you can provide storage in the Additional Info column.</t>
  </si>
  <si>
    <t>Under what circumstances would institutional data leave a designated region or regions?</t>
  </si>
  <si>
    <t>An institution's location will dictate what laws and regulations apply to them. As vendor's may not know where all of their customers may reside, it is imperative that vendors are able to accomodate geographic requirements for their customers. Although unfair to expect support for all geographic regions in common infrastructure/platform/software-as-a-service, it is expected that vendor's be absolutely clear about the regions they leverage and/or support.</t>
  </si>
  <si>
    <t>If a vendor is unable to accomodate storing/processing institutional data within specific regions, ask them why they are unable to? Try to determine if its an infrastructure issue (scalability), a cost-reduction strategy (size/maturity), or some other issue.</t>
  </si>
  <si>
    <t>11.1.1</t>
  </si>
  <si>
    <t>Does the hosting provider have a SOC 2 Type 2 report available?</t>
  </si>
  <si>
    <t>Obtain the report if possible and add it to your submission.</t>
  </si>
  <si>
    <t>Understanding the ownership structure of the facility that will host institutional data is important for setting availability expectations and ensure proper contract terms are in place to protect the institution due to use of third-parties. If a vendor uses a third-party vendor to provide datacenter solutions, having that vendor's SOC 2 Type 2 provides additional insight. The ability to assess these "forth-party" vendors is based on your institution's resources. The vendor is responsible for providing this information - ensure that they handle their vendors properly.</t>
  </si>
  <si>
    <t>Follow-up inquiries for additional vendor's SOC 2 Type 2 reports will be institution/implementation specific.</t>
  </si>
  <si>
    <t>2: Stakeholders and Obligations, 10: Evaluation &amp; Refinement, 14: External Resources , 15: Baseline Control Set</t>
  </si>
  <si>
    <t>Does your organization have physical security controls and policies in place?</t>
  </si>
  <si>
    <t>State plans to develop and implement a physical security policy</t>
  </si>
  <si>
    <t>Describe your physical security strategy.</t>
  </si>
  <si>
    <t>This question is primarily focused on system(s) integrity. If institutional data is stored in a system that is not physically secured from unauthorized access, the need for compensating controls is often higher. That means that although this question is in the Datacenter section, this question also encompasses office (and other) spaces used by the vendor to conduct operations.</t>
  </si>
  <si>
    <t>If a weak response is given to this answer, response scrutiny should be increased. Inquire about the size of an organization, how it is physically deployed, how employees interact with each other and verify each others credibility. Any follow-up question related to physical integrity of institutional data is relevant here.</t>
  </si>
  <si>
    <t>11.1.1, 11.1.2</t>
  </si>
  <si>
    <t>PR.AC-2</t>
  </si>
  <si>
    <t>3.8.1, 3.8.2</t>
  </si>
  <si>
    <t>9: Policy, 15: Baseline Control Set</t>
  </si>
  <si>
    <t>Do you have physical access control and video surveillance to prevent/detect unauthorized access to your data center?</t>
  </si>
  <si>
    <t>State plans to prevent and detect unauthorized access to your data center.</t>
  </si>
  <si>
    <t>Describe how you prevent and detect unauthorized access to your data center.</t>
  </si>
  <si>
    <t>it is important to physically protect and monitor an infrastructure. The purpose of this question is to determine that appropriate protections are in-place at a vendor's data center.</t>
  </si>
  <si>
    <t>If a vendor answers unsatisfactorily, follow-up with questions about their physical infrastructure strategy (why they are self hosting), geographic redundancy (to determine if the data center is colocated with staff), and any compensating controls they may have in place.</t>
  </si>
  <si>
    <t>3.10.2</t>
  </si>
  <si>
    <t>Do you enforce network segmentation between trusted and untrusted networks (i.e., Internet, DMZ, Extranet, etc.)?</t>
  </si>
  <si>
    <t>Explain your alternate mitigations for protecting trusted hosts from untrusted networks.</t>
  </si>
  <si>
    <t>Provide a brief summary of how trusted and untrusted networks are segmented.</t>
  </si>
  <si>
    <t>Networks are excellent at segmenting trusted and untrusted networks, a best practice used by many. Implementations can range from simple to complex but at a minimum, need to appropriately implemented and maintained.</t>
  </si>
  <si>
    <t>The lack of segmentation indicates a flat network is in use. If this is the case, other compensating controls (e.g., host-based tools) will need to be in place to properly manage network communications within a vendor's infrastructure. Ask why the vendor has used this strategy and what they are doing to safeguard institutional data in this environment.</t>
  </si>
  <si>
    <t>3.13.1, 3.13.5</t>
  </si>
  <si>
    <t>Are you utilizing a stateful packet inspection (SPI) firewall?</t>
  </si>
  <si>
    <t>Describe any plans to implement a SPI firewall or your currently implemented compensating controls.</t>
  </si>
  <si>
    <t>Describe the currently implemented SPI firewall.</t>
  </si>
  <si>
    <t>If a vendor states that they do not run a SPI firewall, there is elevated reason for concern. Ensure how network traffic is monitored and managed as well as any compensating controls currently implemented.</t>
  </si>
  <si>
    <t>3.1.3</t>
  </si>
  <si>
    <t>Do you use an automated IDS/IPS system to monitor for intrusions?</t>
  </si>
  <si>
    <t>Describe your plan to implement an IDS/IPS in your environment.</t>
  </si>
  <si>
    <t>Describe the currently implemented IDS/IPS.</t>
  </si>
  <si>
    <t>It is important to have detective and preventive capabilities in an information system to protect institutional data. Somewhat expected in information systems, vendors without IDS/IPSs implemented should raise concerns. Compensating controls need future evaluation, if provided by the vendor.</t>
  </si>
  <si>
    <t>A security program with limited resources for event detection and prevention is not effective. Inquiries should include training for staff, reasoning behind not using IDS/IPS technologies, and how systems are monitored. Additional questions about a SIEM and other tooling may be appropriate. Ask how systems are actively protected and how malicious activity is stopped.</t>
  </si>
  <si>
    <t>3.14.6</t>
  </si>
  <si>
    <t>Are you employing any next-generation persistent threat (NGPT) monitoring?</t>
  </si>
  <si>
    <t>Describe your intent to implement NGPT monitoring.</t>
  </si>
  <si>
    <t>Describe your NGPT monitoring strategy.</t>
  </si>
  <si>
    <t>This question is primarily focused on the maturity of a vendor's security program. Technologies are rapidly introduced and the toolsets needed to monitor, manage, and secure them need to keep up. Vendor responses to this question can give an institution insight into the maturity and overall state of a vendor's security.</t>
  </si>
  <si>
    <t>Follow-up inquiries for NGPT monitoring will be institution/implementation specific.</t>
  </si>
  <si>
    <t>Do you require connectivity to the Institution's network for support/administration or access into any existing systems for integration purposes?</t>
  </si>
  <si>
    <t>Describe this connectivity.</t>
  </si>
  <si>
    <t>Describe the tools and technical controls implemented to secure remote access.</t>
  </si>
  <si>
    <t>This question is about what level of network access is needed by the vendor's administrators. If all that is needed is a web connection, then even simple, on-premise access to a guest network can be considered. But if it requires connectivity to a highly protected resource (for example: A database server on an isolated VLAN and only accepting traffic from a specific front end), then the vendor's administrators may need to be given access to a datacenter's network. Again, the purpose here is to determine what level of access is the minimum required and what controls to put in place to secure that access.</t>
  </si>
  <si>
    <t>Follow-up inquiries for institution network connectivity resource requirements will be institution/implementation specific.</t>
  </si>
  <si>
    <t>Do you have a formal incident response plan?</t>
  </si>
  <si>
    <t>State plans to formalize an incident response plan.</t>
  </si>
  <si>
    <t>Summarize or provide a link to your formal incident response plan.</t>
  </si>
  <si>
    <t>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t>
  </si>
  <si>
    <t>If the vendor does not have an incident response plan, direct them to the NIST Computer Security Incident Handling Guide at https://csrc.nist.gov/publications/detail/sp/800-61/rev-2/final</t>
  </si>
  <si>
    <t>Incident Response</t>
  </si>
  <si>
    <t>12.5.3</t>
  </si>
  <si>
    <t>Do you have an incident response process and reporting in place to investigate any potential incidents and report actual incidents?</t>
  </si>
  <si>
    <t>Describe your timeline for implementing such a process for response and reporting.</t>
  </si>
  <si>
    <t>Summarize your incident response and reporting processes.</t>
  </si>
  <si>
    <t>The ability for the vendor to investigate security incidents is of the utmost importance. Reviewing alerts but then taking no action is not security, only compliance. Incident reports and indications of compromise must be reviewed by qualified staff and they must have the capability to investigate further, as needed.</t>
  </si>
  <si>
    <t>3.6.2</t>
  </si>
  <si>
    <t>Do you carry cyber-risk insurance to protect against unforeseen service outages, data that is lost or stolen, and security incidents?</t>
  </si>
  <si>
    <t>State plans to acquire insurance or your compensating controls.</t>
  </si>
  <si>
    <t>Summarize your cyber insurance strategy.</t>
  </si>
  <si>
    <t>Vendor responses to this questions need to be evaluated in the context of use case, data criticality, institutional risk tolerance, and value of the software/product/service to the institution's mission.</t>
  </si>
  <si>
    <t>Follow-up inquiries for cyber-risk insurance will be institution/implementation specific.</t>
  </si>
  <si>
    <t>6: Risk Acceptance</t>
  </si>
  <si>
    <t>Do you have either an internal incident response team or retain an external team?</t>
  </si>
  <si>
    <t>State plans for acquiring internal resources or an external team.</t>
  </si>
  <si>
    <t>Summarize your internal approach or reference your third party contractor.</t>
  </si>
  <si>
    <t>The incident team structure (internal vs. external), size, and capabilities of a vendor has a significant impact on their ability to respond to and protect an institution's data. Use the knowledge of this response when evaluating other vendor statements.</t>
  </si>
  <si>
    <t>If the vendor does not have an incident response team, direct them to the NIST Computer Security Incident Handling Guide at https://csrc.nist.gov/publications/detail/sp/800-61/rev-2/final</t>
  </si>
  <si>
    <t>13: Personnel, 14: External Resources</t>
  </si>
  <si>
    <t>Do you have the capability to respond to incidents on a 24x7x365 basis?</t>
  </si>
  <si>
    <t>State plans to implement this capability in the future</t>
  </si>
  <si>
    <t>Describe the implemented procedure for 24/7/365 coverage.</t>
  </si>
  <si>
    <t>The capacity for the vendor to respond effectively (and quickly) to a security incident is of the utmost importance. The size and talent of a vendor's incident response team will determine their capabilities during a security incident. Use the knowledge of this response when evaluating other vendor statements, particularly when discussing degraded operation states.</t>
  </si>
  <si>
    <t>If the vendor does not have an incident response plan, point them to the NIST Computer Security Incident Handling Guide at https://csrc.nist.gov/publications/detail/sp/800-61/rev-2/final</t>
  </si>
  <si>
    <t>Can you share the organization chart, mission statement, and policies for your information security unit?</t>
  </si>
  <si>
    <t>Provide a brief summary for this response.</t>
  </si>
  <si>
    <t>Provide a links to these documents in Additional Information or attach them with your submission.</t>
  </si>
  <si>
    <t>Understanding the security program size (and capabilities) of a vendor has a significant impact on their ability to respond effectively to a security incident. Vendor's will share organizational charts and additional documentation of their security program, if needed. The point of this question is to verify vendor security program maturity or confirm other findings and/or assessments.</t>
  </si>
  <si>
    <t>Vague responses to this question should be investigated further. Vendors unwilling to share additional supporting documentation decrease the trust established with other responses.</t>
  </si>
  <si>
    <t>Policies, Procedures and Processes</t>
  </si>
  <si>
    <t>1: Mission Focus, 9: Policy</t>
  </si>
  <si>
    <t>Are information security principles designed into the product lifecycle?</t>
  </si>
  <si>
    <t>State why security principles are not designed into the product lifecycle.</t>
  </si>
  <si>
    <t>Summarize the information security principles designed into the product lifecycle.</t>
  </si>
  <si>
    <t>The adherence to secure coding best practices better positions a vendor to maintain the CIA triad. Use the knowledge of this response when evaluating other vendor statements, particularly those focused on development and the protection of communications.</t>
  </si>
  <si>
    <t>If information security principles are not designed into the product lifecycle, point the vendor to OWASP's Secure Coding Practices - Quick Reference Guide at https://www.owasp.org/index.php/OWASP_Secure_Coding_Practices_-_Quick_Reference_Guide</t>
  </si>
  <si>
    <t>8: Comprehensive Application, 9: Policy</t>
  </si>
  <si>
    <t>Do you have a documented information security policy?</t>
  </si>
  <si>
    <t>State plans to implement information security policy at your company.</t>
  </si>
  <si>
    <t>Provide a reference to your information security policy or submit documentation with this fully-populated HECVAT-Lite.</t>
  </si>
  <si>
    <t>A shared security [responsibility] environment is expected of vendors in today's world. Security office's cannot solely protect an institution's data. Information security, ingrained in an organization, is the best case scenario for the protection of institutional data. Security awareness and practice start in a vendor's policies.</t>
  </si>
  <si>
    <t>If the vendor does not have a documented information security policy, follow-up questions about training, company practices, awareness efforts, auditing, and system protection practices are appropriate.</t>
  </si>
  <si>
    <t>Will institution data be shared with or hosted by any third parties? (e.g. any entity not wholly-owned by your company is considered a third-party)</t>
  </si>
  <si>
    <t>The Institution views hosted solutions such as AWS, Rackspace, Azure, and other PaaS/SaaS offerings as third parties. If services such as these are used in your environment, respond "Yes".</t>
  </si>
  <si>
    <t xml:space="preserve"> No need to answer HLTP-02 through 04</t>
  </si>
  <si>
    <t>State each third party which institutional data will be shared with and/or hosted by and their level of responsibility.</t>
  </si>
  <si>
    <t>Management networks and end-user networks are often exclusive, with the intent of limiting access to elevated authorization tools. When a vendor states these networks are merged in operation, it should be met with elevated levels of concern. The focus of this question is to verify a common best practice in system management, allowing an institution to gain insight into a vendor's operating environment.</t>
  </si>
  <si>
    <t>Verify if the vendor's practice is constrained by a technology or if it is just a best practice that is not adopted. In the case of constraints, ask for additional best practice implementation strategies that may compensate for the elevated risk(s).</t>
  </si>
  <si>
    <t>Third Parties</t>
  </si>
  <si>
    <t>2: Stakeholders &amp; Obligations, 8: Comprehensive Application, 9: Policy</t>
  </si>
  <si>
    <t>12.8.1</t>
  </si>
  <si>
    <t>Do you perform security assessments of third party companies with which you share data? (i.e. hosting providers, cloud services, PaaS, IaaS, SaaS, etc.).</t>
  </si>
  <si>
    <t>Ensure that all elements of HLTP-01 are clearly stated in your response.</t>
  </si>
  <si>
    <t>State your plans to perform security assessments of third party companies.</t>
  </si>
  <si>
    <t>Provide a summary of your practices that assures that the third party will be subject to the appropriate standards regarding security, service recoverability, and confidentiality.</t>
  </si>
  <si>
    <t>8: Comprehensive Application, 10: Evaluation &amp; Refinement</t>
  </si>
  <si>
    <t>12.8.2</t>
  </si>
  <si>
    <t>Do you have an implemented third party management strategy?</t>
  </si>
  <si>
    <t>Robust answers from the vendor improve the quality and efficiency of the security assessment process.</t>
  </si>
  <si>
    <t>State your plans to implement a third-party management strategy.</t>
  </si>
  <si>
    <t>Provide additional information that may help analysts better understand your environment and how it relates to third-party solutions.</t>
  </si>
  <si>
    <t>Every organization needs to actively understand and manage their supply chain, this vendor's understanding of who their third party partners are and their ability to manage those relationships effectively and consistently speaks to the amount of risk your institution is takin on by contracting with them.</t>
  </si>
  <si>
    <t>If "No", inquire if there are plans to implement a policy or if the vendor has a set of documented and consistent procedures that they are using to manage their third party relationships.</t>
  </si>
  <si>
    <t>Do you have a process and implemented procedures for managing your hardware supply chain? (e.g., telecommunications equipment, export licensing, computing devices)</t>
  </si>
  <si>
    <t>Make sure you address any national or regional regulations</t>
  </si>
  <si>
    <t>State your plans to create a process and implemented procedures for managing your hardware supply chain.</t>
  </si>
  <si>
    <t>State what countries and/or regions this process is compliant with.</t>
  </si>
  <si>
    <t>Understanding a vendor's hardware supply chain can reveal infrastructure risks that may not be apparent by other means. In some cases, the use of trusted components may be favorable. In others, it may initiate the assessment of the vendor's environment in more detail and/or expand the scope of the institution's assessment.</t>
  </si>
  <si>
    <t>Follow-up inquiries concerning hardware supply chain will be institution/implementation specific.</t>
  </si>
  <si>
    <t>8: Comprehensive Application, 9: Policy, 15: Baseline Control Set</t>
  </si>
  <si>
    <t>APPL-04</t>
  </si>
  <si>
    <t>APPL-05</t>
  </si>
  <si>
    <t>Reason for Question</t>
  </si>
  <si>
    <t>Follow-up Inquiries/Responses</t>
  </si>
  <si>
    <t>AAAI-01</t>
  </si>
  <si>
    <t>AAAI-05</t>
  </si>
  <si>
    <t>AAAI-10</t>
  </si>
  <si>
    <t>AAAI-12</t>
  </si>
  <si>
    <t>AAAI-15</t>
  </si>
  <si>
    <t>BCPL-06</t>
  </si>
  <si>
    <t>QUAL-04</t>
  </si>
  <si>
    <t>BCPL-05</t>
  </si>
  <si>
    <t>BCPL-11</t>
  </si>
  <si>
    <t>CHNG-01</t>
  </si>
  <si>
    <t>CHNG-03</t>
  </si>
  <si>
    <t>CHNG-13</t>
  </si>
  <si>
    <t>CHNG-15</t>
  </si>
  <si>
    <t>DATA-01</t>
  </si>
  <si>
    <t>DATA-03</t>
  </si>
  <si>
    <t>DATA-04</t>
  </si>
  <si>
    <t>DATA-23</t>
  </si>
  <si>
    <t>DATA-24</t>
  </si>
  <si>
    <t>DATA-29</t>
  </si>
  <si>
    <t>DCTR-02</t>
  </si>
  <si>
    <t>DCTR-09</t>
  </si>
  <si>
    <t>DCTR-01</t>
  </si>
  <si>
    <t>DCTR-06</t>
  </si>
  <si>
    <t>DRPL-13</t>
  </si>
  <si>
    <t>QUAL-05</t>
  </si>
  <si>
    <t>DRPL-04</t>
  </si>
  <si>
    <t>DRPL-12</t>
  </si>
  <si>
    <t>FIDP-01</t>
  </si>
  <si>
    <t>FIDP-04</t>
  </si>
  <si>
    <t>FIDP-09</t>
  </si>
  <si>
    <t>FIDP-10</t>
  </si>
  <si>
    <t>PPPR-11</t>
  </si>
  <si>
    <t>PPPR-18</t>
  </si>
  <si>
    <t>PPPR-08</t>
  </si>
  <si>
    <t>PPPR-10</t>
  </si>
  <si>
    <t>SYST-01</t>
  </si>
  <si>
    <t>VULN-03</t>
  </si>
  <si>
    <t>questionID</t>
  </si>
  <si>
    <t>changeDetails</t>
  </si>
  <si>
    <t>Changed "Vendor Data Zone" to "Vendor Hosting Regions"</t>
  </si>
  <si>
    <t>Removed</t>
  </si>
  <si>
    <t>QUAL-01 through QUAL-07</t>
  </si>
  <si>
    <t xml:space="preserve"> Added to HECVAT-Lite</t>
  </si>
  <si>
    <t>Separated C &amp; D</t>
  </si>
  <si>
    <t>Updated guidance, Separated C &amp; D</t>
  </si>
  <si>
    <t>Updated guidance</t>
  </si>
  <si>
    <t>Changed wording from "Can you enforce password/passphrase aging requirements?" to "Can the system enforce strong authentication for users accessing the system?" and updated guidance.</t>
  </si>
  <si>
    <t>Updated question text from "Does your web-based interface support authentication, including standards-based single-sign-on? (e.g. InCommon)" to "Does your web-based interface support authentication, including standards-based single-sign-on? (e.g. SAML2, InCommon)" and updated guidance</t>
  </si>
  <si>
    <t>New question, taken from AAAI-16 of Full, Separated C &amp; D</t>
  </si>
  <si>
    <t>UPDATED: Change question to "Does the system offer adequate logging functionality? At a minimum, describe or provide a reference to the a) system capability to log security/authorization changes as well as user and administrator security events (i.e. physical or electronic)(e.g. login failures, access denied, changes accepted), and b) all requirements necessary to implement logging and monitoring on the system. Include c) information about SIEM/log collector usage d) a documented and implented process for log review."</t>
  </si>
  <si>
    <t>New question, taken from AAAI-09 of Full</t>
  </si>
  <si>
    <t>HLBC-02</t>
  </si>
  <si>
    <t>Updated guidance to have communication methods declared</t>
  </si>
  <si>
    <t>HLBC-05</t>
  </si>
  <si>
    <t>New question, same as FULL BCPL-13</t>
  </si>
  <si>
    <t>Incident Response Section</t>
  </si>
  <si>
    <t>New section in HECVAT Lite</t>
  </si>
  <si>
    <t>HLIR-01</t>
  </si>
  <si>
    <t>New question, same as PPPR-10 Full</t>
  </si>
  <si>
    <t>HLIR-02</t>
  </si>
  <si>
    <t>New question, same as HIPA-05 Full (question) but updated guidance</t>
  </si>
  <si>
    <t>HLIR-03</t>
  </si>
  <si>
    <t>New question, same as DRPL-13 Full</t>
  </si>
  <si>
    <t>Changed "Can you provide overall system and/or application architecture diagrams including a full description of the data communications architecture for all components of the system?" To "Can you provide sanitized copies of system architecture diagrams and data flow diagrams as they pertain to the service being provided?"</t>
  </si>
  <si>
    <t>Changed "Do you employ a single-tenant environment?" To "Does the environment provide for dedicated single-tenant capabilities?"</t>
  </si>
  <si>
    <t>Guidance changed to "Describe how your product or environment separates data from different customers (logically, physically, single tenancy, multi-tenancy)."</t>
  </si>
  <si>
    <t>Changed "Is any institution data visible in system administration modules/tools?" To "Does vendor staff have access to Institutional data (financial, PHI or other sensitive information) within the application/system?"</t>
  </si>
  <si>
    <t>Changed "Can employees access customer data remotely?" to "Can vendor's employees access customer data remotely?".</t>
  </si>
  <si>
    <t>Changed "Is sensitive data encrypted in transport? (e.g. system-to-client)" to "Is sensitive data encrypted, using secure protocols/algorithms, in transport? (e.g. system-to-client)".</t>
  </si>
  <si>
    <t>Changed "Is sensitive data encrypted in storage (e.g. disk encryption, at-rest)?" to "Is sensitive data encrypted, using secure protocols/algorithms, in storage? (e.g. disk encryption, at-rest)".</t>
  </si>
  <si>
    <t>New question, from DATA-15 in full (with new wording), "Are backup copies made according to pre-defined schedules and securely stored and protected according to policy and/or documented procedures?"</t>
  </si>
  <si>
    <t>HLDA-08</t>
  </si>
  <si>
    <t>New question, from DATA-25 in full, "Do procedures exist to ensure that retention and destruction of data meets established business and regulatory requirements?"</t>
  </si>
  <si>
    <t xml:space="preserve">New question, from THRD-01 in full, "Do you perform security assessments of third party companies with which you share data (i.e. hosting providers, cloud services, PaaS, IaaS, SaaS, etc.). Provide a summary of your practices that assures that the third party will be subject to the appropriate standards regarding security, service recoverability, and confidentiality." </t>
  </si>
  <si>
    <t>Changed for QUALITATIVE to QUANTITATIVE</t>
  </si>
  <si>
    <t>New question, from THRD-04 in full, "Describe or provide references to your third party management strategy or provide additional information that may help analysts better understand your environment and how it relates to third-party solutions."</t>
  </si>
  <si>
    <t>Changed from "Will any institution data leave the institution's Data Zone?" to "Will institutional data be stored in multiple regions?".</t>
  </si>
  <si>
    <t>Change from "Can employees access customer data remotely?" to "Do you have a documented and currently implemented strategy for securing employee workstations when they work remotely? (i.e. not in a trusted computing environment)".</t>
  </si>
  <si>
    <t>Change from "Have you undergone a SSAE 18 audit?" to "Have you undergone a SSAE 18 / SOC 2 audit?"</t>
  </si>
  <si>
    <t>Changed "Do you support role-based access control (RBAC) for end-users?" to "Do you support role-based access control (RBAC) for institutional accounts? (This includes, end-users, administrator,  service accounts, etc.)"</t>
  </si>
  <si>
    <t>Changed "Do you support role-based access control (RBAC) for system administrators?" to "Do you support role-based access control (RBAC) for staff within the organization? (This includes system administrators and third party personell with access to the system?)"</t>
  </si>
  <si>
    <t>Changed "Can you provide overall system and/or application architecture diagrams including a full description of the data communications architecture for all components of the system?" to ""</t>
  </si>
  <si>
    <t>Changed "Do you employ a single-tenant environment?" to "Does the environment provide for dedicated single-tenant capabilities? If not, describe how your product or environment separates data from different customers (logically, physically, single tenancy, multi-tenancy)."</t>
  </si>
  <si>
    <t>Changed "Do backups containing institution data ever leave the institution's Data Zone, either physically or via network routing?" to "Are backup copies made according to pre-defined schedules and securely stored and protected?"</t>
  </si>
  <si>
    <t>HLFI-05</t>
  </si>
  <si>
    <t>New question: "Do you enforce network segmentation between trusted and untrusted networks (i.e., Internet, DMZ, Extranet, etc.)?"</t>
  </si>
  <si>
    <t>HLDA-09</t>
  </si>
  <si>
    <t>New question (DATA-10 in full), "Can the institution extract a full or partial backup of data?"</t>
  </si>
  <si>
    <t>Changed from 5year breach to 12-mo disruption</t>
  </si>
  <si>
    <t>Updated to include "to the institution"</t>
  </si>
  <si>
    <t>CHange management removal - added to docu-09</t>
  </si>
  <si>
    <t>Rrevmoed CM section</t>
  </si>
  <si>
    <t>Adding supply chain to third party</t>
  </si>
  <si>
    <t>Remove line 44 and put in 65</t>
  </si>
  <si>
    <t>Higher Education Community Vendor Assessment Tool (HECVAT) - Lite - Standards Crosswalk</t>
  </si>
  <si>
    <t>Standard Reference URL:</t>
  </si>
  <si>
    <t>https://www.cisecurity.org/controls/</t>
  </si>
  <si>
    <t>https://www.hhs.gov/hipaa/for-professionals/security/laws-regulations/index.html</t>
  </si>
  <si>
    <t>https://www.iso.org/standard/54533.html</t>
  </si>
  <si>
    <t>https://www.nist.gov/cyberframework</t>
  </si>
  <si>
    <t>https://csrc.nist.gov/publications/detail/sp/800-171/rev-2/final</t>
  </si>
  <si>
    <t>https://csrc.nist.gov/publications/detail/sp/800-53/rev-4/archive/2015-01-22</t>
  </si>
  <si>
    <t>https://www.trustedci.org/framework/core</t>
  </si>
  <si>
    <t>https://www.pcisecuritystandards.org/document_library</t>
  </si>
  <si>
    <t>PCI DSS 3.2.1</t>
  </si>
  <si>
    <t>CIS Critical Security Controls v6.1</t>
  </si>
  <si>
    <t>ISO 27002:2013</t>
  </si>
  <si>
    <t>NIST SP 800-171r1</t>
  </si>
  <si>
    <t xml:space="preserve">SA-3, SA-15, SC-2, PM-2, PM-10, SI-5,PM-3 </t>
  </si>
  <si>
    <t>APPL-03</t>
  </si>
  <si>
    <t>APPL-07</t>
  </si>
  <si>
    <t>APPL-11</t>
  </si>
  <si>
    <t>APPL-18</t>
  </si>
  <si>
    <t>APPL-19</t>
  </si>
  <si>
    <t>AAAI-02</t>
  </si>
  <si>
    <t>AAAI-14</t>
  </si>
  <si>
    <t>12.4</t>
  </si>
  <si>
    <t>AAAI-18</t>
  </si>
  <si>
    <t>HLBC-01</t>
  </si>
  <si>
    <t>CSC 10</t>
  </si>
  <si>
    <t>17.1.1</t>
  </si>
  <si>
    <t>PR.IP-9</t>
  </si>
  <si>
    <t>3.12.2</t>
  </si>
  <si>
    <t>AU-7, AU-9, IR-4, AC-5, CP-4, CP-10; NIST SP 800-34</t>
  </si>
  <si>
    <t>BCPL-01</t>
  </si>
  <si>
    <t>17.1.2</t>
  </si>
  <si>
    <t>HLBC-03</t>
  </si>
  <si>
    <t>HLBC-04</t>
  </si>
  <si>
    <t>17.1.3</t>
  </si>
  <si>
    <t>AC-5, CP-4, CP-10; NIST SP 800-34</t>
  </si>
  <si>
    <t>Change Management</t>
  </si>
  <si>
    <t>HLCH-01</t>
  </si>
  <si>
    <t>12.1.2</t>
  </si>
  <si>
    <t>PR.IP-3</t>
  </si>
  <si>
    <t>3.4.3, 3.4.4</t>
  </si>
  <si>
    <t>CM-3, CM-4, CM-5</t>
  </si>
  <si>
    <t>HLCH-02</t>
  </si>
  <si>
    <t>HLCH-03</t>
  </si>
  <si>
    <t>§164.308(a)(1)(ii)(B)</t>
  </si>
  <si>
    <t>12.6.1</t>
  </si>
  <si>
    <t>HLCH-04</t>
  </si>
  <si>
    <t>DATA-02</t>
  </si>
  <si>
    <t>DATA-25</t>
  </si>
  <si>
    <t>DATA-26</t>
  </si>
  <si>
    <t>DATA-31</t>
  </si>
  <si>
    <t>Database</t>
  </si>
  <si>
    <t>HLDB-01</t>
  </si>
  <si>
    <t>10.1.1</t>
  </si>
  <si>
    <t>DBAS-01</t>
  </si>
  <si>
    <t>HLDB-02</t>
  </si>
  <si>
    <t>DBAS-02</t>
  </si>
  <si>
    <t>DCTR-10</t>
  </si>
  <si>
    <t>Disaster Recovery Plan</t>
  </si>
  <si>
    <t>HLDR-01</t>
  </si>
  <si>
    <t>AC-5, CP-4, CP-10, NIST SP 800-34</t>
  </si>
  <si>
    <t>DRPL-01</t>
  </si>
  <si>
    <t>HLDR-02</t>
  </si>
  <si>
    <t>CSC 10, CSC 12</t>
  </si>
  <si>
    <t>HLDR-03</t>
  </si>
  <si>
    <t>Firewalls, IDS, IPS, and Networking</t>
  </si>
  <si>
    <t>HLFI-01</t>
  </si>
  <si>
    <t>CSC 9</t>
  </si>
  <si>
    <t>13.1.1</t>
  </si>
  <si>
    <t>PR.DS-5</t>
  </si>
  <si>
    <t>HLFI-02</t>
  </si>
  <si>
    <t>PR.AC-5</t>
  </si>
  <si>
    <t>HLFI-03</t>
  </si>
  <si>
    <t>CSC 19</t>
  </si>
  <si>
    <t>12.4.1</t>
  </si>
  <si>
    <t>3.6.1, 3.14.6, 3.14.7</t>
  </si>
  <si>
    <t>IR-2, IR-4, IR-9</t>
  </si>
  <si>
    <t>HLFI-04</t>
  </si>
  <si>
    <t>DE.CM-1, DE.CM-2, DE.CM-7</t>
  </si>
  <si>
    <t>IR-2, IR-4, IR-10</t>
  </si>
  <si>
    <t>Physical Security</t>
  </si>
  <si>
    <t>HLPH-01</t>
  </si>
  <si>
    <t>CSC 3</t>
  </si>
  <si>
    <t>PR.AC-2, PR.AT-5, PR.IP-5, DE.CM-2</t>
  </si>
  <si>
    <t>3.8.2, 3.10.1, 3.10.2, 3.10.5, 3.10.6, 3.12.1</t>
  </si>
  <si>
    <t>MP-4, PE-2, PE-5, PE-6, PE-17</t>
  </si>
  <si>
    <t>PHYS-01</t>
  </si>
  <si>
    <t>HLPH-02</t>
  </si>
  <si>
    <t>8.2.3</t>
  </si>
  <si>
    <t>PR.AC-2, PR.AC-4, PR.DS-1, PR.DS-3, PR.DS-5</t>
  </si>
  <si>
    <t>3.8.1, 3.8.5, 3.8.7</t>
  </si>
  <si>
    <t>MP-2, MP-5, MP-7</t>
  </si>
  <si>
    <t>PHYS-02</t>
  </si>
  <si>
    <t>5.1.1</t>
  </si>
  <si>
    <t>ID.GV-2</t>
  </si>
  <si>
    <t>3.9.1, 3.9.2</t>
  </si>
  <si>
    <t>PM-2, PM-10, SI-5, CA-5, PM-1</t>
  </si>
  <si>
    <t>PPPR-01</t>
  </si>
  <si>
    <t>CSC 4</t>
  </si>
  <si>
    <t>PR.IP-2</t>
  </si>
  <si>
    <t>3.13.2</t>
  </si>
  <si>
    <t>CA-5, CM-3, PM-1, SA-15, SA-3, SA-8, SC-2</t>
  </si>
  <si>
    <t>16.1.5</t>
  </si>
  <si>
    <t>3.6.1, 3.12.2</t>
  </si>
  <si>
    <t>CA-5, PM-1, IR-4, IR-5, IR-7, IR-8</t>
  </si>
  <si>
    <t>HLPP-04</t>
  </si>
  <si>
    <t>CSC 17</t>
  </si>
  <si>
    <t>CA-5, PM-1</t>
  </si>
  <si>
    <t>Systems Management &amp; Configuration</t>
  </si>
  <si>
    <t>PR.PT-4</t>
  </si>
  <si>
    <t>AC-4</t>
  </si>
  <si>
    <t>PR.IP-1, PR.IP-2</t>
  </si>
  <si>
    <t>3.1.18, 3.7.1, 3.13.13</t>
  </si>
  <si>
    <t>CM-2, CM-6, CM-3, AC-19, MA-2</t>
  </si>
  <si>
    <t>SYST-04</t>
  </si>
  <si>
    <t>Vulnerability Scanning</t>
  </si>
  <si>
    <t>HLVU-01</t>
  </si>
  <si>
    <t>DE.CM-8</t>
  </si>
  <si>
    <t>3.11.1, 3.11.2, 3.11.3</t>
  </si>
  <si>
    <t>SI-2</t>
  </si>
  <si>
    <t>VULN-02</t>
  </si>
  <si>
    <t>HLVU-02</t>
  </si>
  <si>
    <t>Vendor</t>
  </si>
  <si>
    <t>Product</t>
  </si>
  <si>
    <t>Description</t>
  </si>
  <si>
    <t>Overall Score:</t>
  </si>
  <si>
    <t>F</t>
  </si>
  <si>
    <t>D</t>
  </si>
  <si>
    <t>C</t>
  </si>
  <si>
    <t>B</t>
  </si>
  <si>
    <t>A</t>
  </si>
  <si>
    <t>High Risk, Non-Compliant Responses</t>
  </si>
  <si>
    <t>Policies for information security</t>
  </si>
  <si>
    <t>5.1.2</t>
  </si>
  <si>
    <t>Review of the policies for information security</t>
  </si>
  <si>
    <t>6.1.1</t>
  </si>
  <si>
    <t>Information security roles and responsibilities</t>
  </si>
  <si>
    <t>6.1.2</t>
  </si>
  <si>
    <t>Segregation of duties</t>
  </si>
  <si>
    <t>6.1.3</t>
  </si>
  <si>
    <t>Contact with authorities</t>
  </si>
  <si>
    <t>6.1.4</t>
  </si>
  <si>
    <t>Contact with special interest groups</t>
  </si>
  <si>
    <t>6.1.5</t>
  </si>
  <si>
    <t>Information security in project management</t>
  </si>
  <si>
    <t>6.2.1</t>
  </si>
  <si>
    <t>Mobile device policy</t>
  </si>
  <si>
    <t>6.2.2</t>
  </si>
  <si>
    <t>Teleworking</t>
  </si>
  <si>
    <t>7.1.1</t>
  </si>
  <si>
    <t>Screening</t>
  </si>
  <si>
    <t>7.1.2</t>
  </si>
  <si>
    <t>Terms and conditions of employment</t>
  </si>
  <si>
    <t>7.2.1</t>
  </si>
  <si>
    <t>Management responsibilities</t>
  </si>
  <si>
    <t>7.2.2</t>
  </si>
  <si>
    <t>Information security awareness, education and training</t>
  </si>
  <si>
    <t>7.2.3</t>
  </si>
  <si>
    <t>Disciplinary process</t>
  </si>
  <si>
    <t>7.3.1</t>
  </si>
  <si>
    <t>Termination or change of employment responsibilities</t>
  </si>
  <si>
    <t>8.1.1</t>
  </si>
  <si>
    <t>Inventory of assets</t>
  </si>
  <si>
    <t>8.1.2</t>
  </si>
  <si>
    <t>Ownership of assets</t>
  </si>
  <si>
    <t>8.1.3</t>
  </si>
  <si>
    <t>Acceptable use of assets</t>
  </si>
  <si>
    <t>8.1.4</t>
  </si>
  <si>
    <t>Return of assets</t>
  </si>
  <si>
    <t>Classification of information</t>
  </si>
  <si>
    <t>8.2.2</t>
  </si>
  <si>
    <t>Labelling of information</t>
  </si>
  <si>
    <t>Handling of assets</t>
  </si>
  <si>
    <t>Management of removable media</t>
  </si>
  <si>
    <t>8.3.2</t>
  </si>
  <si>
    <t>Disposal of media</t>
  </si>
  <si>
    <t>8.3.3</t>
  </si>
  <si>
    <t>Physical media transfer</t>
  </si>
  <si>
    <t>Access control policy</t>
  </si>
  <si>
    <t>9.1.2</t>
  </si>
  <si>
    <t>Access to networks and network services</t>
  </si>
  <si>
    <t>9.2.1</t>
  </si>
  <si>
    <t>User registration and de-registration</t>
  </si>
  <si>
    <t>User access provisioning</t>
  </si>
  <si>
    <t>9.2.3</t>
  </si>
  <si>
    <t>Management of privileged access rights</t>
  </si>
  <si>
    <t>9.2.4</t>
  </si>
  <si>
    <t>Management of secret authentication information of users</t>
  </si>
  <si>
    <t>9.2.5</t>
  </si>
  <si>
    <t>Review of user access rights</t>
  </si>
  <si>
    <t>9.2.6</t>
  </si>
  <si>
    <t>Removal or adjustment of access rights</t>
  </si>
  <si>
    <t>9.3.1</t>
  </si>
  <si>
    <t>Use of secret authentication information</t>
  </si>
  <si>
    <t>9.4.1</t>
  </si>
  <si>
    <t>Information access restriction</t>
  </si>
  <si>
    <t>9.4.2</t>
  </si>
  <si>
    <t>Secure log-on procedures</t>
  </si>
  <si>
    <t>Password management system</t>
  </si>
  <si>
    <t>9.4.4</t>
  </si>
  <si>
    <t>Use of privileged utility programs</t>
  </si>
  <si>
    <t>9.4.5</t>
  </si>
  <si>
    <t>Access control to program source code</t>
  </si>
  <si>
    <t>Policy on the use of cryptographic controls</t>
  </si>
  <si>
    <t>10.1.2</t>
  </si>
  <si>
    <t>Key management</t>
  </si>
  <si>
    <t>Physical security perimeter</t>
  </si>
  <si>
    <t>11.1.2</t>
  </si>
  <si>
    <t>Physical entry controls</t>
  </si>
  <si>
    <t>11.1.3</t>
  </si>
  <si>
    <t>Securing offices, rooms and facilities</t>
  </si>
  <si>
    <t>11.1.4</t>
  </si>
  <si>
    <t>Protecting against external and environmental threats</t>
  </si>
  <si>
    <t>11.1.5</t>
  </si>
  <si>
    <t>Working in secure areas</t>
  </si>
  <si>
    <t>11.1.6</t>
  </si>
  <si>
    <t>Delivery and loading areas</t>
  </si>
  <si>
    <t>Equipment siting and protection</t>
  </si>
  <si>
    <t>Supporting utilities</t>
  </si>
  <si>
    <t>11.2.3</t>
  </si>
  <si>
    <t>Cabling security</t>
  </si>
  <si>
    <t>11.2.4</t>
  </si>
  <si>
    <t>Equipment maintenance</t>
  </si>
  <si>
    <t>11.2.5</t>
  </si>
  <si>
    <t>Removal of assets</t>
  </si>
  <si>
    <t>11.2.6</t>
  </si>
  <si>
    <t>Security of equipment and assets off-premises</t>
  </si>
  <si>
    <t>11.2.7</t>
  </si>
  <si>
    <t>Secure disposal or re-use of equipment</t>
  </si>
  <si>
    <t>11.2.8</t>
  </si>
  <si>
    <t>Unattended user equipment</t>
  </si>
  <si>
    <t>11.2.9</t>
  </si>
  <si>
    <t>Clear desk and clear screen policy</t>
  </si>
  <si>
    <t>Documented operating procedures</t>
  </si>
  <si>
    <t>Change management</t>
  </si>
  <si>
    <t>12.1.3</t>
  </si>
  <si>
    <t>Capacity management</t>
  </si>
  <si>
    <t>12.1.4</t>
  </si>
  <si>
    <t>Separation of development, testing and operational environments</t>
  </si>
  <si>
    <t>12.2.1</t>
  </si>
  <si>
    <t>Controls against malware</t>
  </si>
  <si>
    <t>Information backup</t>
  </si>
  <si>
    <t>Event logging</t>
  </si>
  <si>
    <t>12.4.2</t>
  </si>
  <si>
    <t>Protection of log information</t>
  </si>
  <si>
    <t>12.4.3</t>
  </si>
  <si>
    <t>Administrator and operator logs</t>
  </si>
  <si>
    <t>12.4.4</t>
  </si>
  <si>
    <t>Clock synchronisation</t>
  </si>
  <si>
    <t>12.5.1</t>
  </si>
  <si>
    <t>Installation of software on operational systems</t>
  </si>
  <si>
    <t>Management of technical vulnerabilities</t>
  </si>
  <si>
    <t>12.6.2</t>
  </si>
  <si>
    <t>Restrictions on software installation</t>
  </si>
  <si>
    <t>12.7.1</t>
  </si>
  <si>
    <t>Information systems audit controls</t>
  </si>
  <si>
    <t xml:space="preserve">Network controls </t>
  </si>
  <si>
    <t>13.1.2</t>
  </si>
  <si>
    <t>Security of network services</t>
  </si>
  <si>
    <t>13.1.3</t>
  </si>
  <si>
    <t>Segregation in networks</t>
  </si>
  <si>
    <t>13.2.1</t>
  </si>
  <si>
    <t>Information transfer policies and procedures</t>
  </si>
  <si>
    <t>13.2.2</t>
  </si>
  <si>
    <t>Agreements on information transfer</t>
  </si>
  <si>
    <t>13.2.3</t>
  </si>
  <si>
    <t>Electronic messaging</t>
  </si>
  <si>
    <t>13.2.4</t>
  </si>
  <si>
    <t>Confidentiality or non-disclosure agreements</t>
  </si>
  <si>
    <t>14.1.1</t>
  </si>
  <si>
    <t>Information Security requirements analysis and specification</t>
  </si>
  <si>
    <t>14.1.2</t>
  </si>
  <si>
    <t>Securing application services on public networks</t>
  </si>
  <si>
    <t>14.1.3</t>
  </si>
  <si>
    <t>Protecting application services transactions</t>
  </si>
  <si>
    <t>Secure development policy</t>
  </si>
  <si>
    <t>14.2.2</t>
  </si>
  <si>
    <t>System change control procedures</t>
  </si>
  <si>
    <t>14.2.3</t>
  </si>
  <si>
    <t>Technical review of applications after operating platform changes</t>
  </si>
  <si>
    <t>14.2.4</t>
  </si>
  <si>
    <t>Restrictions on changes to software packages</t>
  </si>
  <si>
    <t>Secure system engineering principles</t>
  </si>
  <si>
    <t>14.2.6</t>
  </si>
  <si>
    <t>Secure development environment</t>
  </si>
  <si>
    <t>14.2.7</t>
  </si>
  <si>
    <t>Outsourced development</t>
  </si>
  <si>
    <t>14.2.8</t>
  </si>
  <si>
    <t>System security testing</t>
  </si>
  <si>
    <t>14.2.9</t>
  </si>
  <si>
    <t>System acceptance testing</t>
  </si>
  <si>
    <t>14.3.1</t>
  </si>
  <si>
    <t>Protection of test data</t>
  </si>
  <si>
    <t>15.1.1</t>
  </si>
  <si>
    <t>Information security policy for supplier relationships</t>
  </si>
  <si>
    <t>15.1.2</t>
  </si>
  <si>
    <t>Addressing security within supplier agreements</t>
  </si>
  <si>
    <t>15.1.3</t>
  </si>
  <si>
    <t>Information and communication technology supply chain</t>
  </si>
  <si>
    <t>Monitoring and review of supplier services</t>
  </si>
  <si>
    <t>Managing changes to supplier services</t>
  </si>
  <si>
    <t>16.1.1</t>
  </si>
  <si>
    <t>Responsibilities and procedures</t>
  </si>
  <si>
    <t>16.1.2</t>
  </si>
  <si>
    <t>Reporting information security events</t>
  </si>
  <si>
    <t>16.1.3</t>
  </si>
  <si>
    <t>Reporting information security weaknesses</t>
  </si>
  <si>
    <t>16.1.4</t>
  </si>
  <si>
    <t>Assessment of and decision on information security events</t>
  </si>
  <si>
    <t>Response to information security incidents</t>
  </si>
  <si>
    <t>16.1.6</t>
  </si>
  <si>
    <t>Learning from information security incidents</t>
  </si>
  <si>
    <t>16.1.7</t>
  </si>
  <si>
    <t>Collection of evidence</t>
  </si>
  <si>
    <t>Planning information security continuity</t>
  </si>
  <si>
    <t>Implementing information security continuity</t>
  </si>
  <si>
    <t>Verify, review and evaluate information security continuity</t>
  </si>
  <si>
    <t>17.2.1</t>
  </si>
  <si>
    <t>Availability of information processing facilities</t>
  </si>
  <si>
    <t>Identification of applicable legislation and contractual requirements</t>
  </si>
  <si>
    <t>18.1.2</t>
  </si>
  <si>
    <t>Intellectual property rights</t>
  </si>
  <si>
    <t>18.1.3</t>
  </si>
  <si>
    <t>Protection of records</t>
  </si>
  <si>
    <t>Privacy and protection of personally identifiable information</t>
  </si>
  <si>
    <t>18.1.5</t>
  </si>
  <si>
    <t>Regulation of cryptographic controls</t>
  </si>
  <si>
    <t>18.2.1</t>
  </si>
  <si>
    <t>Independent review of information security</t>
  </si>
  <si>
    <t>18.2.2</t>
  </si>
  <si>
    <t>Compliance with security policies and standards</t>
  </si>
  <si>
    <t>18.2.3</t>
  </si>
  <si>
    <t>Technical compliance review</t>
  </si>
  <si>
    <t>11.1.1,11.1.2</t>
  </si>
  <si>
    <t>CSC 1</t>
  </si>
  <si>
    <t>Inventory of Authorized and Unauthorized Devices</t>
  </si>
  <si>
    <t>Inventory of Authorized and Unauthorized Software</t>
  </si>
  <si>
    <t>Secure Configurations for Hardware and Software</t>
  </si>
  <si>
    <t>Continuous Vulnerability Assessment and Remediation</t>
  </si>
  <si>
    <t>CSC 5</t>
  </si>
  <si>
    <t>Malware Defenses</t>
  </si>
  <si>
    <t>Application Software Security</t>
  </si>
  <si>
    <t>CSC 7</t>
  </si>
  <si>
    <t>Wireless Access Control</t>
  </si>
  <si>
    <t>CSC 8</t>
  </si>
  <si>
    <t>Data Recovery Capability</t>
  </si>
  <si>
    <t>Security Skills Assessment and Appropriate Training to Fill Gaps</t>
  </si>
  <si>
    <t>Secure Configurations for Network Devices</t>
  </si>
  <si>
    <t>CSC 11</t>
  </si>
  <si>
    <t>Limitation and Control of Network Ports</t>
  </si>
  <si>
    <t>Controlled Use of Administrative Privileges</t>
  </si>
  <si>
    <t>Boundary Defense</t>
  </si>
  <si>
    <t>Maintenance, Monitoring, and Analysis of Audit Logs</t>
  </si>
  <si>
    <t>CSC 15</t>
  </si>
  <si>
    <t>Controlled Access Based on the Need to Know</t>
  </si>
  <si>
    <t>Account Monitoring and Control</t>
  </si>
  <si>
    <t>Data Protection</t>
  </si>
  <si>
    <t>CSC 18</t>
  </si>
  <si>
    <t>Incident Response and Management</t>
  </si>
  <si>
    <t>Secure Network Engineering</t>
  </si>
  <si>
    <t>CSC 20</t>
  </si>
  <si>
    <t>Penetration Tests and Red Team Exercises</t>
  </si>
  <si>
    <t>ID.AM-1</t>
  </si>
  <si>
    <t xml:space="preserve"> Physical devices and systems within the organization are inventoried</t>
  </si>
  <si>
    <t>ID.AM-2</t>
  </si>
  <si>
    <t xml:space="preserve"> Software platforms and applications within the organization are inventoried</t>
  </si>
  <si>
    <t>ID.AM-3</t>
  </si>
  <si>
    <t xml:space="preserve"> Organizational communication and data flows are mapped</t>
  </si>
  <si>
    <t>ID.AM-4</t>
  </si>
  <si>
    <t xml:space="preserve"> External information systems are catalogued</t>
  </si>
  <si>
    <t>ID.AM-5</t>
  </si>
  <si>
    <t xml:space="preserve"> Resources (e.g., hardware, devices, data, and software) are prioritized based on their classification, criticality, and business value </t>
  </si>
  <si>
    <t>ID.AM-6</t>
  </si>
  <si>
    <t xml:space="preserve"> Cybersecurity roles and responsibilities for the entire workforce and third-party stakeholders (e.g., suppliers, customers, partners) are established</t>
  </si>
  <si>
    <t>ID.BE-1</t>
  </si>
  <si>
    <t xml:space="preserve"> The organization’s role in the supply chain is identified and communicated</t>
  </si>
  <si>
    <t>ID.BE-2</t>
  </si>
  <si>
    <t xml:space="preserve"> The organization’s place in critical infrastructure and its industry sector is identified and communicated</t>
  </si>
  <si>
    <t>ID.BE-3</t>
  </si>
  <si>
    <t xml:space="preserve"> Priorities for organizational mission, objectives, and activities are established and communicated</t>
  </si>
  <si>
    <t>ID.BE-4</t>
  </si>
  <si>
    <t xml:space="preserve"> Dependencies and critical functions for delivery of critical services are established</t>
  </si>
  <si>
    <t>ID.BE-5</t>
  </si>
  <si>
    <t xml:space="preserve"> Resilience requirements to support delivery of critical services are established</t>
  </si>
  <si>
    <t>ID.GV-1</t>
  </si>
  <si>
    <t xml:space="preserve"> Organizational information security policy is established</t>
  </si>
  <si>
    <t xml:space="preserve"> Information security roles &amp; responsibilities are coordinated and aligned with internal roles and external partners</t>
  </si>
  <si>
    <t xml:space="preserve"> Legal and regulatory requirements regarding cybersecurity, including privacy and civil liberties obligations, are understood and managed</t>
  </si>
  <si>
    <t>ID.GV-4</t>
  </si>
  <si>
    <t xml:space="preserve"> Governance and risk management processes address cybersecurity risks</t>
  </si>
  <si>
    <t>ID.RA-1</t>
  </si>
  <si>
    <t xml:space="preserve"> Asset vulnerabilities are identified and documented</t>
  </si>
  <si>
    <t>ID.RA-2</t>
  </si>
  <si>
    <t xml:space="preserve"> Threat and vulnerability information is received from information sharing forums and sources</t>
  </si>
  <si>
    <t>ID.RA-3</t>
  </si>
  <si>
    <t xml:space="preserve"> Threats, both internal and external, are identified and documented</t>
  </si>
  <si>
    <t>ID.RA-4</t>
  </si>
  <si>
    <t xml:space="preserve"> Potential business impacts and likelihoods are identified</t>
  </si>
  <si>
    <t>ID.RA-5</t>
  </si>
  <si>
    <t xml:space="preserve"> Threats, vulnerabilities, likelihoods, and impacts are used to determine risk</t>
  </si>
  <si>
    <t>ID.RA-6</t>
  </si>
  <si>
    <t xml:space="preserve"> Risk responses are identified and prioritized</t>
  </si>
  <si>
    <t>ID.RM-1</t>
  </si>
  <si>
    <t xml:space="preserve"> Risk management processes are established, managed, and agreed to by organizational stakeholders</t>
  </si>
  <si>
    <t>ID.RM-2</t>
  </si>
  <si>
    <t xml:space="preserve"> Organizational risk tolerance is determined and clearly expressed</t>
  </si>
  <si>
    <t>ID.RM-3</t>
  </si>
  <si>
    <t xml:space="preserve"> The organization’s determination of risk tolerance is informed by its role in critical infrastructure and sector specific risk analysis</t>
  </si>
  <si>
    <t xml:space="preserve"> Identities and credentials are managed for authorized devices and users</t>
  </si>
  <si>
    <t xml:space="preserve"> Physical access to assets is managed and protected</t>
  </si>
  <si>
    <t>PR.AC-3</t>
  </si>
  <si>
    <t xml:space="preserve"> Remote access is managed</t>
  </si>
  <si>
    <t xml:space="preserve"> Access permissions are managed, incorporating the principles of least privilege and separation of duties</t>
  </si>
  <si>
    <t xml:space="preserve"> Network integrity is protected, incorporating network segregation where appropriate</t>
  </si>
  <si>
    <t>PR.AT-1</t>
  </si>
  <si>
    <t xml:space="preserve"> All users are informed and trained </t>
  </si>
  <si>
    <t>PR.AT-2</t>
  </si>
  <si>
    <t xml:space="preserve"> Privileged users understand roles &amp; responsibilities </t>
  </si>
  <si>
    <t>PR.AT-3</t>
  </si>
  <si>
    <t xml:space="preserve"> Third-party stakeholders (e.g., suppliers, customers, partners) understand roles &amp; responsibilities </t>
  </si>
  <si>
    <t>PR.AT-4</t>
  </si>
  <si>
    <t xml:space="preserve"> Senior executives understand roles &amp; responsibilities </t>
  </si>
  <si>
    <t>PR.AT-5</t>
  </si>
  <si>
    <t xml:space="preserve"> Physical and information security personnel understand roles &amp; responsibilities </t>
  </si>
  <si>
    <t xml:space="preserve"> Data-at-rest is protected</t>
  </si>
  <si>
    <t>PR.DS-2</t>
  </si>
  <si>
    <t xml:space="preserve"> Data-in-transit is protected</t>
  </si>
  <si>
    <t xml:space="preserve"> Assets are formally managed throughout removal, transfers, and disposition</t>
  </si>
  <si>
    <t>PR.DS-4</t>
  </si>
  <si>
    <t xml:space="preserve"> Adequate capacity to ensure availability is maintained</t>
  </si>
  <si>
    <t xml:space="preserve"> Protections against data leaks are implemented</t>
  </si>
  <si>
    <t xml:space="preserve"> Integrity checking mechanisms are used to verify software, firmware, and information integrity</t>
  </si>
  <si>
    <t>PR.DS-7</t>
  </si>
  <si>
    <t xml:space="preserve"> The development and testing environment(s) are separate from the production environment</t>
  </si>
  <si>
    <t>PR.IP-1</t>
  </si>
  <si>
    <t xml:space="preserve"> A baseline configuration of information technology/industrial control systems is created and maintained</t>
  </si>
  <si>
    <t xml:space="preserve"> A System Development Life Cycle to manage systems is implemented</t>
  </si>
  <si>
    <t xml:space="preserve"> Configuration change control processes are in place</t>
  </si>
  <si>
    <t>PR.IP-4</t>
  </si>
  <si>
    <t xml:space="preserve"> Backups of information are conducted, maintained, and tested periodically</t>
  </si>
  <si>
    <t>PR.IP-5</t>
  </si>
  <si>
    <t xml:space="preserve"> Policy and regulations regarding the physical operating environment for organizational assets are met</t>
  </si>
  <si>
    <t>PR.IP-6</t>
  </si>
  <si>
    <t xml:space="preserve"> Data is destroyed according to policy</t>
  </si>
  <si>
    <t>PR.IP-7</t>
  </si>
  <si>
    <t xml:space="preserve"> Protection processes are continuously improved</t>
  </si>
  <si>
    <t>PR.IP-8</t>
  </si>
  <si>
    <t xml:space="preserve"> Effectiveness of protection technologies is shared with appropriate parties</t>
  </si>
  <si>
    <t xml:space="preserve"> Response plans (Incident Response and Business Continuity) and recovery plans (Incident Recovery and Disaster Recovery) are in place and managed</t>
  </si>
  <si>
    <t>PR.IP-10</t>
  </si>
  <si>
    <t xml:space="preserve"> Response and recovery plans are tested</t>
  </si>
  <si>
    <t>PR.IP-11</t>
  </si>
  <si>
    <t xml:space="preserve"> Cybersecurity is included in human resources practices (e.g., deprovisioning, personnel screening)</t>
  </si>
  <si>
    <t>PR.IP-12</t>
  </si>
  <si>
    <t xml:space="preserve"> A vulnerability management plan is developed and implemented</t>
  </si>
  <si>
    <t>PR.MA-1</t>
  </si>
  <si>
    <t xml:space="preserve"> Maintenance and repair of organizational assets is performed and logged in a timely manner, with approved and controlled tools</t>
  </si>
  <si>
    <t>PR.MA-2</t>
  </si>
  <si>
    <t xml:space="preserve"> Remote maintenance of organizational assets is approved, logged, and performed in a manner that prevents unauthorized access</t>
  </si>
  <si>
    <t xml:space="preserve"> Audit/log records are determined, documented, implemented, and reviewed in accordance with policy</t>
  </si>
  <si>
    <t>PR.PT-2</t>
  </si>
  <si>
    <t xml:space="preserve"> Removable media is protected and its use restricted according to policy</t>
  </si>
  <si>
    <t xml:space="preserve"> Access to systems and assets is controlled, incorporating the principle of least functionality</t>
  </si>
  <si>
    <t xml:space="preserve"> Communications and control networks are protected</t>
  </si>
  <si>
    <t>DE.AE-1</t>
  </si>
  <si>
    <t xml:space="preserve"> A baseline of network operations and expected data flows for users and systems is established and managed</t>
  </si>
  <si>
    <t>DE.AE-2</t>
  </si>
  <si>
    <t xml:space="preserve"> Detected events are analyzed to understand attack targets and methods</t>
  </si>
  <si>
    <t>DE.AE-3</t>
  </si>
  <si>
    <t xml:space="preserve"> Event data are aggregated and correlated from multiple sources and sensors</t>
  </si>
  <si>
    <t>DE.AE-4</t>
  </si>
  <si>
    <t xml:space="preserve"> Impact of events is determined</t>
  </si>
  <si>
    <t>DE.AE-5</t>
  </si>
  <si>
    <t xml:space="preserve"> Incident alert thresholds are established</t>
  </si>
  <si>
    <t>DE.CM-1</t>
  </si>
  <si>
    <t xml:space="preserve"> The network is monitored to detect potential cybersecurity events</t>
  </si>
  <si>
    <t>DE.CM-2</t>
  </si>
  <si>
    <t xml:space="preserve"> The physical environment is monitored to detect potential cybersecurity events</t>
  </si>
  <si>
    <t>DE.CM-3</t>
  </si>
  <si>
    <t xml:space="preserve"> Personnel activity is monitored to detect potential cybersecurity events</t>
  </si>
  <si>
    <t>DE.CM-4</t>
  </si>
  <si>
    <t xml:space="preserve"> Malicious code is detected</t>
  </si>
  <si>
    <t>DE.CM-5</t>
  </si>
  <si>
    <t xml:space="preserve"> Unauthorized mobile code is detected</t>
  </si>
  <si>
    <t>DE.CM-6</t>
  </si>
  <si>
    <t xml:space="preserve"> External service provider activity is monitored to detect potential cybersecurity events</t>
  </si>
  <si>
    <t>DE.CM-7</t>
  </si>
  <si>
    <t xml:space="preserve"> Monitoring for unauthorized personnel, connections, devices, and software is performed</t>
  </si>
  <si>
    <t xml:space="preserve"> Vulnerability scans are performed</t>
  </si>
  <si>
    <t>DE.DP-1</t>
  </si>
  <si>
    <t xml:space="preserve"> Roles and responsibilities for detection are well defined to ensure accountability</t>
  </si>
  <si>
    <t>DE.DP-2</t>
  </si>
  <si>
    <t xml:space="preserve"> Detection activities comply with all applicable requirements</t>
  </si>
  <si>
    <t>DE.DP-3</t>
  </si>
  <si>
    <t xml:space="preserve"> Detection processes are tested</t>
  </si>
  <si>
    <t>DE.DP-4</t>
  </si>
  <si>
    <t xml:space="preserve"> Event detection information is communicated to appropriate parties</t>
  </si>
  <si>
    <t>DE.DP-5</t>
  </si>
  <si>
    <t xml:space="preserve"> Detection processes are continuously improved</t>
  </si>
  <si>
    <t>RS.RP-1</t>
  </si>
  <si>
    <t xml:space="preserve"> Response plan is executed during or after an event</t>
  </si>
  <si>
    <t>RS.CO-1</t>
  </si>
  <si>
    <t xml:space="preserve"> Personnel know their roles and order of operations when a response is needed</t>
  </si>
  <si>
    <t>RS.CO-2</t>
  </si>
  <si>
    <t xml:space="preserve"> Events are reported consistent with established criteria</t>
  </si>
  <si>
    <t>RS.CO-3</t>
  </si>
  <si>
    <t xml:space="preserve"> Information is shared consistent with response plans</t>
  </si>
  <si>
    <t>RS.CO-4</t>
  </si>
  <si>
    <t xml:space="preserve"> Coordination with stakeholders occurs consistent with response plans</t>
  </si>
  <si>
    <t>RS.CO-5</t>
  </si>
  <si>
    <t xml:space="preserve"> Voluntary information sharing occurs with external stakeholders to achieve broader cybersecurity situational awareness </t>
  </si>
  <si>
    <t>RS.AN-1</t>
  </si>
  <si>
    <t xml:space="preserve"> Notifications from detection systems are investigated </t>
  </si>
  <si>
    <t>RS.AN-2</t>
  </si>
  <si>
    <t xml:space="preserve"> The impact of the incident is understood</t>
  </si>
  <si>
    <t>RS.AN-3</t>
  </si>
  <si>
    <t xml:space="preserve"> Forensics are performed</t>
  </si>
  <si>
    <t>RS.AN-4</t>
  </si>
  <si>
    <t xml:space="preserve"> Incidents are categorized consistent with response plans</t>
  </si>
  <si>
    <t>RS.MI-1</t>
  </si>
  <si>
    <t xml:space="preserve"> Incidents are contained</t>
  </si>
  <si>
    <t>RS.MI-2</t>
  </si>
  <si>
    <t xml:space="preserve"> Incidents are mitigated</t>
  </si>
  <si>
    <t>RS.MI-3</t>
  </si>
  <si>
    <t xml:space="preserve"> Newly identified vulnerabilities are mitigated or documented as accepted risks</t>
  </si>
  <si>
    <t>RS.IM-1</t>
  </si>
  <si>
    <t xml:space="preserve"> Response plans incorporate lessons learned</t>
  </si>
  <si>
    <t>RS.IM-2</t>
  </si>
  <si>
    <t xml:space="preserve"> Response strategies are updated</t>
  </si>
  <si>
    <t>RC.RP-1</t>
  </si>
  <si>
    <t xml:space="preserve"> Recovery plan is executed during or after an event</t>
  </si>
  <si>
    <t>RC.IM-1</t>
  </si>
  <si>
    <t xml:space="preserve"> Recovery plans incorporate lessons learned</t>
  </si>
  <si>
    <t>RC.IM-2</t>
  </si>
  <si>
    <t xml:space="preserve"> Recovery strategies are updated</t>
  </si>
  <si>
    <t>RC.CO-1</t>
  </si>
  <si>
    <t xml:space="preserve"> Public relations are managed</t>
  </si>
  <si>
    <t>RC.CO-2</t>
  </si>
  <si>
    <t xml:space="preserve"> Reputation after an event is repaired</t>
  </si>
  <si>
    <t>RC.CO-3</t>
  </si>
  <si>
    <t xml:space="preserve"> Recovery activities are communicated to internal stakeholders and executive and management teams</t>
  </si>
  <si>
    <t>3.1.1</t>
  </si>
  <si>
    <t>Limit system access to authorized users, processes acting on behalf of authorized users, and devices (including other systems).</t>
  </si>
  <si>
    <t>3.1.2</t>
  </si>
  <si>
    <t>Limit system access to the types of transactions and functions that authorized users are permitted to execute.</t>
  </si>
  <si>
    <t>Control the flow of CUI in accordance with approved authorizations.</t>
  </si>
  <si>
    <t>3.1.4</t>
  </si>
  <si>
    <t>Separate the duties of individuals to reduce the risk of malevolent activity without collusion.</t>
  </si>
  <si>
    <t>3.1.5</t>
  </si>
  <si>
    <t>Employ the principle of least privilege, including for specific security functions and privileged accounts.</t>
  </si>
  <si>
    <t>3.1.6</t>
  </si>
  <si>
    <t>Use non-privileged accounts or roles when accessing nonsecurity functions.</t>
  </si>
  <si>
    <t>3.1.7</t>
  </si>
  <si>
    <t>Prevent non-privileged users from executing privileged functions and capture the execution of such functions in audit logs.</t>
  </si>
  <si>
    <t>3.1.8</t>
  </si>
  <si>
    <t>Limit unsuccessful logon attempts.</t>
  </si>
  <si>
    <t>3.1.9</t>
  </si>
  <si>
    <t>Provide privacy and security notices consistent with applicable CUI rules.</t>
  </si>
  <si>
    <t>3.1.10</t>
  </si>
  <si>
    <t>Use session lock with pattern-hiding displays to prevent access and viewing of data after a period of inactivity.</t>
  </si>
  <si>
    <t>3.1.11</t>
  </si>
  <si>
    <t>Terminate (automatically) a user session after a defined condition.</t>
  </si>
  <si>
    <t>3.1.12</t>
  </si>
  <si>
    <t>Monitor and control remote access sessions.</t>
  </si>
  <si>
    <t>3.1.13</t>
  </si>
  <si>
    <t>Employ cryptographic mechanisms to protect the confidentiality of remote access sessions.</t>
  </si>
  <si>
    <t>3.1.14</t>
  </si>
  <si>
    <t>Route remote access via managed access control points.</t>
  </si>
  <si>
    <t>3.1.15</t>
  </si>
  <si>
    <t>Authorize remote execution of privileged commands and remote access to security-relevant information</t>
  </si>
  <si>
    <t>3.1.16</t>
  </si>
  <si>
    <t>Authorize wireless access prior to allowing such connections.</t>
  </si>
  <si>
    <t>3.1.17</t>
  </si>
  <si>
    <t>Protect wireless access using authentication and encryption.</t>
  </si>
  <si>
    <t>3.1.18</t>
  </si>
  <si>
    <t>Control connection of mobile devices.</t>
  </si>
  <si>
    <t>3.1.19</t>
  </si>
  <si>
    <t>Encrypt CUI on mobile devices and mobile computing platforms.21</t>
  </si>
  <si>
    <t>3.1.20</t>
  </si>
  <si>
    <t>Verify and control/limit connections to and use of external systems.</t>
  </si>
  <si>
    <t>3.1.21</t>
  </si>
  <si>
    <t>Limit use of portable storage devices on external systems.</t>
  </si>
  <si>
    <t>3.1.22</t>
  </si>
  <si>
    <t>Control CUI posted or processed on publicly accessible systems.</t>
  </si>
  <si>
    <t>3.2.1</t>
  </si>
  <si>
    <t>Ensure that managers, systems administrators, and users of organizational systems are made aware of the security risks associated with their activities and of the applicable policies, standards, and procedures related to the security of those systems.</t>
  </si>
  <si>
    <t>3.2.2</t>
  </si>
  <si>
    <t>Ensure that personnel are trained to carry out their assigned information security-related duties and responsibilities.</t>
  </si>
  <si>
    <t>3.2.3</t>
  </si>
  <si>
    <t>Provide security awareness training on recognizing and reporting potential indicators of insider reat.</t>
  </si>
  <si>
    <t>3.3.1</t>
  </si>
  <si>
    <t>Create and retain system audit logs and records to the extent needed to enable the monitoring, analysis, investigation, and reporting of unlawful or unauthorized system activity.</t>
  </si>
  <si>
    <t>3.3.2</t>
  </si>
  <si>
    <t>Ensure that the actions of individual system users can be uniquely traced to those users so they can be held accountable for their actions.</t>
  </si>
  <si>
    <t>3.3.3</t>
  </si>
  <si>
    <t>Review and update logged events.</t>
  </si>
  <si>
    <t>3.3.4</t>
  </si>
  <si>
    <t>Alert in the event of an audit logging process failure.</t>
  </si>
  <si>
    <t>3.3.5</t>
  </si>
  <si>
    <t>Correlate audit record review, analysis, and reporting processes for investigation and response to indications of unlawful, unauthorized, suspicious, or unusual activity.</t>
  </si>
  <si>
    <t>3.3.6</t>
  </si>
  <si>
    <t>Provide audit record reduction and report generation to support on-demand analysis and reporting.</t>
  </si>
  <si>
    <t>3.3.7</t>
  </si>
  <si>
    <t>Provide a system capability that compares and synchronizes internal system clocks with an authoritative source to generate time stamps for audit records.</t>
  </si>
  <si>
    <t>3.3.8</t>
  </si>
  <si>
    <t>Protect audit information and audit logging tools from unauthorized access, modification, and deletion.</t>
  </si>
  <si>
    <t>3.3.9</t>
  </si>
  <si>
    <t>Limit management of audit logging functionality to a subset of privileged users.</t>
  </si>
  <si>
    <t>Establish and maintain baseline configurations and inventories of organizational systems (including hardware, software, firmware, and documentation) throughout the respective system development life cycles.</t>
  </si>
  <si>
    <t>3.4.2</t>
  </si>
  <si>
    <t>Establish and enforce security configuration settings for information technology products employed in organizational systems.</t>
  </si>
  <si>
    <t>Track, review, approve or disapprove, and log changes to organizational systems.</t>
  </si>
  <si>
    <t>Analyze the security impact of changes prior to implementation.</t>
  </si>
  <si>
    <t>3.4.5</t>
  </si>
  <si>
    <t>Define, document, approve, and enforce physical and logical access restrictions associated with changes to organizational systems.</t>
  </si>
  <si>
    <t>3.4.6</t>
  </si>
  <si>
    <t>Employ the principle of least functionality by configuring organizational systems to provide only essential capabilities.</t>
  </si>
  <si>
    <t>3.4.7</t>
  </si>
  <si>
    <t>Restrict, disable, or prevent the use of nonessential programs, functions, ports, protocols, and services.</t>
  </si>
  <si>
    <t>3.4.8</t>
  </si>
  <si>
    <t>Apply deny-by-exception (blacklisting) policy to prevent the use of unauthorized software or deny-all, permit-by-exception (whitelisting) policy to allow the execution of authorized software.</t>
  </si>
  <si>
    <t>Control and monitor user-installed software.</t>
  </si>
  <si>
    <t>Identify system users, processes acting on behalf of users, and devices.</t>
  </si>
  <si>
    <t>3.5.2</t>
  </si>
  <si>
    <t>Authenticate (or verify) the identities of users, processes, or devices, as a prerequisite to allowing access to organizational systems.</t>
  </si>
  <si>
    <t>3.5.3</t>
  </si>
  <si>
    <t>Use multifactor authentication 22 for local and network access 23 to privileged accounts and for network access to non-privileged accounts.</t>
  </si>
  <si>
    <t>3.5.4</t>
  </si>
  <si>
    <t>Employ replay-resistant authentication mechanisms for network access to privileged and non- privileged accounts.</t>
  </si>
  <si>
    <t>3.5.5</t>
  </si>
  <si>
    <t>Prevent reuse of identifiers for a defined period.</t>
  </si>
  <si>
    <t>3.5.6</t>
  </si>
  <si>
    <t>Disable identifiers after a defined period of inactivity.</t>
  </si>
  <si>
    <t>Enforce a minimum password complexity and change of characters when new passwords are created.</t>
  </si>
  <si>
    <t>3.5.8</t>
  </si>
  <si>
    <t>Prohibit password reuse for a specified number of generations.</t>
  </si>
  <si>
    <t>3.5.9</t>
  </si>
  <si>
    <t>Allow temporary password use for system logons with an immediate change to a permanent password.</t>
  </si>
  <si>
    <t>3.5.10</t>
  </si>
  <si>
    <t>Store and transmit only cryptographically-protected passwords.</t>
  </si>
  <si>
    <t>3.5.11</t>
  </si>
  <si>
    <t>Obscure feedback of authentication information.</t>
  </si>
  <si>
    <t>Establish an operational incident-handling capability for organizational systems that includes preparation, detection, analysis, containment, recovery, and user response activities.</t>
  </si>
  <si>
    <t>Track, document, and report incidents to designated officials and/or authorities both internal and external to the organization.</t>
  </si>
  <si>
    <t>3.6.3</t>
  </si>
  <si>
    <t>Test the organizational incident response capability.</t>
  </si>
  <si>
    <t>3.7.1</t>
  </si>
  <si>
    <t>Perform maintenance on organizational systems.</t>
  </si>
  <si>
    <t>3.7.2</t>
  </si>
  <si>
    <t>Provide controls on the tools, techniques, mechanisms, and personnel used to conduct system maintenance.</t>
  </si>
  <si>
    <t>3.7.3</t>
  </si>
  <si>
    <t>Ensure equipment removed for off-site maintenance is sanitized of any CUI.</t>
  </si>
  <si>
    <t>3.7.4</t>
  </si>
  <si>
    <t>Check media containing diagnostic and test programs for malicious code before the media are used in organizational systems.</t>
  </si>
  <si>
    <t>3.7.5</t>
  </si>
  <si>
    <t>Require multifactor authentication to establish nonlocal maintenance sessions via external netw connections and terminate such connections when nonlocal maintenance is complete.</t>
  </si>
  <si>
    <t>3.7.6</t>
  </si>
  <si>
    <t>Supervise the maintenance activities of maintenance personnel without required access authorization.</t>
  </si>
  <si>
    <t>3.8.1</t>
  </si>
  <si>
    <t>Protect (i.e., physically control and securely store) system media containing CUI, both paper and digital.</t>
  </si>
  <si>
    <t>3.8.2</t>
  </si>
  <si>
    <t>Limit access to CUI on system media to authorized users.</t>
  </si>
  <si>
    <t>3.8.3</t>
  </si>
  <si>
    <t>Sanitize or destroy system media containing CUI before disposal or release for reuse.</t>
  </si>
  <si>
    <t>3.8.4</t>
  </si>
  <si>
    <t xml:space="preserve">Mark media with necessary CUI markings and distribution limitations. </t>
  </si>
  <si>
    <t>3.8.5</t>
  </si>
  <si>
    <t>Control access to media containing CUI and maintain accountability for media during transport outside of controlled areas.</t>
  </si>
  <si>
    <t>3.8.6</t>
  </si>
  <si>
    <t>Implement cryptographic mechanisms to protect the confidentiality of CUI stored on digital media during transport unless otherwise protected by alternative physical safeguards.</t>
  </si>
  <si>
    <t>3.8.7</t>
  </si>
  <si>
    <t>Control the use of removable media on system components.</t>
  </si>
  <si>
    <t>3.8.8</t>
  </si>
  <si>
    <t>Prohibit the use of portable storage devices when such devices have no identifiable owner.</t>
  </si>
  <si>
    <t>Protect the confidentiality of backup CUI at storage locations.</t>
  </si>
  <si>
    <t>3.9.1</t>
  </si>
  <si>
    <t>Screen individuals prior to authorizing access to organizational systems containing CUI.</t>
  </si>
  <si>
    <t>3.9.2</t>
  </si>
  <si>
    <t>Ensure that organizational systems containing CUI are protected during and after personnel actions such as terminations and transfers.</t>
  </si>
  <si>
    <t>3.10.1</t>
  </si>
  <si>
    <t>Limit physical access to organizational systems, equipment, and the respective operating environments to authorized individuals.</t>
  </si>
  <si>
    <t>Protect and monitor the physical facility and support infrastructure for organizational systems.</t>
  </si>
  <si>
    <t>3.10.3</t>
  </si>
  <si>
    <t>Escort visitors and monitor visitor activity.</t>
  </si>
  <si>
    <t>3.10.4</t>
  </si>
  <si>
    <t>Maintain audit logs of physical access.</t>
  </si>
  <si>
    <t>3.10.5</t>
  </si>
  <si>
    <t>Control and manage physical access devices.</t>
  </si>
  <si>
    <t>3.10.6</t>
  </si>
  <si>
    <t>Enforce safeguarding measures for CUI at alternate work sites.</t>
  </si>
  <si>
    <t>3.11.1</t>
  </si>
  <si>
    <t>Periodically assess the risk to organizational operations (including mission, functions, image, or reputation), organizational assets, and individuals, resulting from the operation of organizational systems and the associated processing, storage, or transmission of CUI.</t>
  </si>
  <si>
    <t>Scan for vulnerabilities in organizational systems and applications periodically and when new vulnerabilities affecting those systems and applications are identified.</t>
  </si>
  <si>
    <t>3.11.3</t>
  </si>
  <si>
    <t>Remediate vulnerabilities in accordance with risk assessments.</t>
  </si>
  <si>
    <t>3.12.1</t>
  </si>
  <si>
    <t>Periodically assess the security controls in organizational systems to determine if the controls are effective in their application.</t>
  </si>
  <si>
    <t>Develop and implement plans of action designed to correct deficiencies and reduce or eliminate vulnerabilities in organizational systems.</t>
  </si>
  <si>
    <t>3.12.3</t>
  </si>
  <si>
    <t>Monitor security controls on an ongoing basis to ensure the continued effectiveness of the controls.</t>
  </si>
  <si>
    <t>3.12.4</t>
  </si>
  <si>
    <t>Develop, document, and periodically update system security plans that describe system boundaries, system environments of operation, how security requirements are implemented, and the relationships with or connections to other systems.</t>
  </si>
  <si>
    <t>3.13.1</t>
  </si>
  <si>
    <t>Monitor, control, and protect communications (i.e., information transmitted or received by organizational systems) at the external boundaries and key internal boundaries of organizational systems.</t>
  </si>
  <si>
    <t>Employ architectural designs, software development techniques, and systems engineering principles that promote effective information security within organizational systems.</t>
  </si>
  <si>
    <t>3.13.3</t>
  </si>
  <si>
    <t>Separate user functionality from system management functionality.</t>
  </si>
  <si>
    <t>3.13.4</t>
  </si>
  <si>
    <t>Prevent unauthorized and unintended information transfer via shared system resources.</t>
  </si>
  <si>
    <t>3.13.5</t>
  </si>
  <si>
    <t>Implement subnetworks for publicly accessible system components that are physically or logically separated from internal networks.</t>
  </si>
  <si>
    <t>3.13.6</t>
  </si>
  <si>
    <t>Deny network communications traffic by default and allow network communications traffic by exception (i.e., deny all, permit by exception).</t>
  </si>
  <si>
    <t>3.13.7</t>
  </si>
  <si>
    <t>Prevent remote devices from simultaneously establishing non-remote connections with organizational systems and communicating via some other connection to resources in external networks (i.e., split tunneling).</t>
  </si>
  <si>
    <t>3.13.8</t>
  </si>
  <si>
    <t>Implement cryptographic mechanisms to prevent unauthorized disclosure of CUI during transmission unless otherwise protected by alternative physical safeguards.</t>
  </si>
  <si>
    <t>3.13.9</t>
  </si>
  <si>
    <t>Terminate network connections associated with communications sessions at the end of the sessions or after a defined period of inactivity.</t>
  </si>
  <si>
    <t>3.13.10</t>
  </si>
  <si>
    <t>Establish and manage cryptographic keys for cryptography employed in organizational systems.</t>
  </si>
  <si>
    <t>3.13.11</t>
  </si>
  <si>
    <t>Employ FIPS-validated cryptography when used to protect the confidentiality of CUI.</t>
  </si>
  <si>
    <t>3.13.12</t>
  </si>
  <si>
    <t>Prohibit remote activation 27 of collaborative computing devices and provide indication of devices in use to users present at the device.</t>
  </si>
  <si>
    <t>3.13.13</t>
  </si>
  <si>
    <t>Control and monitor the use of mobile code.</t>
  </si>
  <si>
    <t>3.13.14</t>
  </si>
  <si>
    <t>Control and monitor the use of Voice over Internet Protocol (VoIP) technologies.</t>
  </si>
  <si>
    <t>3.13.15</t>
  </si>
  <si>
    <t>Protect the authenticity of communications sessions.</t>
  </si>
  <si>
    <t>3.13.16</t>
  </si>
  <si>
    <t>Protect the confidentiality of CUI at rest.</t>
  </si>
  <si>
    <t>Identify, report, and correct system flaws in a timely manner.</t>
  </si>
  <si>
    <t>3.14.2</t>
  </si>
  <si>
    <t>Provide protection from malicious code at designated locations within organizational systems.</t>
  </si>
  <si>
    <t>3.14.3</t>
  </si>
  <si>
    <t>Monitor system security alerts and advisories and take action in response.</t>
  </si>
  <si>
    <t>3.14.4</t>
  </si>
  <si>
    <t>Update malicious code protection mechanisms when new releases are available.</t>
  </si>
  <si>
    <t>3.14.5</t>
  </si>
  <si>
    <t>Perform periodic scans of organizational systems and real-time scans of files from external sources as files are downloaded, opened, or executed.</t>
  </si>
  <si>
    <t>Monitor organizational systems, including inbound and outbound communications traffic, to detect attacks and indicators of potential attacks.</t>
  </si>
  <si>
    <t>3.14.7</t>
  </si>
  <si>
    <t>Identify unauthorized use of organizational systems.</t>
  </si>
  <si>
    <t>3.1.12, 3.1.13, 3.1.14, 3.1.14, 3.1.15, 3.1.8, 3.1.20, 3.7.5, 3.8.2, 3.13.7</t>
  </si>
  <si>
    <r>
      <rPr>
        <sz val="10"/>
        <color rgb="FF231F20"/>
        <rFont val="Helvetica"/>
        <family val="2"/>
      </rPr>
      <t>AC-1</t>
    </r>
  </si>
  <si>
    <r>
      <rPr>
        <sz val="10"/>
        <color rgb="FF231F20"/>
        <rFont val="Helvetica"/>
        <family val="2"/>
      </rPr>
      <t>Access Control Policy and Procedures</t>
    </r>
  </si>
  <si>
    <r>
      <rPr>
        <sz val="10"/>
        <color rgb="FF231F20"/>
        <rFont val="Helvetica"/>
        <family val="2"/>
      </rPr>
      <t>AC-2</t>
    </r>
  </si>
  <si>
    <r>
      <rPr>
        <sz val="10"/>
        <color rgb="FF231F20"/>
        <rFont val="Helvetica"/>
        <family val="2"/>
      </rPr>
      <t>Account Management</t>
    </r>
  </si>
  <si>
    <r>
      <rPr>
        <sz val="10"/>
        <color rgb="FF231F20"/>
        <rFont val="Helvetica"/>
        <family val="2"/>
      </rPr>
      <t>AC-3</t>
    </r>
  </si>
  <si>
    <r>
      <rPr>
        <sz val="10"/>
        <color rgb="FF231F20"/>
        <rFont val="Helvetica"/>
        <family val="2"/>
      </rPr>
      <t>Access Enforcement</t>
    </r>
  </si>
  <si>
    <r>
      <rPr>
        <sz val="10"/>
        <color rgb="FF231F20"/>
        <rFont val="Helvetica"/>
        <family val="2"/>
      </rPr>
      <t>AC-4</t>
    </r>
  </si>
  <si>
    <r>
      <rPr>
        <sz val="10"/>
        <color rgb="FF231F20"/>
        <rFont val="Helvetica"/>
        <family val="2"/>
      </rPr>
      <t>Information Flow Enforcement</t>
    </r>
  </si>
  <si>
    <r>
      <rPr>
        <sz val="10"/>
        <color rgb="FF231F20"/>
        <rFont val="Helvetica"/>
        <family val="2"/>
      </rPr>
      <t>AC-5</t>
    </r>
  </si>
  <si>
    <r>
      <rPr>
        <sz val="10"/>
        <color rgb="FF231F20"/>
        <rFont val="Helvetica"/>
        <family val="2"/>
      </rPr>
      <t>Separation of Duties</t>
    </r>
  </si>
  <si>
    <r>
      <rPr>
        <sz val="10"/>
        <color rgb="FF231F20"/>
        <rFont val="Helvetica"/>
        <family val="2"/>
      </rPr>
      <t>AC-6</t>
    </r>
  </si>
  <si>
    <r>
      <rPr>
        <sz val="10"/>
        <color rgb="FF231F20"/>
        <rFont val="Helvetica"/>
        <family val="2"/>
      </rPr>
      <t>Least Privilege</t>
    </r>
  </si>
  <si>
    <t>AC-6(9)</t>
  </si>
  <si>
    <t>Access Control: Auditing use of privileged functions</t>
  </si>
  <si>
    <r>
      <rPr>
        <sz val="10"/>
        <color rgb="FF231F20"/>
        <rFont val="Helvetica"/>
        <family val="2"/>
      </rPr>
      <t>AC-7</t>
    </r>
  </si>
  <si>
    <r>
      <rPr>
        <sz val="10"/>
        <color rgb="FF231F20"/>
        <rFont val="Helvetica"/>
        <family val="2"/>
      </rPr>
      <t>Unsuccessful Logon Attempts</t>
    </r>
  </si>
  <si>
    <r>
      <rPr>
        <sz val="10"/>
        <color rgb="FF231F20"/>
        <rFont val="Helvetica"/>
        <family val="2"/>
      </rPr>
      <t>AC-8</t>
    </r>
  </si>
  <si>
    <r>
      <rPr>
        <sz val="10"/>
        <color rgb="FF231F20"/>
        <rFont val="Helvetica"/>
        <family val="2"/>
      </rPr>
      <t>System Use Notification</t>
    </r>
  </si>
  <si>
    <r>
      <rPr>
        <sz val="10"/>
        <color rgb="FF231F20"/>
        <rFont val="Helvetica"/>
        <family val="2"/>
      </rPr>
      <t>AC-9</t>
    </r>
  </si>
  <si>
    <r>
      <rPr>
        <sz val="10"/>
        <color rgb="FF231F20"/>
        <rFont val="Helvetica"/>
        <family val="2"/>
      </rPr>
      <t>Previous Logon (Access) Notification</t>
    </r>
  </si>
  <si>
    <r>
      <rPr>
        <sz val="10"/>
        <color rgb="FF231F20"/>
        <rFont val="Helvetica"/>
        <family val="2"/>
      </rPr>
      <t>AC-10</t>
    </r>
  </si>
  <si>
    <r>
      <rPr>
        <sz val="10"/>
        <color rgb="FF231F20"/>
        <rFont val="Helvetica"/>
        <family val="2"/>
      </rPr>
      <t>Concurrent Session Control</t>
    </r>
  </si>
  <si>
    <r>
      <rPr>
        <sz val="10"/>
        <color rgb="FF231F20"/>
        <rFont val="Helvetica"/>
        <family val="2"/>
      </rPr>
      <t>AC-11</t>
    </r>
  </si>
  <si>
    <r>
      <rPr>
        <sz val="10"/>
        <color rgb="FF231F20"/>
        <rFont val="Helvetica"/>
        <family val="2"/>
      </rPr>
      <t>Session Lock</t>
    </r>
  </si>
  <si>
    <r>
      <rPr>
        <sz val="10"/>
        <color rgb="FF231F20"/>
        <rFont val="Helvetica"/>
        <family val="2"/>
      </rPr>
      <t>AC-12</t>
    </r>
  </si>
  <si>
    <r>
      <rPr>
        <sz val="10"/>
        <color rgb="FF231F20"/>
        <rFont val="Helvetica"/>
        <family val="2"/>
      </rPr>
      <t>Session Termination</t>
    </r>
  </si>
  <si>
    <r>
      <rPr>
        <sz val="10"/>
        <color rgb="FF231F20"/>
        <rFont val="Helvetica"/>
        <family val="2"/>
      </rPr>
      <t>AC-13</t>
    </r>
  </si>
  <si>
    <r>
      <rPr>
        <sz val="10"/>
        <color rgb="FF231F20"/>
        <rFont val="Helvetica"/>
        <family val="2"/>
      </rPr>
      <t>Withdrawn</t>
    </r>
  </si>
  <si>
    <r>
      <rPr>
        <sz val="10"/>
        <color rgb="FF231F20"/>
        <rFont val="Helvetica"/>
        <family val="2"/>
      </rPr>
      <t>AC-14</t>
    </r>
  </si>
  <si>
    <t>Permitted Actions without Identification or Authentication</t>
  </si>
  <si>
    <r>
      <rPr>
        <sz val="10"/>
        <color rgb="FF231F20"/>
        <rFont val="Helvetica"/>
        <family val="2"/>
      </rPr>
      <t>AC-15</t>
    </r>
  </si>
  <si>
    <r>
      <rPr>
        <sz val="10"/>
        <color rgb="FF231F20"/>
        <rFont val="Helvetica"/>
        <family val="2"/>
      </rPr>
      <t>AC-16</t>
    </r>
  </si>
  <si>
    <r>
      <rPr>
        <sz val="10"/>
        <color rgb="FF231F20"/>
        <rFont val="Helvetica"/>
        <family val="2"/>
      </rPr>
      <t>Security Attributes</t>
    </r>
  </si>
  <si>
    <r>
      <rPr>
        <sz val="10"/>
        <color rgb="FF231F20"/>
        <rFont val="Helvetica"/>
        <family val="2"/>
      </rPr>
      <t>AC-17</t>
    </r>
  </si>
  <si>
    <r>
      <rPr>
        <sz val="10"/>
        <color rgb="FF231F20"/>
        <rFont val="Helvetica"/>
        <family val="2"/>
      </rPr>
      <t>Remote Access</t>
    </r>
  </si>
  <si>
    <r>
      <rPr>
        <sz val="10"/>
        <color rgb="FF231F20"/>
        <rFont val="Helvetica"/>
        <family val="2"/>
      </rPr>
      <t>AC-18</t>
    </r>
  </si>
  <si>
    <r>
      <rPr>
        <sz val="10"/>
        <color rgb="FF231F20"/>
        <rFont val="Helvetica"/>
        <family val="2"/>
      </rPr>
      <t>Wireless Access</t>
    </r>
  </si>
  <si>
    <r>
      <rPr>
        <sz val="10"/>
        <color rgb="FF231F20"/>
        <rFont val="Helvetica"/>
        <family val="2"/>
      </rPr>
      <t>AC-19</t>
    </r>
  </si>
  <si>
    <r>
      <rPr>
        <sz val="10"/>
        <color rgb="FF231F20"/>
        <rFont val="Helvetica"/>
        <family val="2"/>
      </rPr>
      <t>Access Control for Mobile Devices</t>
    </r>
  </si>
  <si>
    <t>AC-19(5)</t>
  </si>
  <si>
    <t>Access Control: Full device / container based encryption</t>
  </si>
  <si>
    <r>
      <rPr>
        <sz val="10"/>
        <color rgb="FF231F20"/>
        <rFont val="Helvetica"/>
        <family val="2"/>
      </rPr>
      <t>AC-20</t>
    </r>
  </si>
  <si>
    <r>
      <rPr>
        <sz val="10"/>
        <color rgb="FF231F20"/>
        <rFont val="Helvetica"/>
        <family val="2"/>
      </rPr>
      <t>Use of External Information Systems</t>
    </r>
  </si>
  <si>
    <r>
      <rPr>
        <sz val="10"/>
        <color rgb="FF231F20"/>
        <rFont val="Helvetica"/>
        <family val="2"/>
      </rPr>
      <t>AC-21</t>
    </r>
  </si>
  <si>
    <r>
      <rPr>
        <sz val="10"/>
        <color rgb="FF231F20"/>
        <rFont val="Helvetica"/>
        <family val="2"/>
      </rPr>
      <t>Information Sharing</t>
    </r>
  </si>
  <si>
    <r>
      <rPr>
        <sz val="10"/>
        <color rgb="FF231F20"/>
        <rFont val="Helvetica"/>
        <family val="2"/>
      </rPr>
      <t>AC-22</t>
    </r>
  </si>
  <si>
    <r>
      <rPr>
        <sz val="10"/>
        <color rgb="FF231F20"/>
        <rFont val="Helvetica"/>
        <family val="2"/>
      </rPr>
      <t>Publicly Accessible Content</t>
    </r>
  </si>
  <si>
    <r>
      <rPr>
        <sz val="10"/>
        <color rgb="FF231F20"/>
        <rFont val="Helvetica"/>
        <family val="2"/>
      </rPr>
      <t>AC-23</t>
    </r>
  </si>
  <si>
    <r>
      <rPr>
        <sz val="10"/>
        <color rgb="FF231F20"/>
        <rFont val="Helvetica"/>
        <family val="2"/>
      </rPr>
      <t>Data Mining Protection</t>
    </r>
  </si>
  <si>
    <r>
      <rPr>
        <sz val="10"/>
        <color rgb="FF231F20"/>
        <rFont val="Helvetica"/>
        <family val="2"/>
      </rPr>
      <t>AC-24</t>
    </r>
  </si>
  <si>
    <r>
      <rPr>
        <sz val="10"/>
        <color rgb="FF231F20"/>
        <rFont val="Helvetica"/>
        <family val="2"/>
      </rPr>
      <t>Access Control Decisions</t>
    </r>
  </si>
  <si>
    <r>
      <rPr>
        <sz val="10"/>
        <color rgb="FF231F20"/>
        <rFont val="Helvetica"/>
        <family val="2"/>
      </rPr>
      <t>AC-25</t>
    </r>
  </si>
  <si>
    <r>
      <rPr>
        <sz val="10"/>
        <color rgb="FF231F20"/>
        <rFont val="Helvetica"/>
        <family val="2"/>
      </rPr>
      <t>Reference Monitor</t>
    </r>
  </si>
  <si>
    <r>
      <rPr>
        <sz val="10"/>
        <color rgb="FF231F20"/>
        <rFont val="Helvetica"/>
        <family val="2"/>
      </rPr>
      <t>AT-1</t>
    </r>
  </si>
  <si>
    <t>Security Awareness and Training Policy and Procedures</t>
  </si>
  <si>
    <r>
      <rPr>
        <sz val="10"/>
        <color rgb="FF231F20"/>
        <rFont val="Helvetica"/>
        <family val="2"/>
      </rPr>
      <t>AT-2</t>
    </r>
  </si>
  <si>
    <r>
      <rPr>
        <sz val="10"/>
        <color rgb="FF231F20"/>
        <rFont val="Helvetica"/>
        <family val="2"/>
      </rPr>
      <t>Security Awareness Training</t>
    </r>
  </si>
  <si>
    <r>
      <rPr>
        <sz val="10"/>
        <color rgb="FF231F20"/>
        <rFont val="Helvetica"/>
        <family val="2"/>
      </rPr>
      <t>AT-3</t>
    </r>
  </si>
  <si>
    <r>
      <rPr>
        <sz val="10"/>
        <color rgb="FF231F20"/>
        <rFont val="Helvetica"/>
        <family val="2"/>
      </rPr>
      <t>Role-Based Security Training</t>
    </r>
  </si>
  <si>
    <r>
      <rPr>
        <sz val="10"/>
        <color rgb="FF231F20"/>
        <rFont val="Helvetica"/>
        <family val="2"/>
      </rPr>
      <t>AT-4</t>
    </r>
  </si>
  <si>
    <r>
      <rPr>
        <sz val="10"/>
        <color rgb="FF231F20"/>
        <rFont val="Helvetica"/>
        <family val="2"/>
      </rPr>
      <t>Security Training Records</t>
    </r>
  </si>
  <si>
    <r>
      <rPr>
        <sz val="10"/>
        <color rgb="FF231F20"/>
        <rFont val="Helvetica"/>
        <family val="2"/>
      </rPr>
      <t>AT-5</t>
    </r>
  </si>
  <si>
    <r>
      <rPr>
        <sz val="10"/>
        <color rgb="FF231F20"/>
        <rFont val="Helvetica"/>
        <family val="2"/>
      </rPr>
      <t>AU-1</t>
    </r>
  </si>
  <si>
    <t>Audit and Accountability Policy and Procedures</t>
  </si>
  <si>
    <r>
      <rPr>
        <sz val="10"/>
        <color rgb="FF231F20"/>
        <rFont val="Helvetica"/>
        <family val="2"/>
      </rPr>
      <t>AU-2</t>
    </r>
  </si>
  <si>
    <r>
      <rPr>
        <sz val="10"/>
        <color rgb="FF231F20"/>
        <rFont val="Helvetica"/>
        <family val="2"/>
      </rPr>
      <t>Audit Events</t>
    </r>
  </si>
  <si>
    <t>AU-2(3)</t>
  </si>
  <si>
    <t>Audit and Accountability: reviews and updates</t>
  </si>
  <si>
    <r>
      <rPr>
        <sz val="10"/>
        <color rgb="FF231F20"/>
        <rFont val="Helvetica"/>
        <family val="2"/>
      </rPr>
      <t>AU-3</t>
    </r>
  </si>
  <si>
    <r>
      <rPr>
        <sz val="10"/>
        <color rgb="FF231F20"/>
        <rFont val="Helvetica"/>
        <family val="2"/>
      </rPr>
      <t>Content of Audit Records</t>
    </r>
  </si>
  <si>
    <r>
      <rPr>
        <sz val="10"/>
        <color rgb="FF231F20"/>
        <rFont val="Helvetica"/>
        <family val="2"/>
      </rPr>
      <t>AU-4</t>
    </r>
  </si>
  <si>
    <r>
      <rPr>
        <sz val="10"/>
        <color rgb="FF231F20"/>
        <rFont val="Helvetica"/>
        <family val="2"/>
      </rPr>
      <t>Audit Storage Capacity</t>
    </r>
  </si>
  <si>
    <r>
      <rPr>
        <sz val="10"/>
        <color rgb="FF231F20"/>
        <rFont val="Helvetica"/>
        <family val="2"/>
      </rPr>
      <t>AU-5</t>
    </r>
  </si>
  <si>
    <r>
      <rPr>
        <sz val="10"/>
        <color rgb="FF231F20"/>
        <rFont val="Helvetica"/>
        <family val="2"/>
      </rPr>
      <t>Response to Audit Processing Failures</t>
    </r>
  </si>
  <si>
    <r>
      <rPr>
        <sz val="10"/>
        <color rgb="FF231F20"/>
        <rFont val="Helvetica"/>
        <family val="2"/>
      </rPr>
      <t>AU-6</t>
    </r>
  </si>
  <si>
    <r>
      <rPr>
        <sz val="10"/>
        <color rgb="FF231F20"/>
        <rFont val="Helvetica"/>
        <family val="2"/>
      </rPr>
      <t>Audit Review, Analysis, and Reporting</t>
    </r>
  </si>
  <si>
    <r>
      <rPr>
        <sz val="10"/>
        <color rgb="FF231F20"/>
        <rFont val="Helvetica"/>
        <family val="2"/>
      </rPr>
      <t>AU-7</t>
    </r>
  </si>
  <si>
    <r>
      <rPr>
        <sz val="10"/>
        <color rgb="FF231F20"/>
        <rFont val="Helvetica"/>
        <family val="2"/>
      </rPr>
      <t>Audit Reduction and Report Generation</t>
    </r>
  </si>
  <si>
    <r>
      <rPr>
        <sz val="10"/>
        <color rgb="FF231F20"/>
        <rFont val="Helvetica"/>
        <family val="2"/>
      </rPr>
      <t>AU-8</t>
    </r>
  </si>
  <si>
    <r>
      <rPr>
        <sz val="10"/>
        <color rgb="FF231F20"/>
        <rFont val="Helvetica"/>
        <family val="2"/>
      </rPr>
      <t>Time Stamps</t>
    </r>
  </si>
  <si>
    <r>
      <rPr>
        <sz val="10"/>
        <color rgb="FF231F20"/>
        <rFont val="Helvetica"/>
        <family val="2"/>
      </rPr>
      <t>AU-9</t>
    </r>
  </si>
  <si>
    <r>
      <rPr>
        <sz val="10"/>
        <color rgb="FF231F20"/>
        <rFont val="Helvetica"/>
        <family val="2"/>
      </rPr>
      <t>Protection of Audit Information</t>
    </r>
  </si>
  <si>
    <r>
      <rPr>
        <sz val="10"/>
        <color rgb="FF231F20"/>
        <rFont val="Helvetica"/>
        <family val="2"/>
      </rPr>
      <t>AU-10</t>
    </r>
  </si>
  <si>
    <r>
      <rPr>
        <sz val="10"/>
        <color rgb="FF231F20"/>
        <rFont val="Helvetica"/>
        <family val="2"/>
      </rPr>
      <t>Non-repudiation</t>
    </r>
  </si>
  <si>
    <r>
      <rPr>
        <sz val="10"/>
        <color rgb="FF231F20"/>
        <rFont val="Helvetica"/>
        <family val="2"/>
      </rPr>
      <t>AU-11</t>
    </r>
  </si>
  <si>
    <r>
      <rPr>
        <sz val="10"/>
        <color rgb="FF231F20"/>
        <rFont val="Helvetica"/>
        <family val="2"/>
      </rPr>
      <t>Audit Record Retention</t>
    </r>
  </si>
  <si>
    <r>
      <rPr>
        <sz val="10"/>
        <color rgb="FF231F20"/>
        <rFont val="Helvetica"/>
        <family val="2"/>
      </rPr>
      <t>AU-12</t>
    </r>
  </si>
  <si>
    <r>
      <rPr>
        <sz val="10"/>
        <color rgb="FF231F20"/>
        <rFont val="Helvetica"/>
        <family val="2"/>
      </rPr>
      <t>Audit Generation</t>
    </r>
  </si>
  <si>
    <r>
      <rPr>
        <sz val="10"/>
        <color rgb="FF231F20"/>
        <rFont val="Helvetica"/>
        <family val="2"/>
      </rPr>
      <t>AU-13</t>
    </r>
  </si>
  <si>
    <r>
      <rPr>
        <sz val="10"/>
        <color rgb="FF231F20"/>
        <rFont val="Helvetica"/>
        <family val="2"/>
      </rPr>
      <t>Monitoring for Information Disclosure</t>
    </r>
  </si>
  <si>
    <r>
      <rPr>
        <sz val="10"/>
        <color rgb="FF231F20"/>
        <rFont val="Helvetica"/>
        <family val="2"/>
      </rPr>
      <t>AU-14</t>
    </r>
  </si>
  <si>
    <r>
      <rPr>
        <sz val="10"/>
        <color rgb="FF231F20"/>
        <rFont val="Helvetica"/>
        <family val="2"/>
      </rPr>
      <t>Session Audit</t>
    </r>
  </si>
  <si>
    <r>
      <rPr>
        <sz val="10"/>
        <color rgb="FF231F20"/>
        <rFont val="Helvetica"/>
        <family val="2"/>
      </rPr>
      <t>AU-15</t>
    </r>
  </si>
  <si>
    <r>
      <rPr>
        <sz val="10"/>
        <color rgb="FF231F20"/>
        <rFont val="Helvetica"/>
        <family val="2"/>
      </rPr>
      <t>Alternate Audit Capability</t>
    </r>
  </si>
  <si>
    <r>
      <rPr>
        <sz val="10"/>
        <color rgb="FF231F20"/>
        <rFont val="Helvetica"/>
        <family val="2"/>
      </rPr>
      <t>AU-16</t>
    </r>
  </si>
  <si>
    <r>
      <rPr>
        <sz val="10"/>
        <color rgb="FF231F20"/>
        <rFont val="Helvetica"/>
        <family val="2"/>
      </rPr>
      <t>Cross-Organizational Auditing</t>
    </r>
  </si>
  <si>
    <r>
      <rPr>
        <sz val="10"/>
        <color rgb="FF231F20"/>
        <rFont val="Helvetica"/>
        <family val="2"/>
      </rPr>
      <t>CA-1</t>
    </r>
  </si>
  <si>
    <t>Security Assessment and Authorization Policies and Procedures</t>
  </si>
  <si>
    <r>
      <rPr>
        <sz val="10"/>
        <color rgb="FF231F20"/>
        <rFont val="Helvetica"/>
        <family val="2"/>
      </rPr>
      <t>CA-2</t>
    </r>
  </si>
  <si>
    <r>
      <rPr>
        <sz val="10"/>
        <color rgb="FF231F20"/>
        <rFont val="Helvetica"/>
        <family val="2"/>
      </rPr>
      <t>Security Assessments</t>
    </r>
  </si>
  <si>
    <r>
      <rPr>
        <sz val="10"/>
        <color rgb="FF231F20"/>
        <rFont val="Helvetica"/>
        <family val="2"/>
      </rPr>
      <t>CA-3</t>
    </r>
  </si>
  <si>
    <r>
      <rPr>
        <sz val="10"/>
        <color rgb="FF231F20"/>
        <rFont val="Helvetica"/>
        <family val="2"/>
      </rPr>
      <t>System Interconnections</t>
    </r>
  </si>
  <si>
    <r>
      <rPr>
        <sz val="10"/>
        <color rgb="FF231F20"/>
        <rFont val="Helvetica"/>
        <family val="2"/>
      </rPr>
      <t>CA-4</t>
    </r>
  </si>
  <si>
    <r>
      <rPr>
        <sz val="10"/>
        <color rgb="FF231F20"/>
        <rFont val="Helvetica"/>
        <family val="2"/>
      </rPr>
      <t>CA-5</t>
    </r>
  </si>
  <si>
    <r>
      <rPr>
        <sz val="10"/>
        <color rgb="FF231F20"/>
        <rFont val="Helvetica"/>
        <family val="2"/>
      </rPr>
      <t>Plan of Action and Milestones</t>
    </r>
  </si>
  <si>
    <r>
      <rPr>
        <sz val="10"/>
        <color rgb="FF231F20"/>
        <rFont val="Helvetica"/>
        <family val="2"/>
      </rPr>
      <t>CA-6</t>
    </r>
  </si>
  <si>
    <r>
      <rPr>
        <sz val="10"/>
        <color rgb="FF231F20"/>
        <rFont val="Helvetica"/>
        <family val="2"/>
      </rPr>
      <t>Security Authorization</t>
    </r>
  </si>
  <si>
    <r>
      <rPr>
        <sz val="10"/>
        <color rgb="FF231F20"/>
        <rFont val="Helvetica"/>
        <family val="2"/>
      </rPr>
      <t>CA-7</t>
    </r>
  </si>
  <si>
    <r>
      <rPr>
        <sz val="10"/>
        <color rgb="FF231F20"/>
        <rFont val="Helvetica"/>
        <family val="2"/>
      </rPr>
      <t>Continuous Monitoring</t>
    </r>
  </si>
  <si>
    <r>
      <rPr>
        <sz val="10"/>
        <color rgb="FF231F20"/>
        <rFont val="Helvetica"/>
        <family val="2"/>
      </rPr>
      <t>CA-8</t>
    </r>
  </si>
  <si>
    <r>
      <rPr>
        <sz val="10"/>
        <color rgb="FF231F20"/>
        <rFont val="Helvetica"/>
        <family val="2"/>
      </rPr>
      <t>Penetration Testing</t>
    </r>
  </si>
  <si>
    <r>
      <rPr>
        <sz val="10"/>
        <color rgb="FF231F20"/>
        <rFont val="Helvetica"/>
        <family val="2"/>
      </rPr>
      <t>CA-9</t>
    </r>
  </si>
  <si>
    <r>
      <rPr>
        <sz val="10"/>
        <color rgb="FF231F20"/>
        <rFont val="Helvetica"/>
        <family val="2"/>
      </rPr>
      <t>Internal System Connections</t>
    </r>
  </si>
  <si>
    <r>
      <rPr>
        <sz val="10"/>
        <color rgb="FF231F20"/>
        <rFont val="Helvetica"/>
        <family val="2"/>
      </rPr>
      <t>CM-1</t>
    </r>
  </si>
  <si>
    <t>Configuration Management Policy and Procedures</t>
  </si>
  <si>
    <r>
      <rPr>
        <sz val="10"/>
        <color rgb="FF231F20"/>
        <rFont val="Helvetica"/>
        <family val="2"/>
      </rPr>
      <t>CM-2</t>
    </r>
  </si>
  <si>
    <r>
      <rPr>
        <sz val="10"/>
        <color rgb="FF231F20"/>
        <rFont val="Helvetica"/>
        <family val="2"/>
      </rPr>
      <t>Baseline Configuration</t>
    </r>
  </si>
  <si>
    <r>
      <rPr>
        <sz val="10"/>
        <color rgb="FF231F20"/>
        <rFont val="Helvetica"/>
        <family val="2"/>
      </rPr>
      <t>CM-3</t>
    </r>
  </si>
  <si>
    <r>
      <rPr>
        <sz val="10"/>
        <color rgb="FF231F20"/>
        <rFont val="Helvetica"/>
        <family val="2"/>
      </rPr>
      <t>Configuration Change Control</t>
    </r>
  </si>
  <si>
    <r>
      <rPr>
        <sz val="10"/>
        <color rgb="FF231F20"/>
        <rFont val="Helvetica"/>
        <family val="2"/>
      </rPr>
      <t>CM-4</t>
    </r>
  </si>
  <si>
    <r>
      <rPr>
        <sz val="10"/>
        <color rgb="FF231F20"/>
        <rFont val="Helvetica"/>
        <family val="2"/>
      </rPr>
      <t>Security Impact Analysis</t>
    </r>
  </si>
  <si>
    <r>
      <rPr>
        <sz val="10"/>
        <color rgb="FF231F20"/>
        <rFont val="Helvetica"/>
        <family val="2"/>
      </rPr>
      <t>CM-5</t>
    </r>
  </si>
  <si>
    <r>
      <rPr>
        <sz val="10"/>
        <color rgb="FF231F20"/>
        <rFont val="Helvetica"/>
        <family val="2"/>
      </rPr>
      <t>Access Restrictions for Change</t>
    </r>
  </si>
  <si>
    <r>
      <rPr>
        <sz val="10"/>
        <color rgb="FF231F20"/>
        <rFont val="Helvetica"/>
        <family val="2"/>
      </rPr>
      <t>CM-6</t>
    </r>
  </si>
  <si>
    <r>
      <rPr>
        <sz val="10"/>
        <color rgb="FF231F20"/>
        <rFont val="Helvetica"/>
        <family val="2"/>
      </rPr>
      <t>Configuration Settings</t>
    </r>
  </si>
  <si>
    <r>
      <rPr>
        <sz val="10"/>
        <color rgb="FF231F20"/>
        <rFont val="Helvetica"/>
        <family val="2"/>
      </rPr>
      <t>CM-7</t>
    </r>
  </si>
  <si>
    <r>
      <rPr>
        <sz val="10"/>
        <color rgb="FF231F20"/>
        <rFont val="Helvetica"/>
        <family val="2"/>
      </rPr>
      <t>Least Functionality</t>
    </r>
  </si>
  <si>
    <r>
      <rPr>
        <sz val="10"/>
        <color rgb="FF231F20"/>
        <rFont val="Helvetica"/>
        <family val="2"/>
      </rPr>
      <t>CM-8</t>
    </r>
  </si>
  <si>
    <r>
      <rPr>
        <sz val="10"/>
        <color rgb="FF231F20"/>
        <rFont val="Helvetica"/>
        <family val="2"/>
      </rPr>
      <t>Information System Component Inventory</t>
    </r>
  </si>
  <si>
    <r>
      <rPr>
        <sz val="10"/>
        <color rgb="FF231F20"/>
        <rFont val="Helvetica"/>
        <family val="2"/>
      </rPr>
      <t>CM-9</t>
    </r>
  </si>
  <si>
    <r>
      <rPr>
        <sz val="10"/>
        <color rgb="FF231F20"/>
        <rFont val="Helvetica"/>
        <family val="2"/>
      </rPr>
      <t>Configuration Management Plan</t>
    </r>
  </si>
  <si>
    <r>
      <rPr>
        <sz val="10"/>
        <color rgb="FF231F20"/>
        <rFont val="Helvetica"/>
        <family val="2"/>
      </rPr>
      <t>CM-10</t>
    </r>
  </si>
  <si>
    <r>
      <rPr>
        <sz val="10"/>
        <color rgb="FF231F20"/>
        <rFont val="Helvetica"/>
        <family val="2"/>
      </rPr>
      <t>Software Usage Restrictions</t>
    </r>
  </si>
  <si>
    <r>
      <rPr>
        <sz val="10"/>
        <color rgb="FF231F20"/>
        <rFont val="Helvetica"/>
        <family val="2"/>
      </rPr>
      <t>CM-11</t>
    </r>
  </si>
  <si>
    <r>
      <rPr>
        <sz val="10"/>
        <color rgb="FF231F20"/>
        <rFont val="Helvetica"/>
        <family val="2"/>
      </rPr>
      <t>User-Installed Software</t>
    </r>
  </si>
  <si>
    <r>
      <rPr>
        <sz val="10"/>
        <color rgb="FF231F20"/>
        <rFont val="Helvetica"/>
        <family val="2"/>
      </rPr>
      <t>CP-1</t>
    </r>
  </si>
  <si>
    <t>Contingency Planning Policy and Procedures</t>
  </si>
  <si>
    <r>
      <rPr>
        <sz val="10"/>
        <color rgb="FF231F20"/>
        <rFont val="Helvetica"/>
        <family val="2"/>
      </rPr>
      <t>CP-2</t>
    </r>
  </si>
  <si>
    <r>
      <rPr>
        <sz val="10"/>
        <color rgb="FF231F20"/>
        <rFont val="Helvetica"/>
        <family val="2"/>
      </rPr>
      <t>Contingency Plan</t>
    </r>
  </si>
  <si>
    <r>
      <rPr>
        <sz val="10"/>
        <color rgb="FF231F20"/>
        <rFont val="Helvetica"/>
        <family val="2"/>
      </rPr>
      <t>CP-3</t>
    </r>
  </si>
  <si>
    <r>
      <rPr>
        <sz val="10"/>
        <color rgb="FF231F20"/>
        <rFont val="Helvetica"/>
        <family val="2"/>
      </rPr>
      <t>Contingency Training</t>
    </r>
  </si>
  <si>
    <r>
      <rPr>
        <sz val="10"/>
        <color rgb="FF231F20"/>
        <rFont val="Helvetica"/>
        <family val="2"/>
      </rPr>
      <t>CP-4</t>
    </r>
  </si>
  <si>
    <r>
      <rPr>
        <sz val="10"/>
        <color rgb="FF231F20"/>
        <rFont val="Helvetica"/>
        <family val="2"/>
      </rPr>
      <t>Contingency Plan Testing</t>
    </r>
  </si>
  <si>
    <r>
      <rPr>
        <sz val="10"/>
        <color rgb="FF231F20"/>
        <rFont val="Helvetica"/>
        <family val="2"/>
      </rPr>
      <t>CP-5</t>
    </r>
  </si>
  <si>
    <r>
      <rPr>
        <sz val="10"/>
        <color rgb="FF231F20"/>
        <rFont val="Helvetica"/>
        <family val="2"/>
      </rPr>
      <t>CP-6</t>
    </r>
  </si>
  <si>
    <r>
      <rPr>
        <sz val="10"/>
        <color rgb="FF231F20"/>
        <rFont val="Helvetica"/>
        <family val="2"/>
      </rPr>
      <t>Alternate Storage Site</t>
    </r>
  </si>
  <si>
    <r>
      <rPr>
        <sz val="10"/>
        <color rgb="FF231F20"/>
        <rFont val="Helvetica"/>
        <family val="2"/>
      </rPr>
      <t>CP-7</t>
    </r>
  </si>
  <si>
    <r>
      <rPr>
        <sz val="10"/>
        <color rgb="FF231F20"/>
        <rFont val="Helvetica"/>
        <family val="2"/>
      </rPr>
      <t>Alternate Processing Site</t>
    </r>
  </si>
  <si>
    <r>
      <rPr>
        <sz val="10"/>
        <color rgb="FF231F20"/>
        <rFont val="Helvetica"/>
        <family val="2"/>
      </rPr>
      <t>CP-8</t>
    </r>
  </si>
  <si>
    <r>
      <rPr>
        <sz val="10"/>
        <color rgb="FF231F20"/>
        <rFont val="Helvetica"/>
        <family val="2"/>
      </rPr>
      <t>Telecommunications Services</t>
    </r>
  </si>
  <si>
    <r>
      <rPr>
        <sz val="10"/>
        <color rgb="FF231F20"/>
        <rFont val="Helvetica"/>
        <family val="2"/>
      </rPr>
      <t>CP-9</t>
    </r>
  </si>
  <si>
    <r>
      <rPr>
        <sz val="10"/>
        <color rgb="FF231F20"/>
        <rFont val="Helvetica"/>
        <family val="2"/>
      </rPr>
      <t>Information System Backup</t>
    </r>
  </si>
  <si>
    <r>
      <rPr>
        <sz val="10"/>
        <color rgb="FF231F20"/>
        <rFont val="Helvetica"/>
        <family val="2"/>
      </rPr>
      <t>CP-10</t>
    </r>
  </si>
  <si>
    <t>Information System Recovery and Reconstitution</t>
  </si>
  <si>
    <r>
      <rPr>
        <sz val="10"/>
        <color rgb="FF231F20"/>
        <rFont val="Helvetica"/>
        <family val="2"/>
      </rPr>
      <t>CP-11</t>
    </r>
  </si>
  <si>
    <r>
      <rPr>
        <sz val="10"/>
        <color rgb="FF231F20"/>
        <rFont val="Helvetica"/>
        <family val="2"/>
      </rPr>
      <t>Alternate Communications Protocols</t>
    </r>
  </si>
  <si>
    <r>
      <rPr>
        <sz val="10"/>
        <color rgb="FF231F20"/>
        <rFont val="Helvetica"/>
        <family val="2"/>
      </rPr>
      <t>CP-12</t>
    </r>
  </si>
  <si>
    <r>
      <rPr>
        <sz val="10"/>
        <color rgb="FF231F20"/>
        <rFont val="Helvetica"/>
        <family val="2"/>
      </rPr>
      <t>Safe Mode</t>
    </r>
  </si>
  <si>
    <r>
      <rPr>
        <sz val="10"/>
        <color rgb="FF231F20"/>
        <rFont val="Helvetica"/>
        <family val="2"/>
      </rPr>
      <t>CP-13</t>
    </r>
  </si>
  <si>
    <r>
      <rPr>
        <sz val="10"/>
        <color rgb="FF231F20"/>
        <rFont val="Helvetica"/>
        <family val="2"/>
      </rPr>
      <t>Alternative Security Mechanisms</t>
    </r>
  </si>
  <si>
    <r>
      <rPr>
        <sz val="10"/>
        <color rgb="FF231F20"/>
        <rFont val="Helvetica"/>
        <family val="2"/>
      </rPr>
      <t>IA-1</t>
    </r>
  </si>
  <si>
    <t>Identification and Authentication Policy and Procedures</t>
  </si>
  <si>
    <r>
      <rPr>
        <sz val="10"/>
        <color rgb="FF231F20"/>
        <rFont val="Helvetica"/>
        <family val="2"/>
      </rPr>
      <t>IA-2</t>
    </r>
  </si>
  <si>
    <t>Identification and Authentication (Organizational Users)</t>
  </si>
  <si>
    <r>
      <rPr>
        <sz val="10"/>
        <color rgb="FF231F20"/>
        <rFont val="Helvetica"/>
        <family val="2"/>
      </rPr>
      <t>IA-3</t>
    </r>
  </si>
  <si>
    <r>
      <rPr>
        <sz val="10"/>
        <color rgb="FF231F20"/>
        <rFont val="Helvetica"/>
        <family val="2"/>
      </rPr>
      <t>Device Identification and Authentication</t>
    </r>
  </si>
  <si>
    <r>
      <rPr>
        <sz val="10"/>
        <color rgb="FF231F20"/>
        <rFont val="Helvetica"/>
        <family val="2"/>
      </rPr>
      <t>IA-4</t>
    </r>
  </si>
  <si>
    <r>
      <rPr>
        <sz val="10"/>
        <color rgb="FF231F20"/>
        <rFont val="Helvetica"/>
        <family val="2"/>
      </rPr>
      <t>Identifier Management</t>
    </r>
  </si>
  <si>
    <r>
      <rPr>
        <sz val="10"/>
        <color rgb="FF231F20"/>
        <rFont val="Helvetica"/>
        <family val="2"/>
      </rPr>
      <t>IA-5</t>
    </r>
  </si>
  <si>
    <r>
      <rPr>
        <sz val="10"/>
        <color rgb="FF231F20"/>
        <rFont val="Helvetica"/>
        <family val="2"/>
      </rPr>
      <t>Authenticator Management</t>
    </r>
  </si>
  <si>
    <t>Password -Based Authentication: Enforces minimum complexity</t>
  </si>
  <si>
    <r>
      <rPr>
        <sz val="10"/>
        <color rgb="FF231F20"/>
        <rFont val="Helvetica"/>
        <family val="2"/>
      </rPr>
      <t>IA-6</t>
    </r>
  </si>
  <si>
    <r>
      <rPr>
        <sz val="10"/>
        <color rgb="FF231F20"/>
        <rFont val="Helvetica"/>
        <family val="2"/>
      </rPr>
      <t>Authenticator Feedback</t>
    </r>
  </si>
  <si>
    <r>
      <rPr>
        <sz val="10"/>
        <color rgb="FF231F20"/>
        <rFont val="Helvetica"/>
        <family val="2"/>
      </rPr>
      <t>IA-7</t>
    </r>
  </si>
  <si>
    <r>
      <rPr>
        <sz val="10"/>
        <color rgb="FF231F20"/>
        <rFont val="Helvetica"/>
        <family val="2"/>
      </rPr>
      <t>Cryptographic Module Authentication</t>
    </r>
  </si>
  <si>
    <r>
      <rPr>
        <sz val="10"/>
        <color rgb="FF231F20"/>
        <rFont val="Helvetica"/>
        <family val="2"/>
      </rPr>
      <t>IA-8</t>
    </r>
  </si>
  <si>
    <r>
      <rPr>
        <sz val="10"/>
        <color rgb="FF231F20"/>
        <rFont val="Helvetica"/>
        <family val="2"/>
      </rPr>
      <t>Identification and Authentication (Non- Organizational Users)</t>
    </r>
  </si>
  <si>
    <r>
      <rPr>
        <sz val="10"/>
        <color rgb="FF231F20"/>
        <rFont val="Helvetica"/>
        <family val="2"/>
      </rPr>
      <t>IA-9</t>
    </r>
  </si>
  <si>
    <r>
      <rPr>
        <sz val="10"/>
        <color rgb="FF231F20"/>
        <rFont val="Helvetica"/>
        <family val="2"/>
      </rPr>
      <t>Service Identification and Authentication</t>
    </r>
  </si>
  <si>
    <r>
      <rPr>
        <sz val="10"/>
        <color rgb="FF231F20"/>
        <rFont val="Helvetica"/>
        <family val="2"/>
      </rPr>
      <t>IA-10</t>
    </r>
  </si>
  <si>
    <r>
      <rPr>
        <sz val="10"/>
        <color rgb="FF231F20"/>
        <rFont val="Helvetica"/>
        <family val="2"/>
      </rPr>
      <t>Adaptive Identification and Authentication</t>
    </r>
  </si>
  <si>
    <r>
      <rPr>
        <sz val="10"/>
        <color rgb="FF231F20"/>
        <rFont val="Helvetica"/>
        <family val="2"/>
      </rPr>
      <t>IA-11</t>
    </r>
  </si>
  <si>
    <r>
      <rPr>
        <sz val="10"/>
        <color rgb="FF231F20"/>
        <rFont val="Helvetica"/>
        <family val="2"/>
      </rPr>
      <t>Re-authentication</t>
    </r>
  </si>
  <si>
    <r>
      <rPr>
        <sz val="10"/>
        <color rgb="FF231F20"/>
        <rFont val="Helvetica"/>
        <family val="2"/>
      </rPr>
      <t>IR-1</t>
    </r>
  </si>
  <si>
    <r>
      <rPr>
        <sz val="10"/>
        <color rgb="FF231F20"/>
        <rFont val="Helvetica"/>
        <family val="2"/>
      </rPr>
      <t>Incident Response Policy and Procedures</t>
    </r>
  </si>
  <si>
    <r>
      <rPr>
        <sz val="10"/>
        <color rgb="FF231F20"/>
        <rFont val="Helvetica"/>
        <family val="2"/>
      </rPr>
      <t>IR-2</t>
    </r>
  </si>
  <si>
    <r>
      <rPr>
        <sz val="10"/>
        <color rgb="FF231F20"/>
        <rFont val="Helvetica"/>
        <family val="2"/>
      </rPr>
      <t>Incident Response Training</t>
    </r>
  </si>
  <si>
    <r>
      <rPr>
        <sz val="10"/>
        <color rgb="FF231F20"/>
        <rFont val="Helvetica"/>
        <family val="2"/>
      </rPr>
      <t>IR-3</t>
    </r>
  </si>
  <si>
    <r>
      <rPr>
        <sz val="10"/>
        <color rgb="FF231F20"/>
        <rFont val="Helvetica"/>
        <family val="2"/>
      </rPr>
      <t>Incident Response Testing</t>
    </r>
  </si>
  <si>
    <r>
      <rPr>
        <sz val="10"/>
        <color rgb="FF231F20"/>
        <rFont val="Helvetica"/>
        <family val="2"/>
      </rPr>
      <t>IR-4</t>
    </r>
  </si>
  <si>
    <r>
      <rPr>
        <sz val="10"/>
        <color rgb="FF231F20"/>
        <rFont val="Helvetica"/>
        <family val="2"/>
      </rPr>
      <t>Incident Handling</t>
    </r>
  </si>
  <si>
    <r>
      <rPr>
        <sz val="10"/>
        <color rgb="FF231F20"/>
        <rFont val="Helvetica"/>
        <family val="2"/>
      </rPr>
      <t>IR-5</t>
    </r>
  </si>
  <si>
    <r>
      <rPr>
        <sz val="10"/>
        <color rgb="FF231F20"/>
        <rFont val="Helvetica"/>
        <family val="2"/>
      </rPr>
      <t>Incident Monitoring</t>
    </r>
  </si>
  <si>
    <r>
      <rPr>
        <sz val="10"/>
        <color rgb="FF231F20"/>
        <rFont val="Helvetica"/>
        <family val="2"/>
      </rPr>
      <t>IR-6</t>
    </r>
  </si>
  <si>
    <r>
      <rPr>
        <sz val="10"/>
        <color rgb="FF231F20"/>
        <rFont val="Helvetica"/>
        <family val="2"/>
      </rPr>
      <t>Incident Reporting</t>
    </r>
  </si>
  <si>
    <r>
      <rPr>
        <sz val="10"/>
        <color rgb="FF231F20"/>
        <rFont val="Helvetica"/>
        <family val="2"/>
      </rPr>
      <t>IR-7</t>
    </r>
  </si>
  <si>
    <r>
      <rPr>
        <sz val="10"/>
        <color rgb="FF231F20"/>
        <rFont val="Helvetica"/>
        <family val="2"/>
      </rPr>
      <t>Incident Response Assistance</t>
    </r>
  </si>
  <si>
    <r>
      <rPr>
        <sz val="10"/>
        <color rgb="FF231F20"/>
        <rFont val="Helvetica"/>
        <family val="2"/>
      </rPr>
      <t>IR-8</t>
    </r>
  </si>
  <si>
    <r>
      <rPr>
        <sz val="10"/>
        <color rgb="FF231F20"/>
        <rFont val="Helvetica"/>
        <family val="2"/>
      </rPr>
      <t>Incident Response Plan</t>
    </r>
  </si>
  <si>
    <r>
      <rPr>
        <sz val="10"/>
        <color rgb="FF231F20"/>
        <rFont val="Helvetica"/>
        <family val="2"/>
      </rPr>
      <t>IR-9</t>
    </r>
  </si>
  <si>
    <r>
      <rPr>
        <sz val="10"/>
        <color rgb="FF231F20"/>
        <rFont val="Helvetica"/>
        <family val="2"/>
      </rPr>
      <t>Information Spillage Response</t>
    </r>
  </si>
  <si>
    <r>
      <rPr>
        <sz val="10"/>
        <color rgb="FF231F20"/>
        <rFont val="Helvetica"/>
        <family val="2"/>
      </rPr>
      <t>IR-10</t>
    </r>
  </si>
  <si>
    <t>Integrated Information Security Analysis Team</t>
  </si>
  <si>
    <r>
      <rPr>
        <sz val="10"/>
        <color rgb="FF231F20"/>
        <rFont val="Helvetica"/>
        <family val="2"/>
      </rPr>
      <t>MA-1</t>
    </r>
  </si>
  <si>
    <r>
      <rPr>
        <sz val="10"/>
        <color rgb="FF231F20"/>
        <rFont val="Helvetica"/>
        <family val="2"/>
      </rPr>
      <t>System Maintenance Policy and Procedures</t>
    </r>
  </si>
  <si>
    <r>
      <rPr>
        <sz val="10"/>
        <color rgb="FF231F20"/>
        <rFont val="Helvetica"/>
        <family val="2"/>
      </rPr>
      <t>MA-2</t>
    </r>
  </si>
  <si>
    <r>
      <rPr>
        <sz val="10"/>
        <color rgb="FF231F20"/>
        <rFont val="Helvetica"/>
        <family val="2"/>
      </rPr>
      <t>Controlled Maintenance</t>
    </r>
  </si>
  <si>
    <r>
      <rPr>
        <sz val="10"/>
        <color rgb="FF231F20"/>
        <rFont val="Helvetica"/>
        <family val="2"/>
      </rPr>
      <t>MA-3</t>
    </r>
  </si>
  <si>
    <r>
      <rPr>
        <sz val="10"/>
        <color rgb="FF231F20"/>
        <rFont val="Helvetica"/>
        <family val="2"/>
      </rPr>
      <t>Maintenance Tools</t>
    </r>
  </si>
  <si>
    <r>
      <rPr>
        <sz val="10"/>
        <color rgb="FF231F20"/>
        <rFont val="Helvetica"/>
        <family val="2"/>
      </rPr>
      <t>MA-4</t>
    </r>
  </si>
  <si>
    <r>
      <rPr>
        <sz val="10"/>
        <color rgb="FF231F20"/>
        <rFont val="Helvetica"/>
        <family val="2"/>
      </rPr>
      <t>Nonlocal Maintenance</t>
    </r>
  </si>
  <si>
    <r>
      <rPr>
        <sz val="10"/>
        <color rgb="FF231F20"/>
        <rFont val="Helvetica"/>
        <family val="2"/>
      </rPr>
      <t>MA-5</t>
    </r>
  </si>
  <si>
    <r>
      <rPr>
        <sz val="10"/>
        <color rgb="FF231F20"/>
        <rFont val="Helvetica"/>
        <family val="2"/>
      </rPr>
      <t>Maintenance Personnel</t>
    </r>
  </si>
  <si>
    <r>
      <rPr>
        <sz val="10"/>
        <color rgb="FF231F20"/>
        <rFont val="Helvetica"/>
        <family val="2"/>
      </rPr>
      <t>MA-6</t>
    </r>
  </si>
  <si>
    <r>
      <rPr>
        <sz val="10"/>
        <color rgb="FF231F20"/>
        <rFont val="Helvetica"/>
        <family val="2"/>
      </rPr>
      <t>Timely Maintenance</t>
    </r>
  </si>
  <si>
    <r>
      <rPr>
        <sz val="10"/>
        <color rgb="FF231F20"/>
        <rFont val="Helvetica"/>
        <family val="2"/>
      </rPr>
      <t>MP-1</t>
    </r>
  </si>
  <si>
    <r>
      <rPr>
        <sz val="10"/>
        <color rgb="FF231F20"/>
        <rFont val="Helvetica"/>
        <family val="2"/>
      </rPr>
      <t>Media Protection Policy and Procedures</t>
    </r>
  </si>
  <si>
    <r>
      <rPr>
        <sz val="10"/>
        <color rgb="FF231F20"/>
        <rFont val="Helvetica"/>
        <family val="2"/>
      </rPr>
      <t>MP-2</t>
    </r>
  </si>
  <si>
    <r>
      <rPr>
        <sz val="10"/>
        <color rgb="FF231F20"/>
        <rFont val="Helvetica"/>
        <family val="2"/>
      </rPr>
      <t>Media Access</t>
    </r>
  </si>
  <si>
    <r>
      <rPr>
        <sz val="10"/>
        <color rgb="FF231F20"/>
        <rFont val="Helvetica"/>
        <family val="2"/>
      </rPr>
      <t>MP-3</t>
    </r>
  </si>
  <si>
    <r>
      <rPr>
        <sz val="10"/>
        <color rgb="FF231F20"/>
        <rFont val="Helvetica"/>
        <family val="2"/>
      </rPr>
      <t>Media Marking</t>
    </r>
  </si>
  <si>
    <r>
      <rPr>
        <sz val="10"/>
        <color rgb="FF231F20"/>
        <rFont val="Helvetica"/>
        <family val="2"/>
      </rPr>
      <t>MP-4</t>
    </r>
  </si>
  <si>
    <r>
      <rPr>
        <sz val="10"/>
        <color rgb="FF231F20"/>
        <rFont val="Helvetica"/>
        <family val="2"/>
      </rPr>
      <t>Media Storage</t>
    </r>
  </si>
  <si>
    <r>
      <rPr>
        <sz val="10"/>
        <color rgb="FF231F20"/>
        <rFont val="Helvetica"/>
        <family val="2"/>
      </rPr>
      <t>MP-5</t>
    </r>
  </si>
  <si>
    <r>
      <rPr>
        <sz val="10"/>
        <color rgb="FF231F20"/>
        <rFont val="Helvetica"/>
        <family val="2"/>
      </rPr>
      <t>Media Transport</t>
    </r>
  </si>
  <si>
    <r>
      <rPr>
        <sz val="10"/>
        <color rgb="FF231F20"/>
        <rFont val="Helvetica"/>
        <family val="2"/>
      </rPr>
      <t>MP-6</t>
    </r>
  </si>
  <si>
    <r>
      <rPr>
        <sz val="10"/>
        <color rgb="FF231F20"/>
        <rFont val="Helvetica"/>
        <family val="2"/>
      </rPr>
      <t>Media Sanitization</t>
    </r>
  </si>
  <si>
    <r>
      <rPr>
        <sz val="10"/>
        <color rgb="FF231F20"/>
        <rFont val="Helvetica"/>
        <family val="2"/>
      </rPr>
      <t>MP-7</t>
    </r>
  </si>
  <si>
    <r>
      <rPr>
        <sz val="10"/>
        <color rgb="FF231F20"/>
        <rFont val="Helvetica"/>
        <family val="2"/>
      </rPr>
      <t>Media Use</t>
    </r>
  </si>
  <si>
    <r>
      <rPr>
        <sz val="10"/>
        <color rgb="FF231F20"/>
        <rFont val="Helvetica"/>
        <family val="2"/>
      </rPr>
      <t>MP-8</t>
    </r>
  </si>
  <si>
    <r>
      <rPr>
        <sz val="10"/>
        <color rgb="FF231F20"/>
        <rFont val="Helvetica"/>
        <family val="2"/>
      </rPr>
      <t>Media Downgrading</t>
    </r>
  </si>
  <si>
    <r>
      <rPr>
        <sz val="10"/>
        <color rgb="FF231F20"/>
        <rFont val="Helvetica"/>
        <family val="2"/>
      </rPr>
      <t>PE-1</t>
    </r>
  </si>
  <si>
    <t>Physical and Environmental Protection Policy and Procedures</t>
  </si>
  <si>
    <r>
      <rPr>
        <sz val="10"/>
        <color rgb="FF231F20"/>
        <rFont val="Helvetica"/>
        <family val="2"/>
      </rPr>
      <t>PE-2</t>
    </r>
  </si>
  <si>
    <r>
      <rPr>
        <sz val="10"/>
        <color rgb="FF231F20"/>
        <rFont val="Helvetica"/>
        <family val="2"/>
      </rPr>
      <t>Physical Access Authorizations</t>
    </r>
  </si>
  <si>
    <r>
      <rPr>
        <sz val="10"/>
        <color rgb="FF231F20"/>
        <rFont val="Helvetica"/>
        <family val="2"/>
      </rPr>
      <t>PE-3</t>
    </r>
  </si>
  <si>
    <r>
      <rPr>
        <sz val="10"/>
        <color rgb="FF231F20"/>
        <rFont val="Helvetica"/>
        <family val="2"/>
      </rPr>
      <t>Physical Access Control</t>
    </r>
  </si>
  <si>
    <r>
      <rPr>
        <sz val="10"/>
        <color rgb="FF231F20"/>
        <rFont val="Helvetica"/>
        <family val="2"/>
      </rPr>
      <t>PE-4</t>
    </r>
  </si>
  <si>
    <r>
      <rPr>
        <sz val="10"/>
        <color rgb="FF231F20"/>
        <rFont val="Helvetica"/>
        <family val="2"/>
      </rPr>
      <t>Access Control for Transmission Medium</t>
    </r>
  </si>
  <si>
    <r>
      <rPr>
        <sz val="10"/>
        <color rgb="FF231F20"/>
        <rFont val="Helvetica"/>
        <family val="2"/>
      </rPr>
      <t>PE-5</t>
    </r>
  </si>
  <si>
    <r>
      <rPr>
        <sz val="10"/>
        <color rgb="FF231F20"/>
        <rFont val="Helvetica"/>
        <family val="2"/>
      </rPr>
      <t>Access Control for Output Devices</t>
    </r>
  </si>
  <si>
    <r>
      <rPr>
        <sz val="10"/>
        <color rgb="FF231F20"/>
        <rFont val="Helvetica"/>
        <family val="2"/>
      </rPr>
      <t>PE-6</t>
    </r>
  </si>
  <si>
    <r>
      <rPr>
        <sz val="10"/>
        <color rgb="FF231F20"/>
        <rFont val="Helvetica"/>
        <family val="2"/>
      </rPr>
      <t>Monitoring Physical Access</t>
    </r>
  </si>
  <si>
    <r>
      <rPr>
        <sz val="10"/>
        <color rgb="FF231F20"/>
        <rFont val="Helvetica"/>
        <family val="2"/>
      </rPr>
      <t>PE-7</t>
    </r>
  </si>
  <si>
    <r>
      <rPr>
        <sz val="10"/>
        <color rgb="FF231F20"/>
        <rFont val="Helvetica"/>
        <family val="2"/>
      </rPr>
      <t>PE-8</t>
    </r>
  </si>
  <si>
    <r>
      <rPr>
        <sz val="10"/>
        <color rgb="FF231F20"/>
        <rFont val="Helvetica"/>
        <family val="2"/>
      </rPr>
      <t>Visitor Access Records</t>
    </r>
  </si>
  <si>
    <r>
      <rPr>
        <sz val="10"/>
        <color rgb="FF231F20"/>
        <rFont val="Helvetica"/>
        <family val="2"/>
      </rPr>
      <t>PE-9</t>
    </r>
  </si>
  <si>
    <r>
      <rPr>
        <sz val="10"/>
        <color rgb="FF231F20"/>
        <rFont val="Helvetica"/>
        <family val="2"/>
      </rPr>
      <t>Power Equipment and Cabling</t>
    </r>
  </si>
  <si>
    <r>
      <rPr>
        <sz val="10"/>
        <color rgb="FF231F20"/>
        <rFont val="Helvetica"/>
        <family val="2"/>
      </rPr>
      <t>PE-10</t>
    </r>
  </si>
  <si>
    <r>
      <rPr>
        <sz val="10"/>
        <color rgb="FF231F20"/>
        <rFont val="Helvetica"/>
        <family val="2"/>
      </rPr>
      <t>Emergency Shutoff</t>
    </r>
  </si>
  <si>
    <r>
      <rPr>
        <sz val="10"/>
        <color rgb="FF231F20"/>
        <rFont val="Helvetica"/>
        <family val="2"/>
      </rPr>
      <t>PE-11</t>
    </r>
  </si>
  <si>
    <r>
      <rPr>
        <sz val="10"/>
        <color rgb="FF231F20"/>
        <rFont val="Helvetica"/>
        <family val="2"/>
      </rPr>
      <t>Emergency Power</t>
    </r>
  </si>
  <si>
    <r>
      <rPr>
        <sz val="10"/>
        <color rgb="FF231F20"/>
        <rFont val="Helvetica"/>
        <family val="2"/>
      </rPr>
      <t>PE-12</t>
    </r>
  </si>
  <si>
    <r>
      <rPr>
        <sz val="10"/>
        <color rgb="FF231F20"/>
        <rFont val="Helvetica"/>
        <family val="2"/>
      </rPr>
      <t>Emergency Lighting</t>
    </r>
  </si>
  <si>
    <r>
      <rPr>
        <sz val="10"/>
        <color rgb="FF231F20"/>
        <rFont val="Helvetica"/>
        <family val="2"/>
      </rPr>
      <t>PE-13</t>
    </r>
  </si>
  <si>
    <r>
      <rPr>
        <sz val="10"/>
        <color rgb="FF231F20"/>
        <rFont val="Helvetica"/>
        <family val="2"/>
      </rPr>
      <t>Fire Protection</t>
    </r>
  </si>
  <si>
    <r>
      <rPr>
        <sz val="10"/>
        <color rgb="FF231F20"/>
        <rFont val="Helvetica"/>
        <family val="2"/>
      </rPr>
      <t>PE-14</t>
    </r>
  </si>
  <si>
    <r>
      <rPr>
        <sz val="10"/>
        <color rgb="FF231F20"/>
        <rFont val="Helvetica"/>
        <family val="2"/>
      </rPr>
      <t>Temperature and Humidity Controls</t>
    </r>
  </si>
  <si>
    <r>
      <rPr>
        <sz val="10"/>
        <color rgb="FF231F20"/>
        <rFont val="Helvetica"/>
        <family val="2"/>
      </rPr>
      <t>PE-15</t>
    </r>
  </si>
  <si>
    <r>
      <rPr>
        <sz val="10"/>
        <color rgb="FF231F20"/>
        <rFont val="Helvetica"/>
        <family val="2"/>
      </rPr>
      <t>Water Damage Protection</t>
    </r>
  </si>
  <si>
    <r>
      <rPr>
        <sz val="10"/>
        <color rgb="FF231F20"/>
        <rFont val="Helvetica"/>
        <family val="2"/>
      </rPr>
      <t>PE-16</t>
    </r>
  </si>
  <si>
    <r>
      <rPr>
        <sz val="10"/>
        <color rgb="FF231F20"/>
        <rFont val="Helvetica"/>
        <family val="2"/>
      </rPr>
      <t>Delivery and Removal</t>
    </r>
  </si>
  <si>
    <r>
      <rPr>
        <sz val="10"/>
        <color rgb="FF231F20"/>
        <rFont val="Helvetica"/>
        <family val="2"/>
      </rPr>
      <t>PE-17</t>
    </r>
  </si>
  <si>
    <r>
      <rPr>
        <sz val="10"/>
        <color rgb="FF231F20"/>
        <rFont val="Helvetica"/>
        <family val="2"/>
      </rPr>
      <t>Alternate Work Site</t>
    </r>
  </si>
  <si>
    <r>
      <rPr>
        <sz val="10"/>
        <color rgb="FF231F20"/>
        <rFont val="Helvetica"/>
        <family val="2"/>
      </rPr>
      <t>PE-18</t>
    </r>
  </si>
  <si>
    <r>
      <rPr>
        <sz val="10"/>
        <color rgb="FF231F20"/>
        <rFont val="Helvetica"/>
        <family val="2"/>
      </rPr>
      <t>Location of Information System Components</t>
    </r>
  </si>
  <si>
    <r>
      <rPr>
        <sz val="10"/>
        <color rgb="FF231F20"/>
        <rFont val="Helvetica"/>
        <family val="2"/>
      </rPr>
      <t>PE-19</t>
    </r>
  </si>
  <si>
    <r>
      <rPr>
        <sz val="10"/>
        <color rgb="FF231F20"/>
        <rFont val="Helvetica"/>
        <family val="2"/>
      </rPr>
      <t>Information Leakage</t>
    </r>
  </si>
  <si>
    <r>
      <rPr>
        <sz val="10"/>
        <color rgb="FF231F20"/>
        <rFont val="Helvetica"/>
        <family val="2"/>
      </rPr>
      <t>PE-20</t>
    </r>
  </si>
  <si>
    <r>
      <rPr>
        <sz val="10"/>
        <color rgb="FF231F20"/>
        <rFont val="Helvetica"/>
        <family val="2"/>
      </rPr>
      <t>Asset Monitoring and Tracking</t>
    </r>
  </si>
  <si>
    <r>
      <rPr>
        <sz val="10"/>
        <color rgb="FF231F20"/>
        <rFont val="Helvetica"/>
        <family val="2"/>
      </rPr>
      <t>PL-1</t>
    </r>
  </si>
  <si>
    <r>
      <rPr>
        <sz val="10"/>
        <color rgb="FF231F20"/>
        <rFont val="Helvetica"/>
        <family val="2"/>
      </rPr>
      <t>Security Planning Policy and Procedures</t>
    </r>
  </si>
  <si>
    <r>
      <rPr>
        <sz val="10"/>
        <color rgb="FF231F20"/>
        <rFont val="Helvetica"/>
        <family val="2"/>
      </rPr>
      <t>PL-2</t>
    </r>
  </si>
  <si>
    <r>
      <rPr>
        <sz val="10"/>
        <color rgb="FF231F20"/>
        <rFont val="Helvetica"/>
        <family val="2"/>
      </rPr>
      <t>System Security Plan</t>
    </r>
  </si>
  <si>
    <r>
      <rPr>
        <sz val="10"/>
        <color rgb="FF231F20"/>
        <rFont val="Helvetica"/>
        <family val="2"/>
      </rPr>
      <t>PL-3</t>
    </r>
  </si>
  <si>
    <r>
      <rPr>
        <sz val="10"/>
        <color rgb="FF231F20"/>
        <rFont val="Helvetica"/>
        <family val="2"/>
      </rPr>
      <t>PL-4</t>
    </r>
  </si>
  <si>
    <r>
      <rPr>
        <sz val="10"/>
        <color rgb="FF231F20"/>
        <rFont val="Helvetica"/>
        <family val="2"/>
      </rPr>
      <t>Rules of Behavior</t>
    </r>
  </si>
  <si>
    <r>
      <rPr>
        <sz val="10"/>
        <color rgb="FF231F20"/>
        <rFont val="Helvetica"/>
        <family val="2"/>
      </rPr>
      <t>PL-5</t>
    </r>
  </si>
  <si>
    <r>
      <rPr>
        <sz val="10"/>
        <color rgb="FF231F20"/>
        <rFont val="Helvetica"/>
        <family val="2"/>
      </rPr>
      <t>PL-6</t>
    </r>
  </si>
  <si>
    <r>
      <rPr>
        <sz val="10"/>
        <color rgb="FF231F20"/>
        <rFont val="Helvetica"/>
        <family val="2"/>
      </rPr>
      <t>PL-7</t>
    </r>
  </si>
  <si>
    <r>
      <rPr>
        <sz val="10"/>
        <color rgb="FF231F20"/>
        <rFont val="Helvetica"/>
        <family val="2"/>
      </rPr>
      <t>Security Concept of Operations</t>
    </r>
  </si>
  <si>
    <r>
      <rPr>
        <sz val="10"/>
        <color rgb="FF231F20"/>
        <rFont val="Helvetica"/>
        <family val="2"/>
      </rPr>
      <t>PL-8</t>
    </r>
  </si>
  <si>
    <r>
      <rPr>
        <sz val="10"/>
        <color rgb="FF231F20"/>
        <rFont val="Helvetica"/>
        <family val="2"/>
      </rPr>
      <t>Information Security Architecture</t>
    </r>
  </si>
  <si>
    <r>
      <rPr>
        <sz val="10"/>
        <color rgb="FF231F20"/>
        <rFont val="Helvetica"/>
        <family val="2"/>
      </rPr>
      <t>PL-9</t>
    </r>
  </si>
  <si>
    <r>
      <rPr>
        <sz val="10"/>
        <color rgb="FF231F20"/>
        <rFont val="Helvetica"/>
        <family val="2"/>
      </rPr>
      <t>Central Management</t>
    </r>
  </si>
  <si>
    <r>
      <rPr>
        <sz val="10"/>
        <color rgb="FF231F20"/>
        <rFont val="Helvetica"/>
        <family val="2"/>
      </rPr>
      <t>PS-1</t>
    </r>
  </si>
  <si>
    <r>
      <rPr>
        <sz val="10"/>
        <color rgb="FF231F20"/>
        <rFont val="Helvetica"/>
        <family val="2"/>
      </rPr>
      <t>Personnel Security Policy and Procedures</t>
    </r>
  </si>
  <si>
    <r>
      <rPr>
        <sz val="10"/>
        <color rgb="FF231F20"/>
        <rFont val="Helvetica"/>
        <family val="2"/>
      </rPr>
      <t>PS-2</t>
    </r>
  </si>
  <si>
    <r>
      <rPr>
        <sz val="10"/>
        <color rgb="FF231F20"/>
        <rFont val="Helvetica"/>
        <family val="2"/>
      </rPr>
      <t>Position Risk Designation</t>
    </r>
  </si>
  <si>
    <r>
      <rPr>
        <sz val="10"/>
        <color rgb="FF231F20"/>
        <rFont val="Helvetica"/>
        <family val="2"/>
      </rPr>
      <t>PS-3</t>
    </r>
  </si>
  <si>
    <r>
      <rPr>
        <sz val="10"/>
        <color rgb="FF231F20"/>
        <rFont val="Helvetica"/>
        <family val="2"/>
      </rPr>
      <t>Personnel Screening</t>
    </r>
  </si>
  <si>
    <r>
      <rPr>
        <sz val="10"/>
        <color rgb="FF231F20"/>
        <rFont val="Helvetica"/>
        <family val="2"/>
      </rPr>
      <t>PS-4</t>
    </r>
  </si>
  <si>
    <r>
      <rPr>
        <sz val="10"/>
        <color rgb="FF231F20"/>
        <rFont val="Helvetica"/>
        <family val="2"/>
      </rPr>
      <t>Personnel Termination</t>
    </r>
  </si>
  <si>
    <r>
      <rPr>
        <sz val="10"/>
        <color rgb="FF231F20"/>
        <rFont val="Helvetica"/>
        <family val="2"/>
      </rPr>
      <t>PS-5</t>
    </r>
  </si>
  <si>
    <r>
      <rPr>
        <sz val="10"/>
        <color rgb="FF231F20"/>
        <rFont val="Helvetica"/>
        <family val="2"/>
      </rPr>
      <t>Personnel Transfer</t>
    </r>
  </si>
  <si>
    <r>
      <rPr>
        <sz val="10"/>
        <color rgb="FF231F20"/>
        <rFont val="Helvetica"/>
        <family val="2"/>
      </rPr>
      <t>PS-6</t>
    </r>
  </si>
  <si>
    <r>
      <rPr>
        <sz val="10"/>
        <color rgb="FF231F20"/>
        <rFont val="Helvetica"/>
        <family val="2"/>
      </rPr>
      <t>Access Agreements</t>
    </r>
  </si>
  <si>
    <r>
      <rPr>
        <sz val="10"/>
        <color rgb="FF231F20"/>
        <rFont val="Helvetica"/>
        <family val="2"/>
      </rPr>
      <t>PS-7</t>
    </r>
  </si>
  <si>
    <r>
      <rPr>
        <sz val="10"/>
        <color rgb="FF231F20"/>
        <rFont val="Helvetica"/>
        <family val="2"/>
      </rPr>
      <t>Third-Party Personnel Security</t>
    </r>
  </si>
  <si>
    <r>
      <rPr>
        <sz val="10"/>
        <color rgb="FF231F20"/>
        <rFont val="Helvetica"/>
        <family val="2"/>
      </rPr>
      <t>PS-8</t>
    </r>
  </si>
  <si>
    <r>
      <rPr>
        <sz val="10"/>
        <color rgb="FF231F20"/>
        <rFont val="Helvetica"/>
        <family val="2"/>
      </rPr>
      <t>Personnel Sanctions</t>
    </r>
  </si>
  <si>
    <r>
      <rPr>
        <sz val="10"/>
        <color rgb="FF231F20"/>
        <rFont val="Helvetica"/>
        <family val="2"/>
      </rPr>
      <t>RA-1</t>
    </r>
  </si>
  <si>
    <r>
      <rPr>
        <sz val="10"/>
        <color rgb="FF231F20"/>
        <rFont val="Helvetica"/>
        <family val="2"/>
      </rPr>
      <t>Risk Assessment Policy and Procedures</t>
    </r>
  </si>
  <si>
    <r>
      <rPr>
        <sz val="10"/>
        <color rgb="FF231F20"/>
        <rFont val="Helvetica"/>
        <family val="2"/>
      </rPr>
      <t>RA-2</t>
    </r>
  </si>
  <si>
    <r>
      <rPr>
        <sz val="10"/>
        <color rgb="FF231F20"/>
        <rFont val="Helvetica"/>
        <family val="2"/>
      </rPr>
      <t>Security Categorization</t>
    </r>
  </si>
  <si>
    <r>
      <rPr>
        <sz val="10"/>
        <color rgb="FF231F20"/>
        <rFont val="Helvetica"/>
        <family val="2"/>
      </rPr>
      <t>RA-3</t>
    </r>
  </si>
  <si>
    <r>
      <rPr>
        <sz val="10"/>
        <color rgb="FF231F20"/>
        <rFont val="Helvetica"/>
        <family val="2"/>
      </rPr>
      <t>Risk Assessment</t>
    </r>
  </si>
  <si>
    <r>
      <rPr>
        <sz val="10"/>
        <color rgb="FF231F20"/>
        <rFont val="Helvetica"/>
        <family val="2"/>
      </rPr>
      <t>RA-4</t>
    </r>
  </si>
  <si>
    <r>
      <rPr>
        <sz val="10"/>
        <color rgb="FF231F20"/>
        <rFont val="Helvetica"/>
        <family val="2"/>
      </rPr>
      <t>RA-5</t>
    </r>
  </si>
  <si>
    <r>
      <rPr>
        <sz val="10"/>
        <color rgb="FF231F20"/>
        <rFont val="Helvetica"/>
        <family val="2"/>
      </rPr>
      <t>Vulnerability Scanning</t>
    </r>
  </si>
  <si>
    <r>
      <rPr>
        <sz val="10"/>
        <color rgb="FF231F20"/>
        <rFont val="Helvetica"/>
        <family val="2"/>
      </rPr>
      <t>RA-6</t>
    </r>
  </si>
  <si>
    <t>Technical Surveillance Countermeasures Survey</t>
  </si>
  <si>
    <r>
      <rPr>
        <sz val="10"/>
        <color rgb="FF231F20"/>
        <rFont val="Helvetica"/>
        <family val="2"/>
      </rPr>
      <t>SA-1</t>
    </r>
  </si>
  <si>
    <t>System and Services Acquisition Policy and Procedures</t>
  </si>
  <si>
    <r>
      <rPr>
        <sz val="10"/>
        <color rgb="FF231F20"/>
        <rFont val="Helvetica"/>
        <family val="2"/>
      </rPr>
      <t>SA-2</t>
    </r>
  </si>
  <si>
    <r>
      <rPr>
        <sz val="10"/>
        <color rgb="FF231F20"/>
        <rFont val="Helvetica"/>
        <family val="2"/>
      </rPr>
      <t>Allocation of Resources</t>
    </r>
  </si>
  <si>
    <r>
      <rPr>
        <sz val="10"/>
        <color rgb="FF231F20"/>
        <rFont val="Helvetica"/>
        <family val="2"/>
      </rPr>
      <t>SA-3</t>
    </r>
  </si>
  <si>
    <r>
      <rPr>
        <sz val="10"/>
        <color rgb="FF231F20"/>
        <rFont val="Helvetica"/>
        <family val="2"/>
      </rPr>
      <t>System Development Life Cycle</t>
    </r>
  </si>
  <si>
    <r>
      <rPr>
        <sz val="10"/>
        <color rgb="FF231F20"/>
        <rFont val="Helvetica"/>
        <family val="2"/>
      </rPr>
      <t>SA-4</t>
    </r>
  </si>
  <si>
    <r>
      <rPr>
        <sz val="10"/>
        <color rgb="FF231F20"/>
        <rFont val="Helvetica"/>
        <family val="2"/>
      </rPr>
      <t>Acquisition Process</t>
    </r>
  </si>
  <si>
    <r>
      <rPr>
        <sz val="10"/>
        <color rgb="FF231F20"/>
        <rFont val="Helvetica"/>
        <family val="2"/>
      </rPr>
      <t>SA-5</t>
    </r>
  </si>
  <si>
    <r>
      <rPr>
        <sz val="10"/>
        <color rgb="FF231F20"/>
        <rFont val="Helvetica"/>
        <family val="2"/>
      </rPr>
      <t>Information System Documentation</t>
    </r>
  </si>
  <si>
    <r>
      <rPr>
        <sz val="10"/>
        <color rgb="FF231F20"/>
        <rFont val="Helvetica"/>
        <family val="2"/>
      </rPr>
      <t>SA-6</t>
    </r>
  </si>
  <si>
    <r>
      <rPr>
        <sz val="10"/>
        <color rgb="FF231F20"/>
        <rFont val="Helvetica"/>
        <family val="2"/>
      </rPr>
      <t>SA-7</t>
    </r>
  </si>
  <si>
    <r>
      <rPr>
        <sz val="10"/>
        <color rgb="FF231F20"/>
        <rFont val="Helvetica"/>
        <family val="2"/>
      </rPr>
      <t>SA-8</t>
    </r>
  </si>
  <si>
    <r>
      <rPr>
        <sz val="10"/>
        <color rgb="FF231F20"/>
        <rFont val="Helvetica"/>
        <family val="2"/>
      </rPr>
      <t>Security Engineering Principles</t>
    </r>
  </si>
  <si>
    <r>
      <rPr>
        <sz val="10"/>
        <color rgb="FF231F20"/>
        <rFont val="Helvetica"/>
        <family val="2"/>
      </rPr>
      <t>SA-9</t>
    </r>
  </si>
  <si>
    <r>
      <rPr>
        <sz val="10"/>
        <color rgb="FF231F20"/>
        <rFont val="Helvetica"/>
        <family val="2"/>
      </rPr>
      <t>External Information System Services</t>
    </r>
  </si>
  <si>
    <r>
      <rPr>
        <sz val="10"/>
        <color rgb="FF231F20"/>
        <rFont val="Helvetica"/>
        <family val="2"/>
      </rPr>
      <t>SA-10</t>
    </r>
  </si>
  <si>
    <r>
      <rPr>
        <sz val="10"/>
        <color rgb="FF231F20"/>
        <rFont val="Helvetica"/>
        <family val="2"/>
      </rPr>
      <t>Developer Configuration Management</t>
    </r>
  </si>
  <si>
    <r>
      <rPr>
        <sz val="10"/>
        <color rgb="FF231F20"/>
        <rFont val="Helvetica"/>
        <family val="2"/>
      </rPr>
      <t>SA-11</t>
    </r>
  </si>
  <si>
    <r>
      <rPr>
        <sz val="10"/>
        <color rgb="FF231F20"/>
        <rFont val="Helvetica"/>
        <family val="2"/>
      </rPr>
      <t>Developer Security Testing and Evaluation</t>
    </r>
  </si>
  <si>
    <r>
      <rPr>
        <sz val="10"/>
        <color rgb="FF231F20"/>
        <rFont val="Helvetica"/>
        <family val="2"/>
      </rPr>
      <t>SA-12</t>
    </r>
  </si>
  <si>
    <r>
      <rPr>
        <sz val="10"/>
        <color rgb="FF231F20"/>
        <rFont val="Helvetica"/>
        <family val="2"/>
      </rPr>
      <t>Supply Chain Protection</t>
    </r>
  </si>
  <si>
    <r>
      <rPr>
        <sz val="10"/>
        <color rgb="FF231F20"/>
        <rFont val="Helvetica"/>
        <family val="2"/>
      </rPr>
      <t>SA-13</t>
    </r>
  </si>
  <si>
    <r>
      <rPr>
        <sz val="10"/>
        <color rgb="FF231F20"/>
        <rFont val="Helvetica"/>
        <family val="2"/>
      </rPr>
      <t>Trustworthiness</t>
    </r>
  </si>
  <si>
    <r>
      <rPr>
        <sz val="10"/>
        <color rgb="FF231F20"/>
        <rFont val="Helvetica"/>
        <family val="2"/>
      </rPr>
      <t>SA-14</t>
    </r>
  </si>
  <si>
    <r>
      <rPr>
        <sz val="10"/>
        <color rgb="FF231F20"/>
        <rFont val="Helvetica"/>
        <family val="2"/>
      </rPr>
      <t>Criticality Analysis</t>
    </r>
  </si>
  <si>
    <r>
      <rPr>
        <sz val="10"/>
        <color rgb="FF231F20"/>
        <rFont val="Helvetica"/>
        <family val="2"/>
      </rPr>
      <t>SA-15</t>
    </r>
  </si>
  <si>
    <t>Development Process, Standards, and Tools</t>
  </si>
  <si>
    <r>
      <rPr>
        <sz val="10"/>
        <color rgb="FF231F20"/>
        <rFont val="Helvetica"/>
        <family val="2"/>
      </rPr>
      <t>SA-16</t>
    </r>
  </si>
  <si>
    <r>
      <rPr>
        <sz val="10"/>
        <color rgb="FF231F20"/>
        <rFont val="Helvetica"/>
        <family val="2"/>
      </rPr>
      <t>Developer-Provided Training</t>
    </r>
  </si>
  <si>
    <r>
      <rPr>
        <sz val="10"/>
        <color rgb="FF231F20"/>
        <rFont val="Helvetica"/>
        <family val="2"/>
      </rPr>
      <t>SA-17</t>
    </r>
  </si>
  <si>
    <r>
      <rPr>
        <sz val="10"/>
        <color rgb="FF231F20"/>
        <rFont val="Helvetica"/>
        <family val="2"/>
      </rPr>
      <t>Developer Security Architecture and Design</t>
    </r>
  </si>
  <si>
    <r>
      <rPr>
        <sz val="10"/>
        <color rgb="FF231F20"/>
        <rFont val="Helvetica"/>
        <family val="2"/>
      </rPr>
      <t>SA-18</t>
    </r>
  </si>
  <si>
    <r>
      <rPr>
        <sz val="10"/>
        <color rgb="FF231F20"/>
        <rFont val="Helvetica"/>
        <family val="2"/>
      </rPr>
      <t>Tamper Resistance and Detection</t>
    </r>
  </si>
  <si>
    <r>
      <rPr>
        <sz val="10"/>
        <color rgb="FF231F20"/>
        <rFont val="Helvetica"/>
        <family val="2"/>
      </rPr>
      <t>SA-19</t>
    </r>
  </si>
  <si>
    <r>
      <rPr>
        <sz val="10"/>
        <color rgb="FF231F20"/>
        <rFont val="Helvetica"/>
        <family val="2"/>
      </rPr>
      <t>Component Authenticity</t>
    </r>
  </si>
  <si>
    <r>
      <rPr>
        <sz val="10"/>
        <color rgb="FF231F20"/>
        <rFont val="Helvetica"/>
        <family val="2"/>
      </rPr>
      <t>SA-20</t>
    </r>
  </si>
  <si>
    <t>Customized Development of Critical Components</t>
  </si>
  <si>
    <r>
      <rPr>
        <sz val="10"/>
        <color rgb="FF231F20"/>
        <rFont val="Helvetica"/>
        <family val="2"/>
      </rPr>
      <t>SA-21</t>
    </r>
  </si>
  <si>
    <r>
      <rPr>
        <sz val="10"/>
        <color rgb="FF231F20"/>
        <rFont val="Helvetica"/>
        <family val="2"/>
      </rPr>
      <t>Developer Screening</t>
    </r>
  </si>
  <si>
    <r>
      <rPr>
        <sz val="10"/>
        <color rgb="FF231F20"/>
        <rFont val="Helvetica"/>
        <family val="2"/>
      </rPr>
      <t>SA-22</t>
    </r>
  </si>
  <si>
    <r>
      <rPr>
        <sz val="10"/>
        <color rgb="FF231F20"/>
        <rFont val="Helvetica"/>
        <family val="2"/>
      </rPr>
      <t>Unsupported System Components</t>
    </r>
  </si>
  <si>
    <r>
      <rPr>
        <sz val="10"/>
        <color rgb="FF231F20"/>
        <rFont val="Helvetica"/>
        <family val="2"/>
      </rPr>
      <t>SC-1</t>
    </r>
  </si>
  <si>
    <t>System and Communications Protection Policy and Procedures</t>
  </si>
  <si>
    <r>
      <rPr>
        <sz val="10"/>
        <color rgb="FF231F20"/>
        <rFont val="Helvetica"/>
        <family val="2"/>
      </rPr>
      <t>SC-2</t>
    </r>
  </si>
  <si>
    <r>
      <rPr>
        <sz val="10"/>
        <color rgb="FF231F20"/>
        <rFont val="Helvetica"/>
        <family val="2"/>
      </rPr>
      <t>Application Partitioning</t>
    </r>
  </si>
  <si>
    <r>
      <rPr>
        <sz val="10"/>
        <color rgb="FF231F20"/>
        <rFont val="Helvetica"/>
        <family val="2"/>
      </rPr>
      <t>SC-3</t>
    </r>
  </si>
  <si>
    <r>
      <rPr>
        <sz val="10"/>
        <color rgb="FF231F20"/>
        <rFont val="Helvetica"/>
        <family val="2"/>
      </rPr>
      <t>Security Function Isolation</t>
    </r>
  </si>
  <si>
    <r>
      <rPr>
        <sz val="10"/>
        <color rgb="FF231F20"/>
        <rFont val="Helvetica"/>
        <family val="2"/>
      </rPr>
      <t>SC-4</t>
    </r>
  </si>
  <si>
    <r>
      <rPr>
        <sz val="10"/>
        <color rgb="FF231F20"/>
        <rFont val="Helvetica"/>
        <family val="2"/>
      </rPr>
      <t>Information in Shared Resources</t>
    </r>
  </si>
  <si>
    <r>
      <rPr>
        <sz val="10"/>
        <color rgb="FF231F20"/>
        <rFont val="Helvetica"/>
        <family val="2"/>
      </rPr>
      <t>SC-5</t>
    </r>
  </si>
  <si>
    <r>
      <rPr>
        <sz val="10"/>
        <color rgb="FF231F20"/>
        <rFont val="Helvetica"/>
        <family val="2"/>
      </rPr>
      <t>Denial of Service Protection</t>
    </r>
  </si>
  <si>
    <r>
      <rPr>
        <sz val="10"/>
        <color rgb="FF231F20"/>
        <rFont val="Helvetica"/>
        <family val="2"/>
      </rPr>
      <t>SC-6</t>
    </r>
  </si>
  <si>
    <r>
      <rPr>
        <sz val="10"/>
        <color rgb="FF231F20"/>
        <rFont val="Helvetica"/>
        <family val="2"/>
      </rPr>
      <t>Resource Availability</t>
    </r>
  </si>
  <si>
    <r>
      <rPr>
        <sz val="10"/>
        <color rgb="FF231F20"/>
        <rFont val="Helvetica"/>
        <family val="2"/>
      </rPr>
      <t>SC-7</t>
    </r>
  </si>
  <si>
    <r>
      <rPr>
        <sz val="10"/>
        <color rgb="FF231F20"/>
        <rFont val="Helvetica"/>
        <family val="2"/>
      </rPr>
      <t>Boundary Protection</t>
    </r>
  </si>
  <si>
    <r>
      <rPr>
        <sz val="10"/>
        <color rgb="FF231F20"/>
        <rFont val="Helvetica"/>
        <family val="2"/>
      </rPr>
      <t>SC-8</t>
    </r>
  </si>
  <si>
    <r>
      <rPr>
        <sz val="10"/>
        <color rgb="FF231F20"/>
        <rFont val="Helvetica"/>
        <family val="2"/>
      </rPr>
      <t>Transmission Confidentiality and Integrity</t>
    </r>
  </si>
  <si>
    <r>
      <rPr>
        <sz val="10"/>
        <color rgb="FF231F20"/>
        <rFont val="Helvetica"/>
        <family val="2"/>
      </rPr>
      <t>SC-9</t>
    </r>
  </si>
  <si>
    <r>
      <rPr>
        <sz val="10"/>
        <color rgb="FF231F20"/>
        <rFont val="Helvetica"/>
        <family val="2"/>
      </rPr>
      <t>SC-10</t>
    </r>
  </si>
  <si>
    <r>
      <rPr>
        <sz val="10"/>
        <color rgb="FF231F20"/>
        <rFont val="Helvetica"/>
        <family val="2"/>
      </rPr>
      <t>Network Disconnect</t>
    </r>
  </si>
  <si>
    <r>
      <rPr>
        <sz val="10"/>
        <color rgb="FF231F20"/>
        <rFont val="Helvetica"/>
        <family val="2"/>
      </rPr>
      <t>SC-11</t>
    </r>
  </si>
  <si>
    <r>
      <rPr>
        <sz val="10"/>
        <color rgb="FF231F20"/>
        <rFont val="Helvetica"/>
        <family val="2"/>
      </rPr>
      <t>Trusted Path</t>
    </r>
  </si>
  <si>
    <r>
      <rPr>
        <sz val="10"/>
        <color rgb="FF231F20"/>
        <rFont val="Helvetica"/>
        <family val="2"/>
      </rPr>
      <t>SC-12</t>
    </r>
  </si>
  <si>
    <t>Cryptographic Key Establishment and Management</t>
  </si>
  <si>
    <r>
      <rPr>
        <sz val="10"/>
        <color rgb="FF231F20"/>
        <rFont val="Helvetica"/>
        <family val="2"/>
      </rPr>
      <t>SC-13</t>
    </r>
  </si>
  <si>
    <r>
      <rPr>
        <sz val="10"/>
        <color rgb="FF231F20"/>
        <rFont val="Helvetica"/>
        <family val="2"/>
      </rPr>
      <t>Cryptographic Protection</t>
    </r>
  </si>
  <si>
    <r>
      <rPr>
        <sz val="10"/>
        <color rgb="FF231F20"/>
        <rFont val="Helvetica"/>
        <family val="2"/>
      </rPr>
      <t>SC-14</t>
    </r>
  </si>
  <si>
    <r>
      <rPr>
        <sz val="10"/>
        <color rgb="FF231F20"/>
        <rFont val="Helvetica"/>
        <family val="2"/>
      </rPr>
      <t>SC-15</t>
    </r>
  </si>
  <si>
    <r>
      <rPr>
        <sz val="10"/>
        <color rgb="FF231F20"/>
        <rFont val="Helvetica"/>
        <family val="2"/>
      </rPr>
      <t>Collaborative Computing Devices</t>
    </r>
  </si>
  <si>
    <r>
      <rPr>
        <sz val="10"/>
        <color rgb="FF231F20"/>
        <rFont val="Helvetica"/>
        <family val="2"/>
      </rPr>
      <t>SC-16</t>
    </r>
  </si>
  <si>
    <r>
      <rPr>
        <sz val="10"/>
        <color rgb="FF231F20"/>
        <rFont val="Helvetica"/>
        <family val="2"/>
      </rPr>
      <t>Transmission of Security Attributes</t>
    </r>
  </si>
  <si>
    <r>
      <rPr>
        <sz val="10"/>
        <color rgb="FF231F20"/>
        <rFont val="Helvetica"/>
        <family val="2"/>
      </rPr>
      <t>SC-17</t>
    </r>
  </si>
  <si>
    <r>
      <rPr>
        <sz val="10"/>
        <color rgb="FF231F20"/>
        <rFont val="Helvetica"/>
        <family val="2"/>
      </rPr>
      <t>Public Key Infrastructure Certificates</t>
    </r>
  </si>
  <si>
    <r>
      <rPr>
        <sz val="10"/>
        <color rgb="FF231F20"/>
        <rFont val="Helvetica"/>
        <family val="2"/>
      </rPr>
      <t>SC-18</t>
    </r>
  </si>
  <si>
    <r>
      <rPr>
        <sz val="10"/>
        <color rgb="FF231F20"/>
        <rFont val="Helvetica"/>
        <family val="2"/>
      </rPr>
      <t>Mobile Code</t>
    </r>
  </si>
  <si>
    <r>
      <rPr>
        <sz val="10"/>
        <color rgb="FF231F20"/>
        <rFont val="Helvetica"/>
        <family val="2"/>
      </rPr>
      <t>SC-19</t>
    </r>
  </si>
  <si>
    <r>
      <rPr>
        <sz val="10"/>
        <color rgb="FF231F20"/>
        <rFont val="Helvetica"/>
        <family val="2"/>
      </rPr>
      <t>Voice Over Internet Protocol</t>
    </r>
  </si>
  <si>
    <r>
      <rPr>
        <sz val="10"/>
        <color rgb="FF231F20"/>
        <rFont val="Helvetica"/>
        <family val="2"/>
      </rPr>
      <t>SC-20</t>
    </r>
  </si>
  <si>
    <t>Secure Name /Address Resolution Service (Authoritative Source)</t>
  </si>
  <si>
    <r>
      <rPr>
        <sz val="10"/>
        <color rgb="FF231F20"/>
        <rFont val="Helvetica"/>
        <family val="2"/>
      </rPr>
      <t>SC-21</t>
    </r>
  </si>
  <si>
    <t>Secure Name /Address Resolution Service (Recursive or Caching Resolver)</t>
  </si>
  <si>
    <r>
      <rPr>
        <sz val="10"/>
        <color rgb="FF231F20"/>
        <rFont val="Helvetica"/>
        <family val="2"/>
      </rPr>
      <t>SC-22</t>
    </r>
  </si>
  <si>
    <t>Architecture and Provisioning for Name/Address Resolution Service</t>
  </si>
  <si>
    <r>
      <rPr>
        <sz val="10"/>
        <color rgb="FF231F20"/>
        <rFont val="Helvetica"/>
        <family val="2"/>
      </rPr>
      <t>SC-23</t>
    </r>
  </si>
  <si>
    <r>
      <rPr>
        <sz val="10"/>
        <color rgb="FF231F20"/>
        <rFont val="Helvetica"/>
        <family val="2"/>
      </rPr>
      <t>Session Authenticity</t>
    </r>
  </si>
  <si>
    <r>
      <rPr>
        <sz val="10"/>
        <color rgb="FF231F20"/>
        <rFont val="Helvetica"/>
        <family val="2"/>
      </rPr>
      <t>SC-24</t>
    </r>
  </si>
  <si>
    <r>
      <rPr>
        <sz val="10"/>
        <color rgb="FF231F20"/>
        <rFont val="Helvetica"/>
        <family val="2"/>
      </rPr>
      <t>Fail in Known State</t>
    </r>
  </si>
  <si>
    <r>
      <rPr>
        <sz val="10"/>
        <color rgb="FF231F20"/>
        <rFont val="Helvetica"/>
        <family val="2"/>
      </rPr>
      <t>SC-25</t>
    </r>
  </si>
  <si>
    <r>
      <rPr>
        <sz val="10"/>
        <color rgb="FF231F20"/>
        <rFont val="Helvetica"/>
        <family val="2"/>
      </rPr>
      <t>Thin Nodes</t>
    </r>
  </si>
  <si>
    <r>
      <rPr>
        <sz val="10"/>
        <color rgb="FF231F20"/>
        <rFont val="Helvetica"/>
        <family val="2"/>
      </rPr>
      <t>SC-26</t>
    </r>
  </si>
  <si>
    <r>
      <rPr>
        <sz val="10"/>
        <color rgb="FF231F20"/>
        <rFont val="Helvetica"/>
        <family val="2"/>
      </rPr>
      <t>Honeypots</t>
    </r>
  </si>
  <si>
    <r>
      <rPr>
        <sz val="10"/>
        <color rgb="FF231F20"/>
        <rFont val="Helvetica"/>
        <family val="2"/>
      </rPr>
      <t>SC-27</t>
    </r>
  </si>
  <si>
    <r>
      <rPr>
        <sz val="10"/>
        <color rgb="FF231F20"/>
        <rFont val="Helvetica"/>
        <family val="2"/>
      </rPr>
      <t>Platform-Independent Applications</t>
    </r>
  </si>
  <si>
    <r>
      <rPr>
        <sz val="10"/>
        <color rgb="FF231F20"/>
        <rFont val="Helvetica"/>
        <family val="2"/>
      </rPr>
      <t>SC-28</t>
    </r>
  </si>
  <si>
    <r>
      <rPr>
        <sz val="10"/>
        <color rgb="FF231F20"/>
        <rFont val="Helvetica"/>
        <family val="2"/>
      </rPr>
      <t>Protection of Information at Rest</t>
    </r>
  </si>
  <si>
    <r>
      <rPr>
        <sz val="10"/>
        <color rgb="FF231F20"/>
        <rFont val="Helvetica"/>
        <family val="2"/>
      </rPr>
      <t>SC-29</t>
    </r>
  </si>
  <si>
    <r>
      <rPr>
        <sz val="10"/>
        <color rgb="FF231F20"/>
        <rFont val="Helvetica"/>
        <family val="2"/>
      </rPr>
      <t>Heterogeneity</t>
    </r>
  </si>
  <si>
    <r>
      <rPr>
        <sz val="10"/>
        <color rgb="FF231F20"/>
        <rFont val="Helvetica"/>
        <family val="2"/>
      </rPr>
      <t>SC-30</t>
    </r>
  </si>
  <si>
    <r>
      <rPr>
        <sz val="10"/>
        <color rgb="FF231F20"/>
        <rFont val="Helvetica"/>
        <family val="2"/>
      </rPr>
      <t>Concealment and Misdirection</t>
    </r>
  </si>
  <si>
    <r>
      <rPr>
        <sz val="10"/>
        <color rgb="FF231F20"/>
        <rFont val="Helvetica"/>
        <family val="2"/>
      </rPr>
      <t>SC-31</t>
    </r>
  </si>
  <si>
    <r>
      <rPr>
        <sz val="10"/>
        <color rgb="FF231F20"/>
        <rFont val="Helvetica"/>
        <family val="2"/>
      </rPr>
      <t>Covert Channel Analysis</t>
    </r>
  </si>
  <si>
    <r>
      <rPr>
        <sz val="10"/>
        <color rgb="FF231F20"/>
        <rFont val="Helvetica"/>
        <family val="2"/>
      </rPr>
      <t>SC-32</t>
    </r>
  </si>
  <si>
    <r>
      <rPr>
        <sz val="10"/>
        <color rgb="FF231F20"/>
        <rFont val="Helvetica"/>
        <family val="2"/>
      </rPr>
      <t>Information System Partitioning</t>
    </r>
  </si>
  <si>
    <r>
      <rPr>
        <sz val="10"/>
        <color rgb="FF231F20"/>
        <rFont val="Helvetica"/>
        <family val="2"/>
      </rPr>
      <t>SC-33</t>
    </r>
  </si>
  <si>
    <r>
      <rPr>
        <sz val="10"/>
        <color rgb="FF231F20"/>
        <rFont val="Helvetica"/>
        <family val="2"/>
      </rPr>
      <t>SC-34</t>
    </r>
  </si>
  <si>
    <r>
      <rPr>
        <sz val="10"/>
        <color rgb="FF231F20"/>
        <rFont val="Helvetica"/>
        <family val="2"/>
      </rPr>
      <t>Non-Modifiable Executable Programs</t>
    </r>
  </si>
  <si>
    <r>
      <rPr>
        <sz val="10"/>
        <color rgb="FF231F20"/>
        <rFont val="Helvetica"/>
        <family val="2"/>
      </rPr>
      <t>SC-35</t>
    </r>
  </si>
  <si>
    <r>
      <rPr>
        <sz val="10"/>
        <color rgb="FF231F20"/>
        <rFont val="Helvetica"/>
        <family val="2"/>
      </rPr>
      <t>Honeyclients</t>
    </r>
  </si>
  <si>
    <r>
      <rPr>
        <sz val="10"/>
        <color rgb="FF231F20"/>
        <rFont val="Helvetica"/>
        <family val="2"/>
      </rPr>
      <t>SC-36</t>
    </r>
  </si>
  <si>
    <r>
      <rPr>
        <sz val="10"/>
        <color rgb="FF231F20"/>
        <rFont val="Helvetica"/>
        <family val="2"/>
      </rPr>
      <t>Distributed Processing and Storage</t>
    </r>
  </si>
  <si>
    <r>
      <rPr>
        <sz val="10"/>
        <color rgb="FF231F20"/>
        <rFont val="Helvetica"/>
        <family val="2"/>
      </rPr>
      <t>SC-37</t>
    </r>
  </si>
  <si>
    <r>
      <rPr>
        <sz val="10"/>
        <color rgb="FF231F20"/>
        <rFont val="Helvetica"/>
        <family val="2"/>
      </rPr>
      <t>Out-of-Band Channels</t>
    </r>
  </si>
  <si>
    <r>
      <rPr>
        <sz val="10"/>
        <color rgb="FF231F20"/>
        <rFont val="Helvetica"/>
        <family val="2"/>
      </rPr>
      <t>SC-38</t>
    </r>
  </si>
  <si>
    <r>
      <rPr>
        <sz val="10"/>
        <color rgb="FF231F20"/>
        <rFont val="Helvetica"/>
        <family val="2"/>
      </rPr>
      <t>Operations Security</t>
    </r>
  </si>
  <si>
    <r>
      <rPr>
        <sz val="10"/>
        <color rgb="FF231F20"/>
        <rFont val="Helvetica"/>
        <family val="2"/>
      </rPr>
      <t>SC-39</t>
    </r>
  </si>
  <si>
    <r>
      <rPr>
        <sz val="10"/>
        <color rgb="FF231F20"/>
        <rFont val="Helvetica"/>
        <family val="2"/>
      </rPr>
      <t>Process Isolation</t>
    </r>
  </si>
  <si>
    <r>
      <rPr>
        <sz val="10"/>
        <color rgb="FF231F20"/>
        <rFont val="Helvetica"/>
        <family val="2"/>
      </rPr>
      <t>SC-40</t>
    </r>
  </si>
  <si>
    <r>
      <rPr>
        <sz val="10"/>
        <color rgb="FF231F20"/>
        <rFont val="Helvetica"/>
        <family val="2"/>
      </rPr>
      <t>Wireless Link Protection</t>
    </r>
  </si>
  <si>
    <r>
      <rPr>
        <sz val="10"/>
        <color rgb="FF231F20"/>
        <rFont val="Helvetica"/>
        <family val="2"/>
      </rPr>
      <t>SC-41</t>
    </r>
  </si>
  <si>
    <r>
      <rPr>
        <sz val="10"/>
        <color rgb="FF231F20"/>
        <rFont val="Helvetica"/>
        <family val="2"/>
      </rPr>
      <t>Port and I/O Device Access</t>
    </r>
  </si>
  <si>
    <r>
      <rPr>
        <sz val="10"/>
        <color rgb="FF231F20"/>
        <rFont val="Helvetica"/>
        <family val="2"/>
      </rPr>
      <t>SC-42</t>
    </r>
  </si>
  <si>
    <r>
      <rPr>
        <sz val="10"/>
        <color rgb="FF231F20"/>
        <rFont val="Helvetica"/>
        <family val="2"/>
      </rPr>
      <t>Sensor Capability and Data</t>
    </r>
  </si>
  <si>
    <r>
      <rPr>
        <sz val="10"/>
        <color rgb="FF231F20"/>
        <rFont val="Helvetica"/>
        <family val="2"/>
      </rPr>
      <t>SC-43</t>
    </r>
  </si>
  <si>
    <r>
      <rPr>
        <sz val="10"/>
        <color rgb="FF231F20"/>
        <rFont val="Helvetica"/>
        <family val="2"/>
      </rPr>
      <t>Usage Restrictions</t>
    </r>
  </si>
  <si>
    <r>
      <rPr>
        <sz val="10"/>
        <color rgb="FF231F20"/>
        <rFont val="Helvetica"/>
        <family val="2"/>
      </rPr>
      <t>SC-44</t>
    </r>
  </si>
  <si>
    <r>
      <rPr>
        <sz val="10"/>
        <color rgb="FF231F20"/>
        <rFont val="Helvetica"/>
        <family val="2"/>
      </rPr>
      <t>Detonation Chambers</t>
    </r>
  </si>
  <si>
    <r>
      <rPr>
        <sz val="10"/>
        <color rgb="FF231F20"/>
        <rFont val="Helvetica"/>
        <family val="2"/>
      </rPr>
      <t>SI-1</t>
    </r>
  </si>
  <si>
    <t>System and Information Integrity Policy and Procedures</t>
  </si>
  <si>
    <r>
      <rPr>
        <sz val="10"/>
        <color rgb="FF231F20"/>
        <rFont val="Helvetica"/>
        <family val="2"/>
      </rPr>
      <t>SI-2</t>
    </r>
  </si>
  <si>
    <r>
      <rPr>
        <sz val="10"/>
        <color rgb="FF231F20"/>
        <rFont val="Helvetica"/>
        <family val="2"/>
      </rPr>
      <t>Flaw Remediation</t>
    </r>
  </si>
  <si>
    <r>
      <rPr>
        <sz val="10"/>
        <color rgb="FF231F20"/>
        <rFont val="Helvetica"/>
        <family val="2"/>
      </rPr>
      <t>SI-3</t>
    </r>
  </si>
  <si>
    <r>
      <rPr>
        <sz val="10"/>
        <color rgb="FF231F20"/>
        <rFont val="Helvetica"/>
        <family val="2"/>
      </rPr>
      <t>Malicious Code Protection</t>
    </r>
  </si>
  <si>
    <r>
      <rPr>
        <sz val="10"/>
        <color rgb="FF231F20"/>
        <rFont val="Helvetica"/>
        <family val="2"/>
      </rPr>
      <t>SI-4</t>
    </r>
  </si>
  <si>
    <r>
      <rPr>
        <sz val="10"/>
        <color rgb="FF231F20"/>
        <rFont val="Helvetica"/>
        <family val="2"/>
      </rPr>
      <t>Information System Monitoring</t>
    </r>
  </si>
  <si>
    <r>
      <rPr>
        <sz val="10"/>
        <color rgb="FF231F20"/>
        <rFont val="Helvetica"/>
        <family val="2"/>
      </rPr>
      <t>SI-5</t>
    </r>
  </si>
  <si>
    <r>
      <rPr>
        <sz val="10"/>
        <color rgb="FF231F20"/>
        <rFont val="Helvetica"/>
        <family val="2"/>
      </rPr>
      <t>Security Alerts, Advisories, and Directives</t>
    </r>
  </si>
  <si>
    <r>
      <rPr>
        <sz val="10"/>
        <color rgb="FF231F20"/>
        <rFont val="Helvetica"/>
        <family val="2"/>
      </rPr>
      <t>SI-6</t>
    </r>
  </si>
  <si>
    <r>
      <rPr>
        <sz val="10"/>
        <color rgb="FF231F20"/>
        <rFont val="Helvetica"/>
        <family val="2"/>
      </rPr>
      <t>Security Function Verification</t>
    </r>
  </si>
  <si>
    <r>
      <rPr>
        <sz val="10"/>
        <color rgb="FF231F20"/>
        <rFont val="Helvetica"/>
        <family val="2"/>
      </rPr>
      <t>SI-7</t>
    </r>
  </si>
  <si>
    <t>Software, Firmware, and Information Integrity</t>
  </si>
  <si>
    <r>
      <rPr>
        <sz val="10"/>
        <color rgb="FF231F20"/>
        <rFont val="Helvetica"/>
        <family val="2"/>
      </rPr>
      <t>SI-8</t>
    </r>
  </si>
  <si>
    <r>
      <rPr>
        <sz val="10"/>
        <color rgb="FF231F20"/>
        <rFont val="Helvetica"/>
        <family val="2"/>
      </rPr>
      <t>Spam Protection</t>
    </r>
  </si>
  <si>
    <r>
      <rPr>
        <sz val="10"/>
        <color rgb="FF231F20"/>
        <rFont val="Helvetica"/>
        <family val="2"/>
      </rPr>
      <t>SI-9</t>
    </r>
  </si>
  <si>
    <r>
      <rPr>
        <sz val="10"/>
        <color rgb="FF231F20"/>
        <rFont val="Helvetica"/>
        <family val="2"/>
      </rPr>
      <t>SI-10</t>
    </r>
  </si>
  <si>
    <r>
      <rPr>
        <sz val="10"/>
        <color rgb="FF231F20"/>
        <rFont val="Helvetica"/>
        <family val="2"/>
      </rPr>
      <t>Information Input Validation</t>
    </r>
  </si>
  <si>
    <r>
      <rPr>
        <sz val="10"/>
        <color rgb="FF231F20"/>
        <rFont val="Helvetica"/>
        <family val="2"/>
      </rPr>
      <t>SI-11</t>
    </r>
  </si>
  <si>
    <r>
      <rPr>
        <sz val="10"/>
        <color rgb="FF231F20"/>
        <rFont val="Helvetica"/>
        <family val="2"/>
      </rPr>
      <t>Error Handling</t>
    </r>
  </si>
  <si>
    <r>
      <rPr>
        <sz val="10"/>
        <color rgb="FF231F20"/>
        <rFont val="Helvetica"/>
        <family val="2"/>
      </rPr>
      <t>SI-12</t>
    </r>
  </si>
  <si>
    <r>
      <rPr>
        <sz val="10"/>
        <color rgb="FF231F20"/>
        <rFont val="Helvetica"/>
        <family val="2"/>
      </rPr>
      <t>Information Handling and Retention</t>
    </r>
  </si>
  <si>
    <r>
      <rPr>
        <sz val="10"/>
        <color rgb="FF231F20"/>
        <rFont val="Helvetica"/>
        <family val="2"/>
      </rPr>
      <t>SI-13</t>
    </r>
  </si>
  <si>
    <r>
      <rPr>
        <sz val="10"/>
        <color rgb="FF231F20"/>
        <rFont val="Helvetica"/>
        <family val="2"/>
      </rPr>
      <t>Predictable Failure Prevention</t>
    </r>
  </si>
  <si>
    <r>
      <rPr>
        <sz val="10"/>
        <color rgb="FF231F20"/>
        <rFont val="Helvetica"/>
        <family val="2"/>
      </rPr>
      <t>SI-14</t>
    </r>
  </si>
  <si>
    <r>
      <rPr>
        <sz val="10"/>
        <color rgb="FF231F20"/>
        <rFont val="Helvetica"/>
        <family val="2"/>
      </rPr>
      <t>Non-Persistence</t>
    </r>
  </si>
  <si>
    <r>
      <rPr>
        <sz val="10"/>
        <color rgb="FF231F20"/>
        <rFont val="Helvetica"/>
        <family val="2"/>
      </rPr>
      <t>SI-15</t>
    </r>
  </si>
  <si>
    <r>
      <rPr>
        <sz val="10"/>
        <color rgb="FF231F20"/>
        <rFont val="Helvetica"/>
        <family val="2"/>
      </rPr>
      <t>Information Output Filtering</t>
    </r>
  </si>
  <si>
    <r>
      <rPr>
        <sz val="10"/>
        <color rgb="FF231F20"/>
        <rFont val="Helvetica"/>
        <family val="2"/>
      </rPr>
      <t>SI-16</t>
    </r>
  </si>
  <si>
    <r>
      <rPr>
        <sz val="10"/>
        <color rgb="FF231F20"/>
        <rFont val="Helvetica"/>
        <family val="2"/>
      </rPr>
      <t>Memory Protection</t>
    </r>
  </si>
  <si>
    <r>
      <rPr>
        <sz val="10"/>
        <color rgb="FF231F20"/>
        <rFont val="Helvetica"/>
        <family val="2"/>
      </rPr>
      <t>SI-17</t>
    </r>
  </si>
  <si>
    <r>
      <rPr>
        <sz val="10"/>
        <color rgb="FF231F20"/>
        <rFont val="Helvetica"/>
        <family val="2"/>
      </rPr>
      <t>Fail-Safe Procedures</t>
    </r>
  </si>
  <si>
    <r>
      <rPr>
        <sz val="10"/>
        <color rgb="FF231F20"/>
        <rFont val="Helvetica"/>
        <family val="2"/>
      </rPr>
      <t>PM-1</t>
    </r>
  </si>
  <si>
    <r>
      <rPr>
        <sz val="10"/>
        <color rgb="FF231F20"/>
        <rFont val="Helvetica"/>
        <family val="2"/>
      </rPr>
      <t>Information Security Program Plan</t>
    </r>
  </si>
  <si>
    <r>
      <rPr>
        <sz val="10"/>
        <color rgb="FF231F20"/>
        <rFont val="Helvetica"/>
        <family val="2"/>
      </rPr>
      <t>PM-2</t>
    </r>
  </si>
  <si>
    <r>
      <rPr>
        <sz val="10"/>
        <color rgb="FF231F20"/>
        <rFont val="Helvetica"/>
        <family val="2"/>
      </rPr>
      <t>Senior Information Security Officer</t>
    </r>
  </si>
  <si>
    <r>
      <rPr>
        <sz val="10"/>
        <color rgb="FF231F20"/>
        <rFont val="Helvetica"/>
        <family val="2"/>
      </rPr>
      <t>PM-3</t>
    </r>
  </si>
  <si>
    <r>
      <rPr>
        <sz val="10"/>
        <color rgb="FF231F20"/>
        <rFont val="Helvetica"/>
        <family val="2"/>
      </rPr>
      <t>Information Security Resources</t>
    </r>
  </si>
  <si>
    <r>
      <rPr>
        <sz val="10"/>
        <color rgb="FF231F20"/>
        <rFont val="Helvetica"/>
        <family val="2"/>
      </rPr>
      <t>PM-4</t>
    </r>
  </si>
  <si>
    <r>
      <rPr>
        <sz val="10"/>
        <color rgb="FF231F20"/>
        <rFont val="Helvetica"/>
        <family val="2"/>
      </rPr>
      <t>Plan of Action and Milestones Process</t>
    </r>
  </si>
  <si>
    <r>
      <rPr>
        <sz val="10"/>
        <color rgb="FF231F20"/>
        <rFont val="Helvetica"/>
        <family val="2"/>
      </rPr>
      <t>PM-5</t>
    </r>
  </si>
  <si>
    <r>
      <rPr>
        <sz val="10"/>
        <color rgb="FF231F20"/>
        <rFont val="Helvetica"/>
        <family val="2"/>
      </rPr>
      <t>Information System Inventory</t>
    </r>
  </si>
  <si>
    <r>
      <rPr>
        <sz val="10"/>
        <color rgb="FF231F20"/>
        <rFont val="Helvetica"/>
        <family val="2"/>
      </rPr>
      <t>PM-6</t>
    </r>
  </si>
  <si>
    <t>Information Security Measures of Performance</t>
  </si>
  <si>
    <r>
      <rPr>
        <sz val="10"/>
        <color rgb="FF231F20"/>
        <rFont val="Helvetica"/>
        <family val="2"/>
      </rPr>
      <t>PM-7</t>
    </r>
  </si>
  <si>
    <t>Enterprise Architecture</t>
  </si>
  <si>
    <r>
      <rPr>
        <sz val="10"/>
        <color rgb="FF231F20"/>
        <rFont val="Helvetica"/>
        <family val="2"/>
      </rPr>
      <t>PM-8</t>
    </r>
  </si>
  <si>
    <t>Critical Infrastructure Plan</t>
  </si>
  <si>
    <r>
      <rPr>
        <sz val="10"/>
        <color rgb="FF231F20"/>
        <rFont val="Helvetica"/>
        <family val="2"/>
      </rPr>
      <t>PM-9</t>
    </r>
  </si>
  <si>
    <t>Risk Management Strategy</t>
  </si>
  <si>
    <r>
      <rPr>
        <sz val="10"/>
        <color rgb="FF231F20"/>
        <rFont val="Helvetica"/>
        <family val="2"/>
      </rPr>
      <t>PM-10</t>
    </r>
  </si>
  <si>
    <t>Security Authorization Process</t>
  </si>
  <si>
    <r>
      <rPr>
        <sz val="10"/>
        <color rgb="FF231F20"/>
        <rFont val="Helvetica"/>
        <family val="2"/>
      </rPr>
      <t>PM-11</t>
    </r>
  </si>
  <si>
    <t>Mission/Business Process Definition</t>
  </si>
  <si>
    <r>
      <rPr>
        <sz val="10"/>
        <color rgb="FF231F20"/>
        <rFont val="Helvetica"/>
        <family val="2"/>
      </rPr>
      <t>PM-12</t>
    </r>
  </si>
  <si>
    <t>Isider Threat Program</t>
  </si>
  <si>
    <r>
      <rPr>
        <sz val="10"/>
        <color rgb="FF231F20"/>
        <rFont val="Helvetica"/>
        <family val="2"/>
      </rPr>
      <t>PM-13</t>
    </r>
  </si>
  <si>
    <t>Information Security Workforce</t>
  </si>
  <si>
    <r>
      <rPr>
        <sz val="10"/>
        <color rgb="FF231F20"/>
        <rFont val="Helvetica"/>
        <family val="2"/>
      </rPr>
      <t>PM-14</t>
    </r>
  </si>
  <si>
    <t>Testing, Training, &amp; Monitoring</t>
  </si>
  <si>
    <r>
      <rPr>
        <sz val="10"/>
        <color rgb="FF231F20"/>
        <rFont val="Helvetica"/>
        <family val="2"/>
      </rPr>
      <t>PM-15</t>
    </r>
  </si>
  <si>
    <t>Contacts with Security Groups and Associations</t>
  </si>
  <si>
    <r>
      <rPr>
        <sz val="10"/>
        <color rgb="FF231F20"/>
        <rFont val="Helvetica"/>
        <family val="2"/>
      </rPr>
      <t>PM-16</t>
    </r>
  </si>
  <si>
    <t>Threat Awareness Program</t>
  </si>
  <si>
    <t>NIST SP 800-34</t>
  </si>
  <si>
    <t>Contingency Planning Guide for Federal Information Systems</t>
  </si>
  <si>
    <t>NIST SP 800-46</t>
  </si>
  <si>
    <t>Guide to Enterprise Telework, Remote Access, and Bring Your Own Device (BYOD) Security</t>
  </si>
  <si>
    <t>NIST SP 800-60</t>
  </si>
  <si>
    <t>Guide for Mapping Types of Information and Information Systems to Security Categories</t>
  </si>
  <si>
    <t>NIST SP 800-88</t>
  </si>
  <si>
    <t>Guidelines for Media Sanitization</t>
  </si>
  <si>
    <t>Security management process: Implement policies and procedures to prevent, detect, contain, and correct security violations.</t>
  </si>
  <si>
    <t>Has the risk management process been completed using IAW NIST Guidelines?</t>
  </si>
  <si>
    <t>1: Mission Focus</t>
  </si>
  <si>
    <t>Organizations must tailor their cybersecurity program to the organization’s mission.</t>
  </si>
  <si>
    <t xml:space="preserve">Organizations must identify and account for cybersecurity stakeholders and obligations. </t>
  </si>
  <si>
    <t>2: Stakeholders &amp; Obligations</t>
  </si>
  <si>
    <t>Organizations must establish and maintain documentation of information assets.</t>
  </si>
  <si>
    <t>4: Asset Classification</t>
  </si>
  <si>
    <t>Organizations must establish and implement a structure for classifying information assets as they relate to the organization’s mission.</t>
  </si>
  <si>
    <t>5: Leadership</t>
  </si>
  <si>
    <t xml:space="preserve">Organizations must involve leadership in cybersecurity decision making. </t>
  </si>
  <si>
    <t xml:space="preserve">Organizations have to deal with all kinds of risks, and have a variety of strategies available to them to do so. </t>
  </si>
  <si>
    <t>7: Cybersecurity Lead</t>
  </si>
  <si>
    <t>Organizations must establish a lead role with responsibility to advise and provide services to the organization on cybersecurity matters.</t>
  </si>
  <si>
    <t xml:space="preserve">Organizations must ensure the cybersecurity program extends to all entities with access to or authority over information assets. </t>
  </si>
  <si>
    <t xml:space="preserve">Organizations must develop, adopt, explain, follow, enforce, and revise cybersecurity policies. </t>
  </si>
  <si>
    <t>Organizations must evaluate and refine their cybersecurity programs.</t>
  </si>
  <si>
    <t>11: Adequate Resources</t>
  </si>
  <si>
    <t>Organizations must devote adequate resources to address unacceptable cybersecurity risk.</t>
  </si>
  <si>
    <t>12: Budget</t>
  </si>
  <si>
    <t>Organizations must establish and maintain a cybersecurity budget.</t>
  </si>
  <si>
    <t>13: Personnel</t>
  </si>
  <si>
    <t>Organizations must allocate personnel resources to cybersecurity.</t>
  </si>
  <si>
    <t>14: External Resources</t>
  </si>
  <si>
    <t>Organizations must identify external cybersecurity resources to support the cybersecurity program.</t>
  </si>
  <si>
    <t xml:space="preserve">Organizations must adopt and use a baseline control set. </t>
  </si>
  <si>
    <t>Organizations must establish a lead role with responsibility to advise and provide services to the organization on cybersecurity matters;   Organizations must allocate personnel resources to cybersecurity.</t>
  </si>
  <si>
    <t>Organizations must evaluate and refine their cybersecurity programs; Organizations must identify external cybersecurity resources to support the cybersecurity program. 
weaknesses. The most important distinction is between evaluations conducted internally and evaluations carried out by an external organization. External evaluations are more costly and
time-consuming, but offer a more objective perspective and allow external experts to provide
valuable input into the cybersecurity program’s workings. 
Trusted CI recommends a comprehensive external assessment of the cybersecurity program every three to five years</t>
  </si>
  <si>
    <t xml:space="preserve">Organizations must formalize roles and responsibilities for cybersecurity risk acceptance; Organizations must evaluate and refine their cybersecurity programs. 
Organizations must formalize roles and responsibilities for cybersecurity risk acceptance. 
Organizations must formalize roles and responsibilities for cybersecurity risk acceptance. 
Organizations must formalize roles and responsibilities for cybersecurity risk acceptance; Organizations must develop, adopt, explain, follow, enforce, and revise cybersecurity policies; </t>
  </si>
  <si>
    <t xml:space="preserve">Organizations must establish and implement a structure for classifying information assets as they relate to the organization’s mission; Organizations must ensure the cybersecurity program extends to all entities with access to or authority over information assets; Organizations must adopt and use a baseline control set.  </t>
  </si>
  <si>
    <t xml:space="preserve">Organizations must ensure the cybersecurity program extends to all entities with access to or authority over information assets; Organizations must adopt and use a baseline control set.  </t>
  </si>
  <si>
    <t>Organizations must identify and account for cybersecurity stakeholders and obligations; Organizations must develop, adopt, explain, follow, enforce, and revise cybersecurity policies.</t>
  </si>
  <si>
    <t xml:space="preserve">Organizations must tailor their cybersecurity program to the organization’s mission; Organizations must identify and account for cybersecurity stakeholders and obligations. </t>
  </si>
  <si>
    <t xml:space="preserve">Organizations must identify external cybersecurity resources to support the cybersecurity program; Organizations must adopt and use a baseline control set. </t>
  </si>
  <si>
    <t xml:space="preserve">Organizations must identify and account for cybersecurity stakeholders and obligations; Organizations must evaluate and refine their cybersecurity programs; Organizations must adopt and use a baseline control set. </t>
  </si>
  <si>
    <t xml:space="preserve">Organizations must develop, adopt, explain, follow, enforce, and revise cybersecurity policies; </t>
  </si>
  <si>
    <t>Organizations must allocate personnel resources to cybersecurity; Organizations must identify external cybersecurity resources to support the cybersecurity program.</t>
  </si>
  <si>
    <t xml:space="preserve">Organizations must ensure the cybersecurity program extends to all entities with access to or authority over information assets; Organizations must develop, adopt, explain, follow, enforce, and revise cybersecurity policies. </t>
  </si>
  <si>
    <t xml:space="preserve">Organizations must identify and account for cybersecurity stakeholders and obligations; Organizations must ensure the cybersecurity program extends to all entities with access to or authority over information assets; Organizations must develop, adopt, explain, follow, enforce, and revise cybersecurity policies. </t>
  </si>
  <si>
    <t xml:space="preserve">Organizations must ensure the cybersecurity program extends to all entities with access to or authority over information assets; Organizations must develop, adopt, explain, follow, enforce, and revise cybersecurity policies; Organizations must adopt and use a baseline control set. </t>
  </si>
  <si>
    <t>Organizations must ensure the cybersecurity program extends to all entities with access to or authority over information assets; Organizations must evaluate and refine their cybersecurity programs.</t>
  </si>
  <si>
    <t>TRUE</t>
  </si>
  <si>
    <t>(blank)</t>
  </si>
  <si>
    <t>Campus</t>
  </si>
  <si>
    <t>Category_Total</t>
  </si>
  <si>
    <t>Category_divisor</t>
  </si>
  <si>
    <t>COMP*</t>
  </si>
  <si>
    <t>High Risk Non-Compliant</t>
  </si>
  <si>
    <t>% High Risk non-compliant</t>
  </si>
  <si>
    <t>Answers</t>
  </si>
  <si>
    <t>DOCU*</t>
  </si>
  <si>
    <t>Low Risk Non-Compliant</t>
  </si>
  <si>
    <t>% Low Risk non-compliant</t>
  </si>
  <si>
    <t>ITAC*</t>
  </si>
  <si>
    <t>Application Security</t>
  </si>
  <si>
    <t>HLAP*</t>
  </si>
  <si>
    <t>High Risk Total</t>
  </si>
  <si>
    <t>HLAA*</t>
  </si>
  <si>
    <t>Low Risk Total</t>
  </si>
  <si>
    <t>N/A</t>
  </si>
  <si>
    <t>Systems Manangement</t>
  </si>
  <si>
    <t>HLSY*</t>
  </si>
  <si>
    <t>Both</t>
  </si>
  <si>
    <t>HLDA*</t>
  </si>
  <si>
    <t>DRPTestingSchedule</t>
  </si>
  <si>
    <t>HLDC*</t>
  </si>
  <si>
    <t>Quarterly</t>
  </si>
  <si>
    <t>HLNT*</t>
  </si>
  <si>
    <t>Max Total</t>
  </si>
  <si>
    <t>Semi-annually</t>
  </si>
  <si>
    <t>HLIH*</t>
  </si>
  <si>
    <t>Total</t>
  </si>
  <si>
    <t>Annually</t>
  </si>
  <si>
    <t>Policies, Procedures, and Practices</t>
  </si>
  <si>
    <t>HLPP*</t>
  </si>
  <si>
    <t>Other</t>
  </si>
  <si>
    <t>HLTP*</t>
  </si>
  <si>
    <t>NetworkTypes</t>
  </si>
  <si>
    <t>Exclusive VLAN</t>
  </si>
  <si>
    <t>Shared VLAN</t>
  </si>
  <si>
    <t>Physically Separate</t>
  </si>
  <si>
    <t>Flat Shared Network</t>
  </si>
  <si>
    <t>Consulting</t>
  </si>
  <si>
    <t>On-premises</t>
  </si>
  <si>
    <t>Remotely</t>
  </si>
  <si>
    <t>DR Types</t>
  </si>
  <si>
    <t>Cold</t>
  </si>
  <si>
    <t>Hot</t>
  </si>
  <si>
    <t>Tenants</t>
  </si>
  <si>
    <t>Single-tenant</t>
  </si>
  <si>
    <t>Multiple-tenant</t>
  </si>
  <si>
    <t>SharedAssessmentsConfirmation</t>
  </si>
  <si>
    <t>Yes; OK to Share</t>
  </si>
  <si>
    <t>No; Sharing Disallowed</t>
  </si>
  <si>
    <t>SharedAssessmentListingConfirmation</t>
  </si>
  <si>
    <t>Yes; OK to List</t>
  </si>
  <si>
    <t>No; Listing Disallowed</t>
  </si>
  <si>
    <t>UptimeTiers</t>
  </si>
  <si>
    <t>Tier I</t>
  </si>
  <si>
    <t>Tier II</t>
  </si>
  <si>
    <t>Tier III</t>
  </si>
  <si>
    <t>Tier IV</t>
  </si>
  <si>
    <t>Segmentation</t>
  </si>
  <si>
    <t>Logically</t>
  </si>
  <si>
    <t>Physically</t>
  </si>
  <si>
    <t>Logically+Physically</t>
  </si>
  <si>
    <t>FirewallOptions</t>
  </si>
  <si>
    <t>Stateful Packet Inspection (SPI)</t>
  </si>
  <si>
    <t>Web Application Firewall (WAF)</t>
  </si>
  <si>
    <t>SPI+WAF</t>
  </si>
  <si>
    <t>Frameworks</t>
  </si>
  <si>
    <t>PCI-DSS</t>
  </si>
  <si>
    <t>Higher Education Community Vendor Assessment Toolkit - Lite - Change Log</t>
  </si>
  <si>
    <t>Version</t>
  </si>
  <si>
    <t>Description of Change</t>
  </si>
  <si>
    <t>v0.6</t>
  </si>
  <si>
    <t xml:space="preserve">Merged initial comments and suggestions of sub-group members. </t>
  </si>
  <si>
    <t>v0.7</t>
  </si>
  <si>
    <t>Completed base formulas for all Guidance fields. Changed Qualifier formatting to make questions readable (and optional).</t>
  </si>
  <si>
    <t>v0.8</t>
  </si>
  <si>
    <t>Added SOC2T2 question to datacenter section.</t>
  </si>
  <si>
    <t>v0.9</t>
  </si>
  <si>
    <t>Added Systems and Configuration Management section, added MDM, sep. management networks, system configuration images, Internal audit processes and procedures.</t>
  </si>
  <si>
    <t>v0.91</t>
  </si>
  <si>
    <t>Added input from WG meeting on 8/22, removed RiskMgmt section, added question ID's, and removed dup network question.</t>
  </si>
  <si>
    <t>v0.92</t>
  </si>
  <si>
    <t>Added Introduction, Sharing Read Me, and Acknowledgements tabs and content. Also updated report specifics in Documentation.</t>
  </si>
  <si>
    <t>v0.93</t>
  </si>
  <si>
    <t>Integrated grammatical corrections set by Karl, fixed a minor formula error in a guidance cell.</t>
  </si>
  <si>
    <t>v0.94</t>
  </si>
  <si>
    <t>Added Instructions tab, adjusted question ID background color, updated DRP/BCP copy error.</t>
  </si>
  <si>
    <t>v0.95</t>
  </si>
  <si>
    <t>Changed document title to HECVAT. Integrated KDH input.</t>
  </si>
  <si>
    <t>v0.96</t>
  </si>
  <si>
    <t>Added input from NL, 36 modifications across all sections.</t>
  </si>
  <si>
    <t>v0.97</t>
  </si>
  <si>
    <t>Updated Sharing Read Me tab with final language and options table.</t>
  </si>
  <si>
    <t>v0.98</t>
  </si>
  <si>
    <t>Sharing Confirmation section added, updated instructions, updated Sharing Read Me tab, fixed a ton of conditional formatting issues.</t>
  </si>
  <si>
    <t>v1.00</t>
  </si>
  <si>
    <t>Finalized for distribution.</t>
  </si>
  <si>
    <t>v1.01</t>
  </si>
  <si>
    <t>Corrections for grammar, conditional formatting, and question clarification.</t>
  </si>
  <si>
    <t>v1.02</t>
  </si>
  <si>
    <t>Added tertiary services narrative question (DNS, ISP, etc.).</t>
  </si>
  <si>
    <t>v1.03</t>
  </si>
  <si>
    <t>Grammar and spelling cleanup.</t>
  </si>
  <si>
    <t>v1.06</t>
  </si>
  <si>
    <t>Added standards crosswalk and Cloud Broker Index (CBI) information, changed HLAP-03, HLAA-02, HLAA-03, and HLDA-04 to freeform text. Changed University mentions to Institution.</t>
  </si>
  <si>
    <t>v1.10beta</t>
  </si>
  <si>
    <t>Preparing for major changes. Scoring system prep.</t>
  </si>
  <si>
    <t>v1.11beta</t>
  </si>
  <si>
    <t>Removed Sharing Tab and HESA section</t>
  </si>
  <si>
    <t>v2.00</t>
  </si>
  <si>
    <t>Major revision. Visit https://www.educause.edu/hecvat for details.</t>
  </si>
  <si>
    <t>v2.01</t>
  </si>
  <si>
    <t>Minor calculation revision in Summary Report scoring.</t>
  </si>
  <si>
    <t>v2.02</t>
  </si>
  <si>
    <t>Cleaned up old question references, added Excel backwards compatibility through named ranges, and fixed analyst report view.</t>
  </si>
  <si>
    <t>v2.03</t>
  </si>
  <si>
    <t>Summary Report scoring issues fixed (calculation ranges in the Questions tab, synchronized calculation steps for reporting in both the Full and Lite versions of the HECVAT); Analyst and Summary Report question references returning "#N/A" fixed. No changes to questions - no previous 2.0x version response values are affected.</t>
  </si>
  <si>
    <t>v2.04</t>
  </si>
  <si>
    <t>Fixed versioning issues</t>
  </si>
  <si>
    <t>v2.1</t>
  </si>
  <si>
    <t>Updated name, fixed calculation error on comp-06, changed question text on Standards Crosswalk to vlookups, added Analyst Reference tab, fixed external links</t>
  </si>
  <si>
    <t>v2.11</t>
  </si>
  <si>
    <t xml:space="preserve">Fixed conditional formatting issue on HECVAT-Lite tab, corrected compliant answer values on HLDA-04 and HLDA-06. normalized font and size for Additional Info column </t>
  </si>
  <si>
    <t>v3.00</t>
  </si>
  <si>
    <t>CIS Critical Security Controlsv8.1</t>
  </si>
  <si>
    <t>NIST SP 800-53r5</t>
  </si>
  <si>
    <t>CIS Critical Security Controls v8.1</t>
  </si>
  <si>
    <t>Qualitative Question</t>
  </si>
  <si>
    <t>Does your solution support single sign-on (SSO) protocols for user and administrator authentication?</t>
  </si>
  <si>
    <t>A HECVAT Full is recommended if this level full NIST SP 800-171 compliance is required for the application</t>
  </si>
  <si>
    <t>Step 1: Select your institution's security framework</t>
  </si>
  <si>
    <t>Step 2: Override/Correct Vendor Responses and Set Weights Per Institution's Use Case</t>
  </si>
  <si>
    <t xml:space="preserve">As an analyst/assessor, use the column to make notes of concerns, follow-up questions for the vendor, needed documentation, etc. </t>
  </si>
  <si>
    <t>The vendor's narrative responses are displayed here for easier reference.</t>
  </si>
  <si>
    <t>The vendor's selected responses are displayed here for easier reference.</t>
  </si>
  <si>
    <t>Notes shown in Col F on HECVAT - Lite tab)</t>
  </si>
  <si>
    <r>
      <t xml:space="preserve">Use this reference guide to assess vendor responses in relation to your institution's environment. The context of HECVAT questions can change, depending on implementation specifics so these recommendations and follow-up response are not exhaustive and are meant to improve assessment and report capabilities within your institution's security/risk assessment program. 
</t>
    </r>
    <r>
      <rPr>
        <b/>
        <sz val="11"/>
        <color rgb="FF000000"/>
        <rFont val="Verdana"/>
        <family val="2"/>
      </rPr>
      <t>Analyst tip #1</t>
    </r>
    <r>
      <rPr>
        <sz val="11"/>
        <color rgb="FF000000"/>
        <rFont val="Verdana"/>
        <family val="2"/>
      </rPr>
      <t xml:space="preserve">: For any answer that is deemed "non-compliant" by your institution, ask the vendor if there is a timeline for implementation, a sincere commitment to customer development engagement, and/or possible implementation of compensating control(s) that offsite the risks of another component.
</t>
    </r>
    <r>
      <rPr>
        <b/>
        <sz val="11"/>
        <color rgb="FF000000"/>
        <rFont val="Verdana"/>
        <family val="2"/>
      </rPr>
      <t>Analyst tip #2</t>
    </r>
    <r>
      <rPr>
        <sz val="11"/>
        <color rgb="FF000000"/>
        <rFont val="Verdana"/>
        <family val="2"/>
      </rPr>
      <t xml:space="preserve">: If a vendor's response to a follow-up inquiry is vague or seems off-point or dismissive, respond back to the vendor contact with clear expectations for a response. Responses that fail to meet expectations thereafter should be negatively assessed based on your institution's risk tolerance and the criticality of the data involved.
</t>
    </r>
    <r>
      <rPr>
        <b/>
        <sz val="11"/>
        <color rgb="FF000000"/>
        <rFont val="Verdana"/>
        <family val="2"/>
      </rPr>
      <t>Analyst tip #3</t>
    </r>
    <r>
      <rPr>
        <sz val="11"/>
        <color rgb="FF000000"/>
        <rFont val="Verdana"/>
        <family val="2"/>
      </rPr>
      <t xml:space="preserve">: The most important tip - reject a HECVAT from a vendor if; the vendor provides the institution with a insufficiently populated HECVAT; or the vendor responses are vague and/or do not answer questions directly; or significant discrepancies are found, making the HECVAT difficult to assess. </t>
    </r>
  </si>
  <si>
    <t>Vendor responses are captured exclusively in the "HECVAT - Lite" tab. Responses should only be entered into columns C and D [of the HECVAT - Lite tab], "Vendor Answers" and "Additional Information" respectively. Sometimes C and D are separate and other times they are merged (refer to Figure 1 below). If they are separate, C will be a selectable, drop-down menu and supporting information should be added to column D. If C and D are merged, the question is looking for the answer to be in narrative form. At the far right is a column titled “Guidance”. When answering questions, check this column to ensure you have submitted information/documentation to sufficiently answer the question. Use the “Additional Information” column to provide any requested details.</t>
  </si>
  <si>
    <t>Data Reporting &amp; Scoring</t>
  </si>
  <si>
    <r>
      <t xml:space="preserve">To update data in the Report tabs, click Refresh All in the Menu tab. Input provided in the HECVAT tab is assessed a preliminary score pending review by the assessing institution. 
Note for institution assessors and vendors: </t>
    </r>
    <r>
      <rPr>
        <u/>
        <sz val="11"/>
        <color rgb="FF000000"/>
        <rFont val="Verdana"/>
        <family val="2"/>
      </rPr>
      <t>Until an institution assesses HECVAT responses, the scoring is incomplete</t>
    </r>
    <r>
      <rPr>
        <sz val="11"/>
        <color rgb="FF000000"/>
        <rFont val="Verdana"/>
        <family val="2"/>
      </rPr>
      <t>. Assessors must complete Step 2 in the Analyst Report tab to convert qualitative responses to quantitative values. Once this step is complete, the scoring system is fully populated.</t>
    </r>
  </si>
  <si>
    <r>
      <t xml:space="preserve">These instructions are for </t>
    </r>
    <r>
      <rPr>
        <b/>
        <sz val="11"/>
        <color rgb="FF000000"/>
        <rFont val="Verdana"/>
        <family val="2"/>
      </rPr>
      <t>vendors</t>
    </r>
    <r>
      <rPr>
        <sz val="11"/>
        <color rgb="FF000000"/>
        <rFont val="Verdana"/>
        <family val="2"/>
      </rPr>
      <t xml:space="preserve"> interested in providing the Institution with a software and/or a service and for </t>
    </r>
    <r>
      <rPr>
        <b/>
        <sz val="11"/>
        <color rgb="FF000000"/>
        <rFont val="Verdana"/>
        <family val="2"/>
      </rPr>
      <t xml:space="preserve">security assessors </t>
    </r>
    <r>
      <rPr>
        <sz val="11"/>
        <color rgb="FF000000"/>
        <rFont val="Verdana"/>
        <family val="2"/>
      </rPr>
      <t>assessing the software and/or service. The purpose of this worksheet (i.e., the HECVAT - Lite tab) is for a vendor to submit robust security safeguard information in regards to the product (software/service) being assessed in the Institution's assessment process. Consumers do not populate this tool.</t>
    </r>
  </si>
  <si>
    <t>Vendor Instructions</t>
  </si>
  <si>
    <r>
      <rPr>
        <b/>
        <sz val="12"/>
        <color rgb="FF000000"/>
        <rFont val="Verdana"/>
        <family val="2"/>
      </rPr>
      <t>Step 1</t>
    </r>
    <r>
      <rPr>
        <sz val="12"/>
        <color rgb="FF000000"/>
        <rFont val="Verdana"/>
        <family val="2"/>
      </rPr>
      <t xml:space="preserve">: Complete each section answering each set of questions in order from top to bottom; the built-in formatting logic relies on this order. </t>
    </r>
    <r>
      <rPr>
        <b/>
        <sz val="12"/>
        <color rgb="FF000000"/>
        <rFont val="Verdana"/>
        <family val="2"/>
      </rPr>
      <t>Step 2</t>
    </r>
    <r>
      <rPr>
        <sz val="12"/>
        <color rgb="FF000000"/>
        <rFont val="Verdana"/>
        <family val="2"/>
      </rPr>
      <t>: Submit the completed Higher Education Community Vendor Assessment Toolkit - Lite to the requesting institution.</t>
    </r>
  </si>
  <si>
    <t>Vendor Response</t>
  </si>
  <si>
    <t>Institution Assessment</t>
  </si>
  <si>
    <t>HECVAT - Lite | Analyst Report</t>
  </si>
  <si>
    <t>HECVAT - Lite | Analyst Reference</t>
  </si>
  <si>
    <t>HECVAT - Lite | Instructions</t>
  </si>
  <si>
    <t>HECVAT - Lite | Vendor Response</t>
  </si>
  <si>
    <t>HECVAT - Lite | Summary Report</t>
  </si>
  <si>
    <t>HECVAT - Lite | Standards Crosswalk</t>
  </si>
  <si>
    <r>
      <rPr>
        <b/>
        <sz val="14"/>
        <color rgb="FF000000"/>
        <rFont val="Verdana"/>
        <family val="2"/>
      </rPr>
      <t>Connect</t>
    </r>
    <r>
      <rPr>
        <sz val="14"/>
        <color rgb="FF000000"/>
        <rFont val="Verdana"/>
        <family val="2"/>
      </rPr>
      <t xml:space="preserve"> with your higher education peers by joining the </t>
    </r>
    <r>
      <rPr>
        <b/>
        <sz val="14"/>
        <color rgb="FF000000"/>
        <rFont val="Verdana"/>
        <family val="2"/>
      </rPr>
      <t>EDUCAUSE HECVAT Users Community Group</t>
    </r>
    <r>
      <rPr>
        <sz val="14"/>
        <color rgb="FF000000"/>
        <rFont val="Verdana"/>
        <family val="2"/>
      </rPr>
      <t xml:space="preserve"> at https://connect.educause.edu.</t>
    </r>
  </si>
  <si>
    <t>Proceed to the next tab, HECVAT - Lite | Vendor Response.</t>
  </si>
  <si>
    <t>Assessment Instructions For Risk/Security Assessors</t>
  </si>
  <si>
    <t>If not using a hosting provider, you are the hosting providor; answer accordingly.</t>
  </si>
  <si>
    <t>v3.04</t>
  </si>
  <si>
    <t>Numerous scoring fixes and grammar refinements.</t>
  </si>
  <si>
    <t>Version 3.04</t>
  </si>
  <si>
    <r>
      <t xml:space="preserve">1. </t>
    </r>
    <r>
      <rPr>
        <b/>
        <sz val="11"/>
        <color rgb="FF000000"/>
        <rFont val="Verdana"/>
        <family val="2"/>
      </rPr>
      <t>Begin</t>
    </r>
    <r>
      <rPr>
        <sz val="11"/>
        <color rgb="FF000000"/>
        <rFont val="Verdana"/>
        <family val="2"/>
      </rPr>
      <t xml:space="preserve"> your assessment by selecting the Analyst Report tab.
2. </t>
    </r>
    <r>
      <rPr>
        <b/>
        <sz val="11"/>
        <color rgb="FF000000"/>
        <rFont val="Verdana"/>
        <family val="2"/>
      </rPr>
      <t>Select</t>
    </r>
    <r>
      <rPr>
        <sz val="11"/>
        <color rgb="FF000000"/>
        <rFont val="Verdana"/>
        <family val="2"/>
      </rPr>
      <t xml:space="preserve"> the appropriate security standard used in your institution (cell C10) before you begin. 
3. </t>
    </r>
    <r>
      <rPr>
        <b/>
        <sz val="11"/>
        <color rgb="FF000000"/>
        <rFont val="Verdana"/>
        <family val="2"/>
      </rPr>
      <t>Select</t>
    </r>
    <r>
      <rPr>
        <sz val="11"/>
        <color rgb="FF000000"/>
        <rFont val="Verdana"/>
        <family val="2"/>
      </rPr>
      <t xml:space="preserve"> compliant states for vendor responses in column G. Yes means compliant. No means not compliant.
    Note: Review the Analyst Reference tab for guidance and question/response interpretation.
4. </t>
    </r>
    <r>
      <rPr>
        <b/>
        <sz val="11"/>
        <color rgb="FF000000"/>
        <rFont val="Verdana"/>
        <family val="2"/>
      </rPr>
      <t>Override</t>
    </r>
    <r>
      <rPr>
        <sz val="11"/>
        <color rgb="FF000000"/>
        <rFont val="Verdana"/>
        <family val="2"/>
      </rPr>
      <t xml:space="preserve"> default weights to meet your Institution's needs in column I. 
5. </t>
    </r>
    <r>
      <rPr>
        <b/>
        <sz val="11"/>
        <color rgb="FF000000"/>
        <rFont val="Verdana"/>
        <family val="2"/>
      </rPr>
      <t>Navigate</t>
    </r>
    <r>
      <rPr>
        <sz val="11"/>
        <color rgb="FF000000"/>
        <rFont val="Verdana"/>
        <family val="2"/>
      </rPr>
      <t xml:space="preserve"> to the Summary Report tab once all responses are evaluated and compliance indicated, as appropriate.
6. </t>
    </r>
    <r>
      <rPr>
        <b/>
        <sz val="11"/>
        <color rgb="FF000000"/>
        <rFont val="Verdana"/>
        <family val="2"/>
      </rPr>
      <t>Review</t>
    </r>
    <r>
      <rPr>
        <sz val="11"/>
        <color rgb="FF000000"/>
        <rFont val="Verdana"/>
        <family val="2"/>
      </rPr>
      <t xml:space="preserve"> details in the Summary Report and based on your assessment findings, follow-up with vendor for clarification(s) or add the Summary Report output to your Institution's reporting documents. 
7. </t>
    </r>
    <r>
      <rPr>
        <b/>
        <sz val="11"/>
        <color rgb="FF000000"/>
        <rFont val="Verdana"/>
        <family val="2"/>
      </rPr>
      <t>Connect</t>
    </r>
    <r>
      <rPr>
        <sz val="11"/>
        <color rgb="FF000000"/>
        <rFont val="Verdana"/>
        <family val="2"/>
      </rPr>
      <t xml:space="preserve"> with your higher education peers by joining the EDUCAUSE HECVAT Users Community Group at https://connect.educause.edu.</t>
    </r>
  </si>
  <si>
    <t/>
  </si>
  <si>
    <r>
      <rPr>
        <i/>
        <sz val="11"/>
        <color rgb="FF000000"/>
        <rFont val="Verdana"/>
        <family val="2"/>
      </rPr>
      <t>Instructure</t>
    </r>
  </si>
  <si>
    <r>
      <rPr>
        <i/>
        <sz val="11"/>
        <color rgb="FF000000"/>
        <rFont val="Verdana"/>
        <family val="2"/>
      </rPr>
      <t>LearnPlatform</t>
    </r>
  </si>
  <si>
    <r>
      <rPr>
        <i/>
        <sz val="11"/>
        <color rgb="FF000000"/>
        <rFont val="Verdana"/>
        <family val="2"/>
      </rPr>
      <t>Unique rapid-cycle evaluation technology provides insight into which tools are moving the needle with usage, cost, and outcomes analyses.</t>
    </r>
  </si>
  <si>
    <r>
      <rPr>
        <sz val="12"/>
        <color rgb="FF0563C1"/>
        <rFont val="Verdana"/>
        <family val="2"/>
      </rPr>
      <t>inst.bid/privacy</t>
    </r>
  </si>
  <si>
    <r>
      <rPr>
        <sz val="12"/>
        <color rgb="FF0563C1"/>
        <rFont val="Verdana"/>
        <family val="2"/>
      </rPr>
      <t>inst.bid/a11y</t>
    </r>
  </si>
  <si>
    <r>
      <rPr>
        <i/>
        <sz val="11"/>
        <color rgb="FF000000"/>
        <rFont val="Verdana"/>
        <family val="2"/>
      </rPr>
      <t>See GNRL-08 for Instructure's contact information.</t>
    </r>
  </si>
  <si>
    <r>
      <rPr>
        <i/>
        <sz val="11"/>
        <color rgb="FF000000"/>
        <rFont val="Verdana"/>
        <family val="2"/>
      </rPr>
      <t>Please reach out to your designated Customer Success Manager or Sales representative.</t>
    </r>
    <r>
      <rPr>
        <sz val="12"/>
        <color rgb="FF000000"/>
        <rFont val="Verdana"/>
        <family val="2"/>
      </rPr>
      <t xml:space="preserve">
</t>
    </r>
    <r>
      <rPr>
        <i/>
        <sz val="12"/>
        <color rgb="FF000000"/>
        <rFont val="Verdana"/>
        <family val="2"/>
      </rPr>
      <t xml:space="preserve"> </t>
    </r>
    <r>
      <rPr>
        <sz val="12"/>
        <color rgb="FF000000"/>
        <rFont val="Verdana"/>
        <family val="2"/>
      </rPr>
      <t xml:space="preserve">
</t>
    </r>
    <r>
      <rPr>
        <i/>
        <sz val="12"/>
        <color rgb="FF000000"/>
        <rFont val="Verdana"/>
        <family val="2"/>
      </rPr>
      <t xml:space="preserve"> </t>
    </r>
    <r>
      <rPr>
        <i/>
        <sz val="11"/>
        <color rgb="FF000000"/>
        <rFont val="Verdana"/>
        <family val="2"/>
      </rPr>
      <t>For new clients, contact info@instructure.com</t>
    </r>
  </si>
  <si>
    <r>
      <rPr>
        <i/>
        <sz val="11"/>
        <color rgb="FF000000"/>
        <rFont val="Verdana"/>
        <family val="2"/>
      </rPr>
      <t>For existing customers, please reach out to your Customer Success Manager or Sales representative. For new clients:</t>
    </r>
    <r>
      <rPr>
        <sz val="12"/>
        <color rgb="FF000000"/>
        <rFont val="Verdana"/>
        <family val="2"/>
      </rPr>
      <t xml:space="preserve">
</t>
    </r>
    <r>
      <rPr>
        <i/>
        <sz val="12"/>
        <color rgb="FF000000"/>
        <rFont val="Verdana"/>
        <family val="2"/>
      </rPr>
      <t xml:space="preserve"> </t>
    </r>
    <r>
      <rPr>
        <sz val="12"/>
        <color rgb="FF000000"/>
        <rFont val="Verdana"/>
        <family val="2"/>
      </rPr>
      <t xml:space="preserve">
</t>
    </r>
    <r>
      <rPr>
        <i/>
        <sz val="12"/>
        <color rgb="FF000000"/>
        <rFont val="Verdana"/>
        <family val="2"/>
      </rPr>
      <t xml:space="preserve"> </t>
    </r>
    <r>
      <rPr>
        <i/>
        <sz val="11"/>
        <color rgb="FF000000"/>
        <rFont val="Verdana"/>
        <family val="2"/>
      </rPr>
      <t>• North America and Latin America: 1.800.203.6755</t>
    </r>
    <r>
      <rPr>
        <sz val="12"/>
        <color rgb="FF000000"/>
        <rFont val="Verdana"/>
        <family val="2"/>
      </rPr>
      <t xml:space="preserve">
</t>
    </r>
    <r>
      <rPr>
        <i/>
        <sz val="12"/>
        <color rgb="FF000000"/>
        <rFont val="Verdana"/>
        <family val="2"/>
      </rPr>
      <t xml:space="preserve"> </t>
    </r>
    <r>
      <rPr>
        <sz val="12"/>
        <color rgb="FF000000"/>
        <rFont val="Verdana"/>
        <family val="2"/>
      </rPr>
      <t xml:space="preserve">
</t>
    </r>
    <r>
      <rPr>
        <i/>
        <sz val="12"/>
        <color rgb="FF000000"/>
        <rFont val="Verdana"/>
        <family val="2"/>
      </rPr>
      <t xml:space="preserve"> </t>
    </r>
    <r>
      <rPr>
        <i/>
        <sz val="11"/>
        <color rgb="FF000000"/>
        <rFont val="Verdana"/>
        <family val="2"/>
      </rPr>
      <t>• Europe, Middle East, and Africa: 0800 358 4330</t>
    </r>
    <r>
      <rPr>
        <sz val="12"/>
        <color rgb="FF000000"/>
        <rFont val="Verdana"/>
        <family val="2"/>
      </rPr>
      <t xml:space="preserve">
</t>
    </r>
    <r>
      <rPr>
        <i/>
        <sz val="12"/>
        <color rgb="FF000000"/>
        <rFont val="Verdana"/>
        <family val="2"/>
      </rPr>
      <t xml:space="preserve"> </t>
    </r>
    <r>
      <rPr>
        <sz val="12"/>
        <color rgb="FF000000"/>
        <rFont val="Verdana"/>
        <family val="2"/>
      </rPr>
      <t xml:space="preserve">
</t>
    </r>
    <r>
      <rPr>
        <i/>
        <sz val="12"/>
        <color rgb="FF000000"/>
        <rFont val="Verdana"/>
        <family val="2"/>
      </rPr>
      <t xml:space="preserve"> </t>
    </r>
    <r>
      <rPr>
        <i/>
        <sz val="11"/>
        <color rgb="FF000000"/>
        <rFont val="Verdana"/>
        <family val="2"/>
      </rPr>
      <t>• Australia and Asia Pacific: 1300 956 763 (+61 2 8038 5069 for callers outside Australia)</t>
    </r>
    <r>
      <rPr>
        <sz val="12"/>
        <color rgb="FF000000"/>
        <rFont val="Verdana"/>
        <family val="2"/>
      </rPr>
      <t xml:space="preserve">
</t>
    </r>
    <r>
      <rPr>
        <i/>
        <sz val="12"/>
        <color rgb="FF000000"/>
        <rFont val="Verdana"/>
        <family val="2"/>
      </rPr>
      <t xml:space="preserve"> </t>
    </r>
    <r>
      <rPr>
        <sz val="12"/>
        <color rgb="FF000000"/>
        <rFont val="Verdana"/>
        <family val="2"/>
      </rPr>
      <t xml:space="preserve">
</t>
    </r>
    <r>
      <rPr>
        <i/>
        <sz val="12"/>
        <color rgb="FF000000"/>
        <rFont val="Verdana"/>
        <family val="2"/>
      </rPr>
      <t xml:space="preserve"> </t>
    </r>
    <r>
      <rPr>
        <i/>
        <sz val="11"/>
        <color rgb="FF000000"/>
        <rFont val="Verdana"/>
        <family val="2"/>
      </rPr>
      <t>• Hong Kong: 800 906 129</t>
    </r>
  </si>
  <si>
    <r>
      <rPr>
        <i/>
        <sz val="11"/>
        <color rgb="FF000000"/>
        <rFont val="Verdana"/>
        <family val="2"/>
      </rPr>
      <t>See GNRL-12 for Instructure's accessibility contact information.</t>
    </r>
  </si>
  <si>
    <r>
      <rPr>
        <i/>
        <sz val="11"/>
        <color rgb="FF000000"/>
        <rFont val="Verdana"/>
        <family val="2"/>
      </rPr>
      <t>Please reach out to your designated Customer Success Manager or Sales representative.</t>
    </r>
    <r>
      <rPr>
        <sz val="12"/>
        <color rgb="FF000000"/>
        <rFont val="Verdana"/>
        <family val="2"/>
      </rPr>
      <t xml:space="preserve">
</t>
    </r>
    <r>
      <rPr>
        <i/>
        <sz val="12"/>
        <color rgb="FF000000"/>
        <rFont val="Verdana"/>
        <family val="2"/>
      </rPr>
      <t xml:space="preserve"> </t>
    </r>
    <r>
      <rPr>
        <sz val="12"/>
        <color rgb="FF000000"/>
        <rFont val="Verdana"/>
        <family val="2"/>
      </rPr>
      <t xml:space="preserve">
</t>
    </r>
    <r>
      <rPr>
        <i/>
        <sz val="12"/>
        <color rgb="FF000000"/>
        <rFont val="Verdana"/>
        <family val="2"/>
      </rPr>
      <t xml:space="preserve"> </t>
    </r>
    <r>
      <rPr>
        <i/>
        <sz val="11"/>
        <color rgb="FF000000"/>
        <rFont val="Verdana"/>
        <family val="2"/>
      </rPr>
      <t>For product accessibility issues, contact accessibility@instructure.com</t>
    </r>
  </si>
  <si>
    <r>
      <rPr>
        <i/>
        <sz val="11"/>
        <color rgb="FF000000"/>
        <rFont val="Verdana"/>
        <family val="2"/>
      </rPr>
      <t>Instructure serves a broad range of data zones globally including the United States (West &amp; East), Canada, Australia, Singapore, Dublin, and Frankfurt.</t>
    </r>
  </si>
  <si>
    <r>
      <rPr>
        <i/>
        <sz val="11"/>
        <color rgb="FF000000"/>
        <rFont val="Verdana"/>
        <family val="2"/>
      </rPr>
      <t>With offices in the United States, United Kingdom, Hungary, Australia, Singapore, and Brazil, Instructure serves a broad range of customers globally.</t>
    </r>
  </si>
  <si>
    <r>
      <rPr>
        <sz val="11"/>
        <color rgb="FF000000"/>
        <rFont val="Verdana"/>
        <family val="2"/>
      </rPr>
      <t>On June 13 2023 at approximately 13:36 to 15:27 Mountain Daylight Time (MDT), Amazon Web Services which hosts LearnPlatform experienced a limited outage which affected a number of operations. This outage lasted for approximately two hours. Some users may have experienced longer load times and page errors when accessing LearnPlatform, mainly those users located in the United States (us-east-1 N.Virginia region). This outage was caused by a failure of the AWS Lambda service. All unplanned disruptions and outages can be tracked via the Instructure Status page located at: inst.bid/status. Our annual uptime guarantee is 99.9 uptime.</t>
    </r>
  </si>
  <si>
    <r>
      <rPr>
        <sz val="11"/>
        <color rgb="FF000000"/>
        <rFont val="Verdana"/>
        <family val="2"/>
      </rPr>
      <t>A SOC 2 audit of LearnPlatform is scheduled on our roadmap for 2024 which will be conducted by our ongoing auditor, Moss Adams.</t>
    </r>
    <r>
      <rPr>
        <sz val="12"/>
        <color rgb="FF000000"/>
        <rFont val="Verdana"/>
        <family val="2"/>
      </rPr>
      <t xml:space="preserve">
</t>
    </r>
    <r>
      <rPr>
        <sz val="11"/>
        <color rgb="FF000000"/>
        <rFont val="Verdana"/>
        <family val="2"/>
      </rPr>
      <t xml:space="preserve"> </t>
    </r>
    <r>
      <rPr>
        <sz val="12"/>
        <color rgb="FF000000"/>
        <rFont val="Verdana"/>
        <family val="2"/>
      </rPr>
      <t xml:space="preserve">
</t>
    </r>
    <r>
      <rPr>
        <sz val="11"/>
        <color rgb="FF000000"/>
        <rFont val="Verdana"/>
        <family val="2"/>
      </rPr>
      <t xml:space="preserve"> Instructure's information security policies and standards are independently audited annually on the International Organization for Standardization's (ISO) 27000 suite of standards. We currently hold SOC 2 Type II reports for: Canvas LMS, Canvas Credentials, Canvas Studio, Canvas Student Pathways (previously Portfolium), Elevate, Impact and Mastery Connect.</t>
    </r>
  </si>
  <si>
    <r>
      <rPr>
        <sz val="11"/>
        <color rgb="FF000000"/>
        <rFont val="Verdana"/>
        <family val="2"/>
      </rPr>
      <t>Our most recent CAIQ (v4) was completed in January 2022 and we are CSA STAR Level 1 Self Assessed. Our listing can be viewed on the CSA STAR Registry at: inst.bid/csa</t>
    </r>
  </si>
  <si>
    <r>
      <rPr>
        <sz val="11"/>
        <color rgb="FF000000"/>
        <rFont val="Verdana"/>
        <family val="2"/>
      </rPr>
      <t>Instructure is CSA STAR Level 1 Self Assessed. Our listing can be viewed on the CSA STAR Registry at: inst.bid/csa</t>
    </r>
  </si>
  <si>
    <r>
      <rPr>
        <sz val="11"/>
        <color rgb="FF000000"/>
        <rFont val="Verdana"/>
        <family val="2"/>
      </rPr>
      <t>Instructure has invested in operating a robust information security program which is founded on the guidance provided by the International Organisation for Standardization's (ISO) 27000 suite of standards. Instructure also uses NIST's 800-53 suite of controls as a guide to securing Instructure services where applicable and relevant, as well as following information security best practices as set forth by the AICPA's Trust Service Principles and Criteria.</t>
    </r>
  </si>
  <si>
    <r>
      <rPr>
        <sz val="11"/>
        <color rgb="FF000000"/>
        <rFont val="Verdana"/>
        <family val="2"/>
      </rPr>
      <t>Instructure currently has no requirement to conform to NIST SP 800-171 and is not CMMC certified, however, based on our ISO 27001 certification, we believe CMMC Level 3 could be achieved.</t>
    </r>
  </si>
  <si>
    <r>
      <rPr>
        <sz val="11"/>
        <color rgb="FF000000"/>
        <rFont val="Verdana"/>
        <family val="2"/>
      </rPr>
      <t>An architecture diagram is available as part of our LearnPlatform Security Package.</t>
    </r>
  </si>
  <si>
    <r>
      <rPr>
        <sz val="11"/>
        <color rgb="FF000000"/>
        <rFont val="Verdana"/>
        <family val="2"/>
      </rPr>
      <t>Please see: inst.bid/privacy</t>
    </r>
  </si>
  <si>
    <r>
      <rPr>
        <sz val="11"/>
        <color rgb="FF000000"/>
        <rFont val="Verdana"/>
        <family val="2"/>
      </rPr>
      <t>Instructure maintains a number of policies that form our employee onboarding and offboarding policies. This includes IT Acceptable Use, Network Security, Onboarding and Termination checklists, and Induction policies.</t>
    </r>
  </si>
  <si>
    <r>
      <rPr>
        <sz val="11"/>
        <color rgb="FF000000"/>
        <rFont val="Verdana"/>
        <family val="2"/>
      </rPr>
      <t>A documented change management process is in place, which is in line with ISO 27001 standards. Instructure's ISO 27001 certificate is available in the LearnPlatform Security Package.</t>
    </r>
  </si>
  <si>
    <r>
      <rPr>
        <sz val="11"/>
        <color rgb="FF000000"/>
        <rFont val="Verdana"/>
        <family val="2"/>
      </rPr>
      <t>Since being acquired by Instructure, LearnPlatform is undergoing a complete accessibility audit inline with Instructure's accessibility criteria and WCAG standards. Once this audit has been complete, we will work to publish an updated VPAT (estimated in 2023).</t>
    </r>
  </si>
  <si>
    <r>
      <rPr>
        <sz val="11"/>
        <color rgb="FF000000"/>
        <rFont val="Verdana"/>
        <family val="2"/>
      </rPr>
      <t>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t>
    </r>
    <r>
      <rPr>
        <sz val="12"/>
        <color rgb="FF000000"/>
        <rFont val="Verdana"/>
        <family val="2"/>
      </rPr>
      <t xml:space="preserve">
</t>
    </r>
    <r>
      <rPr>
        <sz val="11"/>
        <color rgb="FF000000"/>
        <rFont val="Verdana"/>
        <family val="2"/>
      </rPr>
      <t xml:space="preserve"> </t>
    </r>
    <r>
      <rPr>
        <sz val="12"/>
        <color rgb="FF000000"/>
        <rFont val="Verdana"/>
        <family val="2"/>
      </rPr>
      <t xml:space="preserve">
</t>
    </r>
    <r>
      <rPr>
        <sz val="11"/>
        <color rgb="FF000000"/>
        <rFont val="Verdana"/>
        <family val="2"/>
      </rPr>
      <t xml:space="preserve"> LearnPlatform Key Features for Accessibility are:</t>
    </r>
    <r>
      <rPr>
        <sz val="12"/>
        <color rgb="FF000000"/>
        <rFont val="Verdana"/>
        <family val="2"/>
      </rPr>
      <t xml:space="preserve">
</t>
    </r>
    <r>
      <rPr>
        <sz val="11"/>
        <color rgb="FF000000"/>
        <rFont val="Verdana"/>
        <family val="2"/>
      </rPr>
      <t xml:space="preserve"> ● </t>
    </r>
    <r>
      <rPr>
        <b/>
        <sz val="11"/>
        <color rgb="FF000000"/>
        <rFont val="Verdana"/>
        <family val="2"/>
      </rPr>
      <t>Keyboard accessible</t>
    </r>
    <r>
      <rPr>
        <sz val="12"/>
        <color rgb="FF000000"/>
        <rFont val="Verdana"/>
        <family val="2"/>
      </rPr>
      <t xml:space="preserve">
</t>
    </r>
    <r>
      <rPr>
        <sz val="11"/>
        <color rgb="FF000000"/>
        <rFont val="Verdana"/>
        <family val="2"/>
      </rPr>
      <t xml:space="preserve"> ● The application is generally keyboard accessible with full ability to navigate to and away from components and visible focus indicators.</t>
    </r>
    <r>
      <rPr>
        <sz val="12"/>
        <color rgb="FF000000"/>
        <rFont val="Verdana"/>
        <family val="2"/>
      </rPr>
      <t xml:space="preserve">
</t>
    </r>
    <r>
      <rPr>
        <sz val="11"/>
        <color rgb="FF000000"/>
        <rFont val="Verdana"/>
        <family val="2"/>
      </rPr>
      <t xml:space="preserve"> ● </t>
    </r>
    <r>
      <rPr>
        <b/>
        <sz val="11"/>
        <color rgb="FF000000"/>
        <rFont val="Verdana"/>
        <family val="2"/>
      </rPr>
      <t>Data input</t>
    </r>
    <r>
      <rPr>
        <sz val="12"/>
        <color rgb="FF000000"/>
        <rFont val="Verdana"/>
        <family val="2"/>
      </rPr>
      <t xml:space="preserve">
</t>
    </r>
    <r>
      <rPr>
        <sz val="11"/>
        <color rgb="FF000000"/>
        <rFont val="Verdana"/>
        <family val="2"/>
      </rPr>
      <t xml:space="preserve"> ● Input fields contain labels and helper text with minor exceptions where context is clear.</t>
    </r>
    <r>
      <rPr>
        <sz val="12"/>
        <color rgb="FF000000"/>
        <rFont val="Verdana"/>
        <family val="2"/>
      </rPr>
      <t xml:space="preserve">
</t>
    </r>
    <r>
      <rPr>
        <sz val="11"/>
        <color rgb="FF000000"/>
        <rFont val="Verdana"/>
        <family val="2"/>
      </rPr>
      <t xml:space="preserve"> ● Forms contain error notifications and text as well as information on expected data formatting.</t>
    </r>
    <r>
      <rPr>
        <sz val="12"/>
        <color rgb="FF000000"/>
        <rFont val="Verdana"/>
        <family val="2"/>
      </rPr>
      <t xml:space="preserve">
</t>
    </r>
    <r>
      <rPr>
        <sz val="11"/>
        <color rgb="FF000000"/>
        <rFont val="Verdana"/>
        <family val="2"/>
      </rPr>
      <t xml:space="preserve"> ● </t>
    </r>
    <r>
      <rPr>
        <b/>
        <sz val="11"/>
        <color rgb="FF000000"/>
        <rFont val="Verdana"/>
        <family val="2"/>
      </rPr>
      <t>User settings</t>
    </r>
    <r>
      <rPr>
        <sz val="12"/>
        <color rgb="FF000000"/>
        <rFont val="Verdana"/>
        <family val="2"/>
      </rPr>
      <t xml:space="preserve">
</t>
    </r>
    <r>
      <rPr>
        <sz val="11"/>
        <color rgb="FF000000"/>
        <rFont val="Verdana"/>
        <family val="2"/>
      </rPr>
      <t xml:space="preserve"> ● If a user has changed their default font size or zoom setting the application will respect the user’s settings.</t>
    </r>
    <r>
      <rPr>
        <sz val="12"/>
        <color rgb="FF000000"/>
        <rFont val="Verdana"/>
        <family val="2"/>
      </rPr>
      <t xml:space="preserve">
</t>
    </r>
    <r>
      <rPr>
        <sz val="11"/>
        <color rgb="FF000000"/>
        <rFont val="Verdana"/>
        <family val="2"/>
      </rPr>
      <t xml:space="preserve"> ● </t>
    </r>
    <r>
      <rPr>
        <b/>
        <sz val="11"/>
        <color rgb="FF000000"/>
        <rFont val="Verdana"/>
        <family val="2"/>
      </rPr>
      <t>Data presentation</t>
    </r>
    <r>
      <rPr>
        <sz val="12"/>
        <color rgb="FF000000"/>
        <rFont val="Verdana"/>
        <family val="2"/>
      </rPr>
      <t xml:space="preserve">
</t>
    </r>
    <r>
      <rPr>
        <sz val="11"/>
        <color rgb="FF000000"/>
        <rFont val="Verdana"/>
        <family val="2"/>
      </rPr>
      <t xml:space="preserve"> ● Information conveyed through presentation - such as tabular data and forms with required fields.</t>
    </r>
    <r>
      <rPr>
        <sz val="12"/>
        <color rgb="FF000000"/>
        <rFont val="Verdana"/>
        <family val="2"/>
      </rPr>
      <t xml:space="preserve">
</t>
    </r>
    <r>
      <rPr>
        <sz val="11"/>
        <color rgb="FF000000"/>
        <rFont val="Verdana"/>
        <family val="2"/>
      </rPr>
      <t xml:space="preserve"> ● </t>
    </r>
    <r>
      <rPr>
        <b/>
        <sz val="11"/>
        <color rgb="FF000000"/>
        <rFont val="Verdana"/>
        <family val="2"/>
      </rPr>
      <t>Site Navigation</t>
    </r>
    <r>
      <rPr>
        <sz val="12"/>
        <color rgb="FF000000"/>
        <rFont val="Verdana"/>
        <family val="2"/>
      </rPr>
      <t xml:space="preserve">
</t>
    </r>
    <r>
      <rPr>
        <sz val="11"/>
        <color rgb="FF000000"/>
        <rFont val="Verdana"/>
        <family val="2"/>
      </rPr>
      <t xml:space="preserve"> ● All pages have descriptive titles.</t>
    </r>
    <r>
      <rPr>
        <sz val="12"/>
        <color rgb="FF000000"/>
        <rFont val="Verdana"/>
        <family val="2"/>
      </rPr>
      <t xml:space="preserve">
</t>
    </r>
    <r>
      <rPr>
        <sz val="11"/>
        <color rgb="FF000000"/>
        <rFont val="Verdana"/>
        <family val="2"/>
      </rPr>
      <t xml:space="preserve"> ● Navigation is consistent across the application.</t>
    </r>
    <r>
      <rPr>
        <sz val="12"/>
        <color rgb="FF000000"/>
        <rFont val="Verdana"/>
        <family val="2"/>
      </rPr>
      <t xml:space="preserve">
</t>
    </r>
    <r>
      <rPr>
        <sz val="11"/>
        <color rgb="FF000000"/>
        <rFont val="Verdana"/>
        <family val="2"/>
      </rPr>
      <t xml:space="preserve"> ● Web “breadcrumbs” are displayed on pages to show where users are currently located and provide an easy mechanism for navigating back.</t>
    </r>
  </si>
  <si>
    <r>
      <rPr>
        <sz val="12"/>
        <color rgb="FF000000"/>
        <rFont val="Verdana"/>
        <family val="2"/>
      </rPr>
      <t>At this time, LearnPlatform has not undergone a WCAG 2.1 external audit. As with all Instructure products, as accessibility issues are discovered they will be prioritized and corrected to ensure ongoing compliance.</t>
    </r>
  </si>
  <si>
    <r>
      <rPr>
        <sz val="11"/>
        <color rgb="FF000000"/>
        <rFont val="Verdana"/>
        <family val="2"/>
      </rPr>
      <t>Testing is regularly conducted using automated tools, assistive technology (such as screen readers, keyboard testing, etc.), and coding best practices. Mechanisms are in place for logging and fixing accessibility defects.</t>
    </r>
  </si>
  <si>
    <r>
      <rPr>
        <sz val="12"/>
        <color rgb="FF000000"/>
        <rFont val="Verdana"/>
        <family val="2"/>
      </rPr>
      <t>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 Since being acquired by Instructure, LearnPlatform is undergoing a complete accessibility audit inline with Instructure's accessibility criteria and WCAG standards. Once this audit has been complete, we will work to publish an updated VPAT (estimated in 2023).</t>
    </r>
  </si>
  <si>
    <r>
      <rPr>
        <sz val="11"/>
        <color rgb="FF000000"/>
        <rFont val="Verdana"/>
        <family val="2"/>
      </rPr>
      <t>While we do have internal plans and track major initiatives in the accessibility space, we don't have a publicly available roadmap because accessibility is built into every aspect of our products. There are no destinations to reach on a roadmap - accessibility is a permanent and ongoing process from design through to support for our customers and we are constantly working at ensuring our products are accessible and conform to industry frameworks such as WCAG.</t>
    </r>
  </si>
  <si>
    <r>
      <rPr>
        <sz val="11"/>
        <color rgb="FF000000"/>
        <rFont val="Verdana"/>
        <family val="2"/>
      </rPr>
      <t>Accessibility is ingrained from Product Design through Engineering, and we have dedicated accessibility staff, subject matter experts, and Product Managers. Internally, from all aspects of the business, we maintain a number of accessibility advocates who meet regularly to raise issues, discuss trends, and maintain skills and knowledge in the accessibility space.</t>
    </r>
  </si>
  <si>
    <r>
      <rPr>
        <sz val="12"/>
        <color rgb="FF000000"/>
        <rFont val="Verdana"/>
        <family val="2"/>
      </rPr>
      <t>Any accessibility issues detected during testing or use of LearnPlatform (internal or external) are filed to our issue-tracking system, Jira. Once entered, they are assigned to the internal accessibility team for triage and assessment. These issues are then tracked through to resolution in accordance with company policy and industry best practice recommendations. Our processes are evaluated against ISO 27001 standards.</t>
    </r>
  </si>
  <si>
    <r>
      <rPr>
        <sz val="12"/>
        <color rgb="FF000000"/>
        <rFont val="Verdana"/>
        <family val="2"/>
      </rPr>
      <t>Instructure has a dedicated team of accessibility specialists that support Instructure's accessibility engineering efforts. The team is responsible for LearnPlatform accessibility needs, development, and testing, along with helping train new engineers on accessible development practices, supporting development projects with design reviews, as well as audits as requested, and interacting with customers, external auditors and stakeholders. Our accessibility team ensures we strive for conformance to standards and features are developed that provide full capabilities and a positive learning and teaching experience to all users.</t>
    </r>
  </si>
  <si>
    <r>
      <rPr>
        <sz val="12"/>
        <color rgb="FF000000"/>
        <rFont val="Verdana"/>
        <family val="2"/>
      </rPr>
      <t>LearnPlatform is generally keyboard accessible with full ability to navigate to and away from components and visible focus indicators.</t>
    </r>
  </si>
  <si>
    <r>
      <rPr>
        <sz val="11"/>
        <color rgb="FF000000"/>
        <rFont val="Verdana"/>
        <family val="2"/>
      </rPr>
      <t>LearnPlatform supports single sign-on (SSO) access through external identity and access management systems (IAM) that support SAML 2.0 authentication (secured over port 9444). LearnPlatform also requires that ports 80 and 443 are open. Port 80 is used exclusively to redirect to port 443.</t>
    </r>
  </si>
  <si>
    <r>
      <rPr>
        <sz val="11"/>
        <color rgb="FF000000"/>
        <rFont val="Verdana"/>
        <family val="2"/>
      </rPr>
      <t>Instructure's InCommon membership may be viewed at: https://incommon.org/community-organization/?id=0015000000m45ZFAAY</t>
    </r>
  </si>
  <si>
    <r>
      <rPr>
        <sz val="12"/>
        <color rgb="FF000000"/>
        <rFont val="Verdana"/>
        <family val="2"/>
      </rPr>
      <t>LearnPlatform acts as a Service Provider and will integrate with any Identity Provider implementing SSO with SAML 2.0 (e.g. Google SSO, Azure, Active Directory (ADFS)). In addition to SAML 2.0, LearnPlatform can also support some OAuth 2.0 authorization flows.</t>
    </r>
  </si>
  <si>
    <r>
      <rPr>
        <sz val="11"/>
        <color rgb="FF000000"/>
        <rFont val="Verdana"/>
        <family val="2"/>
      </rPr>
      <t>LearnPlatform supports SAML2-based SSO standards.</t>
    </r>
  </si>
  <si>
    <r>
      <rPr>
        <sz val="11"/>
        <color rgb="FF000000"/>
        <rFont val="Verdana"/>
        <family val="2"/>
      </rPr>
      <t>Instructure maintains both a Network Security Policy and a IT Acceptable Use Policy which outline procedures, processed and policies for all endpoints on both production and corporate networks. These policies are evaluated against both SOC 2 and ISO 27001 standards. Instructure also maintains a Bring Your Own Device (BYOD) policy which prohibits a number of insecure parameters and ensures BYOD devices only connect through trusted networks.</t>
    </r>
  </si>
  <si>
    <r>
      <rPr>
        <sz val="11"/>
        <color rgb="FF000000"/>
        <rFont val="Verdana"/>
        <family val="2"/>
      </rPr>
      <t>Instructure emails detailed release notes to our customer’s administrators in advance of the release date (when the release package is deployed to the non-production environment) describing the new features, modified features, and/or bug fixes included in the release package as well as indicating if any downtime is expected when the release is deployed. LearnPlatform has continuous improvement and regular release cycles to ensure enhancements and new functionality are available to our users. To ensure both our customers and internal team members are prepared for updates to the platform, we have processes in place to manage communications and training needs.</t>
    </r>
  </si>
  <si>
    <r>
      <rPr>
        <sz val="11"/>
        <color rgb="FF000000"/>
        <rFont val="Verdana"/>
        <family val="2"/>
      </rPr>
      <t>Annual pen testing is conducted on LearnPlatform. All Instructure code follows a secure SDLC which includes security auditing based on the Open Web Application Security Project (OWASP) secure coding and code review documents (including the OWASP Top Ten) and other community sources on best security practices. Regular vulnerability scans of the LearnPlatform application are on the short term roadmap.</t>
    </r>
  </si>
  <si>
    <r>
      <rPr>
        <sz val="11"/>
        <color rgb="FF000000"/>
        <rFont val="Verdana"/>
        <family val="2"/>
      </rPr>
      <t>Third-party vulnerability testing occurs annually, the most recent third-party test being completed in August 2022.</t>
    </r>
  </si>
  <si>
    <r>
      <rPr>
        <sz val="11"/>
        <color rgb="FF000000"/>
        <rFont val="Verdana"/>
        <family val="2"/>
      </rPr>
      <t>Instructure's Risk Management Policy establishes an approach and process for continually identifying, assessing, mitigating, and monitoring risks that impact Instructure’s people, systems, buildings, and processes. This policy is based on guidance from the National Institute of Standards and Technology’s (NIST) Special Publication (SP) 800-37 and International Organization for Standardization (ISO) 27005: Information Security Risk Management.</t>
    </r>
    <r>
      <rPr>
        <sz val="12"/>
        <color rgb="FF000000"/>
        <rFont val="Verdana"/>
        <family val="2"/>
      </rPr>
      <t xml:space="preserve">
</t>
    </r>
    <r>
      <rPr>
        <sz val="11"/>
        <color rgb="FF000000"/>
        <rFont val="Verdana"/>
        <family val="2"/>
      </rPr>
      <t xml:space="preserve"> </t>
    </r>
    <r>
      <rPr>
        <sz val="12"/>
        <color rgb="FF000000"/>
        <rFont val="Verdana"/>
        <family val="2"/>
      </rPr>
      <t xml:space="preserve">
</t>
    </r>
    <r>
      <rPr>
        <sz val="11"/>
        <color rgb="FF000000"/>
        <rFont val="Verdana"/>
        <family val="2"/>
      </rPr>
      <t xml:space="preserve"> In brief, Instructure's policy ensures that our Security team:</t>
    </r>
    <r>
      <rPr>
        <sz val="12"/>
        <color rgb="FF000000"/>
        <rFont val="Verdana"/>
        <family val="2"/>
      </rPr>
      <t xml:space="preserve">
</t>
    </r>
    <r>
      <rPr>
        <sz val="11"/>
        <color rgb="FF000000"/>
        <rFont val="Verdana"/>
        <family val="2"/>
      </rPr>
      <t xml:space="preserve"> 1. Identifies threats and risks that may affect our assets (including personnel, systems, data, processes, buildings, and other assets).</t>
    </r>
    <r>
      <rPr>
        <sz val="12"/>
        <color rgb="FF000000"/>
        <rFont val="Verdana"/>
        <family val="2"/>
      </rPr>
      <t xml:space="preserve">
</t>
    </r>
    <r>
      <rPr>
        <sz val="11"/>
        <color rgb="FF000000"/>
        <rFont val="Verdana"/>
        <family val="2"/>
      </rPr>
      <t xml:space="preserve"> 2. Assess threats, risks, and vulnerabilities, based on the likelihood (probability) of occurrence and the impact, that would affect the assets identified above. During this process, Instructure assesses a threats likelihood of occurring and the impact of the potential risk. Using this information we assign it an 'Overall Risk' value.</t>
    </r>
    <r>
      <rPr>
        <sz val="12"/>
        <color rgb="FF000000"/>
        <rFont val="Verdana"/>
        <family val="2"/>
      </rPr>
      <t xml:space="preserve">
</t>
    </r>
    <r>
      <rPr>
        <sz val="11"/>
        <color rgb="FF000000"/>
        <rFont val="Verdana"/>
        <family val="2"/>
      </rPr>
      <t xml:space="preserve"> 3. Mitigate risks according to each risk's respective Overall Risk value.</t>
    </r>
    <r>
      <rPr>
        <sz val="12"/>
        <color rgb="FF000000"/>
        <rFont val="Verdana"/>
        <family val="2"/>
      </rPr>
      <t xml:space="preserve">
</t>
    </r>
    <r>
      <rPr>
        <sz val="11"/>
        <color rgb="FF000000"/>
        <rFont val="Verdana"/>
        <family val="2"/>
      </rPr>
      <t xml:space="preserve"> 4. Monitor mitigation mechanisms to determine the effectiveness of each mitigation plan on each risk over time. Additional mitigation mechanisms may be required to continue to drive down the likelihood and/or impact of each risk.</t>
    </r>
  </si>
  <si>
    <r>
      <rPr>
        <sz val="11"/>
        <color rgb="FF000000"/>
        <rFont val="Verdana"/>
        <family val="2"/>
      </rPr>
      <t>Tenants within the system are logically separated through roles and organizational memberships. Pre-execution hooks validate that an authenticated user has the expected roles and memberships to the organization in order to view or modify data.</t>
    </r>
  </si>
  <si>
    <r>
      <rPr>
        <sz val="11"/>
        <color rgb="FF000000"/>
        <rFont val="Verdana"/>
        <family val="2"/>
      </rPr>
      <t>All LearnPlatform data is encrypted in transport. Inbound and outbound traffic is encrypted using TLS 1.2/1.3 forward-secrecy-compliant ciphers whenever possible (e.g. ECDHE-RSA-AES128-GCM-SHA256 / TLS_AES_128_GCM_SHA256) to ensure that all sensitive, personally-identifiable information, credentials exchange, page requests, and session data is secure. The acceptable cipher list is constantly maintained to ensure that no vulnerabilities are present.</t>
    </r>
  </si>
  <si>
    <r>
      <rPr>
        <sz val="11"/>
        <color rgb="FF000000"/>
        <rFont val="Verdana"/>
        <family val="2"/>
      </rPr>
      <t>All data is encrypted at rest within LearnPlatform using AES-256.</t>
    </r>
  </si>
  <si>
    <r>
      <rPr>
        <sz val="11"/>
        <color rgb="FF000000"/>
        <rFont val="Verdana"/>
        <family val="2"/>
      </rPr>
      <t>Digital-site recovery backups are created and encrypted using the AES-GCM 256-bit algorithm and stored on encrypted AWS EBS volumes, within a highly secured location that provides physical and environmental security measures.</t>
    </r>
    <r>
      <rPr>
        <sz val="12"/>
        <color rgb="FF000000"/>
        <rFont val="Verdana"/>
        <family val="2"/>
      </rPr>
      <t xml:space="preserve">
</t>
    </r>
    <r>
      <rPr>
        <sz val="11"/>
        <color rgb="FF000000"/>
        <rFont val="Verdana"/>
        <family val="2"/>
      </rPr>
      <t xml:space="preserve"> </t>
    </r>
    <r>
      <rPr>
        <sz val="12"/>
        <color rgb="FF000000"/>
        <rFont val="Verdana"/>
        <family val="2"/>
      </rPr>
      <t xml:space="preserve">
</t>
    </r>
    <r>
      <rPr>
        <sz val="11"/>
        <color rgb="FF000000"/>
        <rFont val="Verdana"/>
        <family val="2"/>
      </rPr>
      <t xml:space="preserve"> LearnPlatform has two database backups that occur daily:</t>
    </r>
    <r>
      <rPr>
        <sz val="12"/>
        <color rgb="FF000000"/>
        <rFont val="Verdana"/>
        <family val="2"/>
      </rPr>
      <t xml:space="preserve">
</t>
    </r>
    <r>
      <rPr>
        <sz val="11"/>
        <color rgb="FF000000"/>
        <rFont val="Verdana"/>
        <family val="2"/>
      </rPr>
      <t xml:space="preserve"> ● AWS RDS - daily, retained for 7 days</t>
    </r>
    <r>
      <rPr>
        <sz val="12"/>
        <color rgb="FF000000"/>
        <rFont val="Verdana"/>
        <family val="2"/>
      </rPr>
      <t xml:space="preserve">
</t>
    </r>
    <r>
      <rPr>
        <sz val="11"/>
        <color rgb="FF000000"/>
        <rFont val="Verdana"/>
        <family val="2"/>
      </rPr>
      <t xml:space="preserve"> ● AWS Redshift - snapshots taken every 30 mins, retained for 1 day.</t>
    </r>
  </si>
  <si>
    <r>
      <rPr>
        <sz val="11"/>
        <color rgb="FF000000"/>
        <rFont val="Verdana"/>
        <family val="2"/>
      </rPr>
      <t>In the event of a system level outage or data loss, Instructure's operations teams will restore the system and data. Beyond data that has been referenced as readily exportable in LearnPlatform, customers can also request application generated data files from their Customer Success Manager (CSM). Sensitive data is provided via secure file transfer. In some cases, data that is needed by a customer on a recurring basis can be provided at an agreed upon interval. Depending on the need and interval, this specification may require some customization supported by Instructure.</t>
    </r>
  </si>
  <si>
    <r>
      <rPr>
        <sz val="11"/>
        <color rgb="FF000000"/>
        <rFont val="Verdana"/>
        <family val="2"/>
      </rPr>
      <t>When storage devices have reached end of life, AWS procedures include a decommissioning process that is designed to prevent customer data from being exposed to unauthorized individuals. AWS uses the techniques detailed in DoD 5220.22-M (“National Industrial Security Program Operating Manual “) or NIST SP 800-88 (“Guidelines for Media Sanitization”) to destroy data as part of the decommissioning process. If a hardware device is unable to be decommissioned using these procedures, the device will be degaussed or physically destroyed in accordance with industry-standard practices.</t>
    </r>
  </si>
  <si>
    <r>
      <rPr>
        <sz val="11"/>
        <color rgb="FF000000"/>
        <rFont val="Verdana"/>
        <family val="2"/>
      </rPr>
      <t>Various personnel may have access to FERPA directory data within the scope of their roles, and as defined in the agreement between Instructure and the client. Access is only used in the scope of the role and in support of execution of the contract and services.</t>
    </r>
  </si>
  <si>
    <r>
      <rPr>
        <sz val="11"/>
        <color rgb="FF000000"/>
        <rFont val="Verdana"/>
        <family val="2"/>
      </rPr>
      <t>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t>
    </r>
  </si>
  <si>
    <r>
      <rPr>
        <sz val="11"/>
        <color rgb="FF000000"/>
        <rFont val="Verdana"/>
        <family val="2"/>
      </rPr>
      <t>LearnPlatform currently supports data storage in the following regions:</t>
    </r>
    <r>
      <rPr>
        <sz val="12"/>
        <color rgb="FF000000"/>
        <rFont val="Verdana"/>
        <family val="2"/>
      </rPr>
      <t xml:space="preserve">
</t>
    </r>
    <r>
      <rPr>
        <sz val="11"/>
        <color rgb="FF000000"/>
        <rFont val="Verdana"/>
        <family val="2"/>
      </rPr>
      <t xml:space="preserve"> • Virginia (US-East-1)</t>
    </r>
  </si>
  <si>
    <r>
      <rPr>
        <sz val="11"/>
        <color rgb="FF000000"/>
        <rFont val="Verdana"/>
        <family val="2"/>
      </rPr>
      <t>Instructure's NDA with AWS does not allow us to distribute their NDA to our clients. Amazon have a SOC 3 report available at https://aws.amazon.com/compliance/</t>
    </r>
  </si>
  <si>
    <r>
      <rPr>
        <sz val="11"/>
        <color rgb="FF000000"/>
        <rFont val="Verdana"/>
        <family val="2"/>
      </rPr>
      <t>At Instructure offices, where no client data is stored, electronic surveillance, physical authentication mechanisms, and reception desks are implemented. AWS physical security controls include but are not limited to perimeter controls such as fencing, walls, security staff, video surveillance, intrusion detection systems and other electronic means. The AWS SOC reports provides additional details on the specific control activities executed by AWS. Refer to ISO 27001 standards; Annex A, domain 11 for further information. AWS has been validated and certified by an independent auditor to confirm alignment with ISO 27001 certification standard.</t>
    </r>
  </si>
  <si>
    <r>
      <rPr>
        <sz val="11"/>
        <color rgb="FF000000"/>
        <rFont val="Verdana"/>
        <family val="2"/>
      </rPr>
      <t>The LearnPlatform VPC (Virtual Private Cloud) securely resides within the AWS network, which is separate from the public internet.</t>
    </r>
  </si>
  <si>
    <r>
      <rPr>
        <sz val="11"/>
        <color rgb="FF000000"/>
        <rFont val="Verdana"/>
        <family val="2"/>
      </rPr>
      <t>LearnPlatform leverages AWS's GuardDuty service (including Threat Intelligence) to continuously monitor for malicious or unauthorized behavior. It monitors for activity such as unusual API calls or potentially unauthorized deployments that indicate a possible account compromise. GuardDuty also detects potentially compromised instances or reconnaissance by attackers. Any alerts generated by GuardDuty are forwarded to Instructure's Security Team. GuardDuty includes the ability to set up automated preventative actions such as automatically modifying security group rules and restricting access on ports based on triggered security findings.</t>
    </r>
  </si>
  <si>
    <r>
      <rPr>
        <sz val="11"/>
        <color rgb="FF000000"/>
        <rFont val="Verdana"/>
        <family val="2"/>
      </rPr>
      <t>Instructure employs AWS GuardDuty for native, persistent threat monitoring and intrusion detection on applications. We review GuardDuty configuration on a quarterly basis and ensure it is applied to and working on all AWS accounts. GuardDuty uses machine learning, anomaly detection, and integrated threat intelligence to identify and prioritize potential and persistent threats. Threat intelligence coupled with machine learning and behavior models help detect activity such as cryptocurrency mining, credential compromise behavior, communication with known command-and-control servers, or API calls from known malicious IPs. Alerts are forwarded to the Instructure Security Team and all output is sent to Instructure's centralized logging management system for further analysis and alert generation.</t>
    </r>
  </si>
  <si>
    <r>
      <rPr>
        <sz val="11"/>
        <color rgb="FF000000"/>
        <rFont val="Verdana"/>
        <family val="2"/>
      </rPr>
      <t>Only if optional SSO integration of LearnPlatform is required.</t>
    </r>
  </si>
  <si>
    <r>
      <rPr>
        <sz val="11"/>
        <color rgb="FF000000"/>
        <rFont val="Verdana"/>
        <family val="2"/>
      </rPr>
      <t>Instructure maintains a formal Incident Response Policy and Plan which is reviewed at least annually.</t>
    </r>
  </si>
  <si>
    <r>
      <rPr>
        <sz val="11"/>
        <color rgb="FF000000"/>
        <rFont val="Verdana"/>
        <family val="2"/>
      </rPr>
      <t>Any incident alerts triggered are sent to the appropriate teams 24x7x365 via PagerDuty for investigation and response.</t>
    </r>
  </si>
  <si>
    <r>
      <rPr>
        <sz val="11"/>
        <color rgb="FF000000"/>
        <rFont val="Verdana"/>
        <family val="2"/>
      </rPr>
      <t>Instructure’s general liability insurance includes Cyber Errors &amp; Omissions coverage (referred to as "Professional Errors &amp; Omission"). Instructure’s certificate of liability insurance is provided with the LearnPlatform Security Package.</t>
    </r>
  </si>
  <si>
    <r>
      <rPr>
        <sz val="11"/>
        <color rgb="FF000000"/>
        <rFont val="Verdana"/>
        <family val="2"/>
      </rPr>
      <t>At the first sign of an incident, Instructure’s Chief Information Security Officer will assemble an internal incident response team. The composition and charge of the team will depend upon the type of breach and resulting data exposure. The team conducts a preliminary assessment to help develop a tailored response. Once the incident is contained, this team will also evaluate changes in processes, systems and/or policies to prevent a repeat event.</t>
    </r>
  </si>
  <si>
    <r>
      <rPr>
        <sz val="11"/>
        <color rgb="FF000000"/>
        <rFont val="Verdana"/>
        <family val="2"/>
      </rPr>
      <t>PagerDuty sends alerts 24x7x365 for investigation and response.</t>
    </r>
  </si>
  <si>
    <r>
      <rPr>
        <sz val="11"/>
        <color rgb="FF000000"/>
        <rFont val="Verdana"/>
        <family val="2"/>
      </rPr>
      <t>Instructure works diligently to protect our customers, our people, data, and systems. Instructure's security program is overseen by our Chief Information Security Officer who is accountable for the implementation and execution of company policies, audits, and ensuring the security program conforms to the relevant ISO/IEC 27000, AICPA Trust Services Principles and Criteria (as applicable as part of compliance with SOC 1 and SOC 2), NIST SP 800-53 r4 (as applicable), and other applicable security standards. Members of Instructure's security team have many years of experience with security audits by major corporations and government agencies. Our technical staff are dedicated to servicing, managing, and securing operating systems, applications, drivers and hardware devices.</t>
    </r>
    <r>
      <rPr>
        <sz val="12"/>
        <color rgb="FF000000"/>
        <rFont val="Verdana"/>
        <family val="2"/>
      </rPr>
      <t xml:space="preserve">
</t>
    </r>
    <r>
      <rPr>
        <sz val="11"/>
        <color rgb="FF000000"/>
        <rFont val="Verdana"/>
        <family val="2"/>
      </rPr>
      <t xml:space="preserve"> </t>
    </r>
    <r>
      <rPr>
        <sz val="12"/>
        <color rgb="FF000000"/>
        <rFont val="Verdana"/>
        <family val="2"/>
      </rPr>
      <t xml:space="preserve">
</t>
    </r>
    <r>
      <rPr>
        <sz val="11"/>
        <color rgb="FF000000"/>
        <rFont val="Verdana"/>
        <family val="2"/>
      </rPr>
      <t xml:space="preserve"> Instructure's information security policies and standards are based on information security best practices as set forth by the International Organization for Standardization's (ISO) 27000 suite of standards, NIST's 800-53 suite of controls, and the AICPA's Trust Service Principles and Criteria.</t>
    </r>
  </si>
  <si>
    <r>
      <rPr>
        <sz val="11"/>
        <color rgb="FF000000"/>
        <rFont val="Verdana"/>
        <family val="2"/>
      </rPr>
      <t>Information security principles are designed into the product lifecycle and are based on the Open Web Application Security Project (OWASP) secure coding practices, security auditing, code review documents, and other community sources on best security practices.</t>
    </r>
  </si>
  <si>
    <r>
      <rPr>
        <sz val="11"/>
        <color rgb="FF000000"/>
        <rFont val="Verdana"/>
        <family val="2"/>
      </rPr>
      <t>Instructure uses Amazon Web Services (AWS) data centers to host customer data.</t>
    </r>
  </si>
  <si>
    <r>
      <rPr>
        <sz val="11"/>
        <color rgb="FF000000"/>
        <rFont val="Verdana"/>
        <family val="2"/>
      </rPr>
      <t>Instructure has a robust third party due diligence process. Prior to using any third party and on an annual basis thereafter, Instructure’s security team performs a security review of these vendors. Included as part of this review, the security team requests a copy of the third party's SOC 2 Type 2 report. If any exceptions or other issues are noted in these reports, the security team follows up as necessary to determine scope and impact. If a SOC 2 Type 2 report is not available, the security team provides the third party with questions related to the types of data, how those data elements are handled, and additional queries related to the status of security controls and processes implemented in the environment where data flow. Lastly, contractual obligations are put in place between Instructure and the third party to ensure security practices are in place and operating effectively.</t>
    </r>
  </si>
  <si>
    <r>
      <rPr>
        <sz val="11"/>
        <color rgb="FF000000"/>
        <rFont val="Verdana"/>
        <family val="2"/>
      </rPr>
      <t>Instructure conducts security assessments of our vendors and subcontractors annually. These assessments are then entered into our Risk Register, OneTrust, for management and ongoing risk assessment. We request and review copies of third party assurance reports provided by these organizations on an ongoing basis.</t>
    </r>
  </si>
  <si>
    <r>
      <rPr>
        <sz val="11"/>
        <color rgb="FF000000"/>
        <rFont val="Verdana"/>
        <family val="2"/>
      </rPr>
      <t>Our processes and procedures cover regions in which we operate.</t>
    </r>
  </si>
  <si>
    <r>
      <t>Instructure began in 2008 by two enterprising grad students, and is the home of Canvas LMS and the Instructure Learning Platform that benefits millions of students and teachers worldwide, every single day.</t>
    </r>
    <r>
      <rPr>
        <sz val="12"/>
        <color rgb="FF000000"/>
        <rFont val="Verdana"/>
        <family val="2"/>
      </rPr>
      <t xml:space="preserve">
 </t>
    </r>
    <r>
      <rPr>
        <sz val="11"/>
        <color rgb="FF000000"/>
        <rFont val="Verdana"/>
        <family val="2"/>
      </rPr>
      <t>Instructure's co-founders Brian Whitmer and Devlin Daley were fellow graduate students in the Computer Science Department of Brigham Young University. It was apparent to Brian and Devlin that the legacy LMS at their university was not keeping pace with the new tools, services, and technologies that were widely available on the web, the logical platform for an LMS. Educational technology, they reasoned, should be in the forefront of innovation, not ten years behind it.</t>
    </r>
    <r>
      <rPr>
        <sz val="12"/>
        <color rgb="FF000000"/>
        <rFont val="Verdana"/>
        <family val="2"/>
      </rPr>
      <t xml:space="preserve">
 </t>
    </r>
    <r>
      <rPr>
        <sz val="11"/>
        <color rgb="FF000000"/>
        <rFont val="Verdana"/>
        <family val="2"/>
      </rPr>
      <t>Brian and Devlin began collaborating with more than a dozen universities and colleges nationwide to design an advanced LMS platform that would offer all of the features and functionality required for effective instruction development and delivery while also providing an intuitive and easy-to-use work environment. For over a year, Brian and Devlin met with administrators, instructional designers, teachers, and students to identify, document, and refine what each group needed most in a state-of-the-art LMS. By mid-2009, Instructure had successfully completed the pilot of its innovative, industry-changing LMS: Canvas.</t>
    </r>
    <r>
      <rPr>
        <sz val="12"/>
        <color rgb="FF000000"/>
        <rFont val="Verdana"/>
        <family val="2"/>
      </rPr>
      <t xml:space="preserve">
 </t>
    </r>
    <r>
      <rPr>
        <sz val="11"/>
        <color rgb="FF000000"/>
        <rFont val="Verdana"/>
        <family val="2"/>
      </rPr>
      <t>Since then, Instructure has grown into a company dedicated to building software that makes people smarter. In the last five years, Instructure has launched Canvas Studio, a collaborative next-gen video-learning platform, launched markets in Latin America, and acquired learning platforms such as Impact and Mastery Connect.</t>
    </r>
    <r>
      <rPr>
        <sz val="12"/>
        <color rgb="FF000000"/>
        <rFont val="Verdana"/>
        <family val="2"/>
      </rPr>
      <t xml:space="preserve">
 </t>
    </r>
    <r>
      <rPr>
        <sz val="11"/>
        <color rgb="FF000000"/>
        <rFont val="Verdana"/>
        <family val="2"/>
      </rPr>
      <t>With our suite of tools, Instructure has grown to 7,000 clients worldwide in over 100 different countries. We host tens of millions of users on our platform and, to date, have supported close to 6 million concurrent users on our platform. For our complete story, please visit inst.bid/story</t>
    </r>
    <r>
      <rPr>
        <sz val="12"/>
        <color rgb="FF000000"/>
        <rFont val="Verdana"/>
        <family val="2"/>
      </rPr>
      <t xml:space="preserve">
 </t>
    </r>
    <r>
      <rPr>
        <sz val="11"/>
        <color rgb="FF000000"/>
        <rFont val="Verdana"/>
        <family val="2"/>
      </rPr>
      <t>Instructure was acquired by Thoma Bravo, LLC, on March 24, 2020. Thoma Bravo is a leading private equity firm with a 40-year history, including over $35 billion in investor commitments, and a focus on investing in software and technology companies. Instructure went public on July 22, 2021 and was listed on the NYSE as INST. Instructure filings are available online at inst.bid/investors</t>
    </r>
    <r>
      <rPr>
        <sz val="12"/>
        <color rgb="FF000000"/>
        <rFont val="Verdana"/>
        <family val="2"/>
      </rPr>
      <t xml:space="preserve">
 </t>
    </r>
    <r>
      <rPr>
        <sz val="11"/>
        <color rgb="FF000000"/>
        <rFont val="Verdana"/>
        <family val="2"/>
      </rPr>
      <t>Instructure, Inc. is the parent company of all global subsidiaries, including:</t>
    </r>
    <r>
      <rPr>
        <sz val="12"/>
        <color rgb="FF000000"/>
        <rFont val="Verdana"/>
        <family val="2"/>
      </rPr>
      <t xml:space="preserve">
 </t>
    </r>
    <r>
      <rPr>
        <sz val="11"/>
        <color rgb="FF000000"/>
        <rFont val="Verdana"/>
        <family val="2"/>
      </rPr>
      <t>• Instructure Global Ltd.</t>
    </r>
    <r>
      <rPr>
        <sz val="12"/>
        <color rgb="FF000000"/>
        <rFont val="Verdana"/>
        <family val="2"/>
      </rPr>
      <t xml:space="preserve">
 </t>
    </r>
    <r>
      <rPr>
        <sz val="11"/>
        <color rgb="FF000000"/>
        <rFont val="Verdana"/>
        <family val="2"/>
      </rPr>
      <t>• Instructure Australia Pty Ltd.</t>
    </r>
    <r>
      <rPr>
        <sz val="12"/>
        <color rgb="FF000000"/>
        <rFont val="Verdana"/>
        <family val="2"/>
      </rPr>
      <t xml:space="preserve">
 </t>
    </r>
    <r>
      <rPr>
        <sz val="11"/>
        <color rgb="FF000000"/>
        <rFont val="Verdana"/>
        <family val="2"/>
      </rPr>
      <t>• Instructure Hong Kong Ltd.</t>
    </r>
    <r>
      <rPr>
        <sz val="12"/>
        <color rgb="FF000000"/>
        <rFont val="Verdana"/>
        <family val="2"/>
      </rPr>
      <t xml:space="preserve">
 </t>
    </r>
    <r>
      <rPr>
        <sz val="11"/>
        <color rgb="FF000000"/>
        <rFont val="Verdana"/>
        <family val="2"/>
      </rPr>
      <t>• Instructure Singapore Ltd.</t>
    </r>
    <r>
      <rPr>
        <sz val="12"/>
        <color rgb="FF000000"/>
        <rFont val="Verdana"/>
        <family val="2"/>
      </rPr>
      <t xml:space="preserve">
 </t>
    </r>
    <r>
      <rPr>
        <sz val="11"/>
        <color rgb="FF000000"/>
        <rFont val="Verdana"/>
        <family val="2"/>
      </rPr>
      <t>• Instructure Sweden AB</t>
    </r>
    <r>
      <rPr>
        <sz val="12"/>
        <color rgb="FF000000"/>
        <rFont val="Verdana"/>
        <family val="2"/>
      </rPr>
      <t xml:space="preserve">
 </t>
    </r>
    <r>
      <rPr>
        <sz val="11"/>
        <color rgb="FF000000"/>
        <rFont val="Verdana"/>
        <family val="2"/>
      </rPr>
      <t>• Instructure Licenciamento de Software Ltda. - "Instructure Brasil"</t>
    </r>
  </si>
  <si>
    <t>Instructure has a dedicated security function, which includes a team of security engineers, compliance managers, and a Chief Information Security Officer (CISO) who is responsible for overseeing the security program. The security team consists of members with years of security experience, degrees in security systems, certifications in various security domains, and participation in security-related conferences and trainings. Security isn’t treated as the sole responsibility of our Security team though - we ensure our employees understand that security is everyone’s responsibility. All members of Product and Engineering teams are thoroughly trained on secure coding practices, testing, and conducting thorough peer reviews with a focus on security. Likewise, every employee receives regular training on security and privacy as it pertains to their work in protecting our customers.</t>
  </si>
  <si>
    <r>
      <rPr>
        <sz val="11"/>
        <color rgb="FF000000"/>
        <rFont val="Verdana"/>
        <family val="2"/>
      </rPr>
      <t>Data regulated by PCI DSS does not reside in LearnPlatform.</t>
    </r>
  </si>
  <si>
    <t>Users in LearnPlatform are granted membership to organizations. Organizations are conﬁgured in a parent/child relationship (e.g. each organization organization belongs to the parent organization). Users are assigned roles within each organization that drive the available functionality to the user (e.g. educator, data administrator, product administrator, organizational administrator, etc). Administrator roles are deﬁned as: Organization Administrator, Data Management Administrator, and Product Management Administrator.</t>
  </si>
  <si>
    <t>Instructure's primary method of assigning and maintaining consistent access controls and access rights is through the implementation of Role-Based Access Control (RBAC). Wherever feasible, rights and restrictions shall be allocated to groups or roles. Individual user accounts may be granted additional permissions as needed with approval from the system owner or authorized party. Instructure shall determine the type and level of access granted to individual users based on the “principle of least privilege.” This principle states that users are only granted the level of access absolutely required to perform their job functions. Permissions and access rights not expressly granted shall be, by default, prohibited.</t>
  </si>
  <si>
    <r>
      <rPr>
        <sz val="11"/>
        <color rgb="FF000000"/>
        <rFont val="Verdana"/>
        <family val="2"/>
      </rPr>
      <t>Instructure maintains an IT Acceptable Use Policy that addresses the acceptable use of work from home (WFH) devices and outlines prohibited uses such as jailbroken devices, storing of customer data, or using devices without Instructure's DM-profile present. Instructure's DM platforms (Jamf &amp; Azure), can track, manage, and secure Instructure-owned devices remotely on demand.</t>
    </r>
  </si>
  <si>
    <r>
      <rPr>
        <sz val="11"/>
        <color rgb="FF000000"/>
        <rFont val="Verdana"/>
        <family val="2"/>
      </rPr>
      <t>Where possible, forms and fields provide helpful messaging to users to assist with accurate and adequate data input. LearnPlatform is continually being improved to better serve users in user experience and understanding.</t>
    </r>
  </si>
  <si>
    <t>LearnPlatform utilizes AWS WAF.</t>
  </si>
  <si>
    <t>Managing our software supply chain forms part of our Vulnerability Management Policy. Instructure's information security policies and standards are based on information security best practices as set forth by the International Organization for Standardization's (ISO) 27000 suite of standards, NIST's 800-53 suite of controls, and the AICPA's Trust Service Principles and Criteria. Instructure maintains ISO 27001 certification.</t>
  </si>
  <si>
    <r>
      <rPr>
        <sz val="11"/>
        <color rgb="FF000000"/>
        <rFont val="Verdana"/>
        <family val="2"/>
      </rPr>
      <t xml:space="preserve">LearnPlatform system actions, including login and configuration updates, are logged with initiating IP address and associated metadata. All IP traffic within the VPC is also logged. Some logging, for example, security and application services, is managed by Instructure on behalf of customers. </t>
    </r>
  </si>
  <si>
    <t>LearnPlatform supports SAML2-based SSO standards and integration is available with IDPs that may be configured to use various MFA techniques.</t>
  </si>
  <si>
    <r>
      <rPr>
        <sz val="11"/>
        <color rgb="FF000000"/>
        <rFont val="Verdana"/>
        <family val="2"/>
      </rPr>
      <t>LearnPlatform assigns a user identifier to each unique user. This initial uniqueness identification is made with email address. All subsequent references to user in the system are made with the user identifier.</t>
    </r>
  </si>
  <si>
    <t>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</si>
</sst>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
  </numFmts>
  <fonts count="57" x14ac:knownFonts="1">
    <font>
      <sz val="12"/>
      <color rgb="FF000000"/>
      <name val="Verdana"/>
    </font>
    <font>
      <sz val="10"/>
      <color rgb="FF000000"/>
      <name val="Arial"/>
      <family val="2"/>
    </font>
    <font>
      <sz val="12"/>
      <name val="Verdana"/>
      <family val="2"/>
    </font>
    <font>
      <b/>
      <sz val="14"/>
      <color rgb="FF000000"/>
      <name val="Verdana"/>
      <family val="2"/>
    </font>
    <font>
      <b/>
      <sz val="20"/>
      <color theme="0"/>
      <name val="Verdana"/>
      <family val="2"/>
    </font>
    <font>
      <b/>
      <sz val="14"/>
      <color theme="1"/>
      <name val="Verdana"/>
      <family val="2"/>
    </font>
    <font>
      <sz val="11"/>
      <color rgb="FF000000"/>
      <name val="Verdana"/>
      <family val="2"/>
    </font>
    <font>
      <b/>
      <sz val="12"/>
      <color theme="0"/>
      <name val="Verdana"/>
      <family val="2"/>
    </font>
    <font>
      <b/>
      <sz val="11"/>
      <color rgb="FF000000"/>
      <name val="Verdana"/>
      <family val="2"/>
    </font>
    <font>
      <b/>
      <sz val="12"/>
      <color rgb="FFFFFFFF"/>
      <name val="Verdana"/>
      <family val="2"/>
    </font>
    <font>
      <b/>
      <sz val="11"/>
      <color rgb="FFC00000"/>
      <name val="Verdana"/>
      <family val="2"/>
    </font>
    <font>
      <b/>
      <sz val="16"/>
      <color theme="0"/>
      <name val="Verdana"/>
      <family val="2"/>
    </font>
    <font>
      <b/>
      <sz val="20"/>
      <color rgb="FFFFFFFF"/>
      <name val="Verdana"/>
      <family val="2"/>
    </font>
    <font>
      <sz val="11"/>
      <color rgb="FFFFFFFF"/>
      <name val="Verdana"/>
      <family val="2"/>
    </font>
    <font>
      <b/>
      <sz val="12"/>
      <color rgb="FF000000"/>
      <name val="Verdana"/>
      <family val="2"/>
    </font>
    <font>
      <i/>
      <sz val="12"/>
      <color rgb="FF000000"/>
      <name val="Verdana"/>
      <family val="2"/>
    </font>
    <font>
      <b/>
      <sz val="14"/>
      <color rgb="FFFFFFFF"/>
      <name val="Verdana"/>
      <family val="2"/>
    </font>
    <font>
      <sz val="11"/>
      <color theme="1"/>
      <name val="Verdana"/>
      <family val="2"/>
    </font>
    <font>
      <i/>
      <sz val="11"/>
      <color rgb="FF000000"/>
      <name val="Verdana"/>
      <family val="2"/>
    </font>
    <font>
      <b/>
      <sz val="14"/>
      <color rgb="FFBFBFBF"/>
      <name val="Verdana"/>
      <family val="2"/>
    </font>
    <font>
      <sz val="11"/>
      <color rgb="FFFF0000"/>
      <name val="Verdana"/>
      <family val="2"/>
    </font>
    <font>
      <sz val="12"/>
      <color theme="1"/>
      <name val="Verdana"/>
      <family val="2"/>
    </font>
    <font>
      <sz val="11"/>
      <color theme="0"/>
      <name val="Verdana"/>
      <family val="2"/>
    </font>
    <font>
      <b/>
      <sz val="11"/>
      <color rgb="FFFF0000"/>
      <name val="Verdana"/>
      <family val="2"/>
    </font>
    <font>
      <b/>
      <sz val="14"/>
      <color theme="0"/>
      <name val="Verdana"/>
      <family val="2"/>
    </font>
    <font>
      <u/>
      <sz val="11"/>
      <color rgb="FF000000"/>
      <name val="Verdana"/>
      <family val="2"/>
    </font>
    <font>
      <sz val="10"/>
      <color rgb="FF000000"/>
      <name val="Verdana"/>
      <family val="2"/>
    </font>
    <font>
      <sz val="14"/>
      <color rgb="FF000000"/>
      <name val="Calibri"/>
      <family val="2"/>
    </font>
    <font>
      <b/>
      <sz val="14"/>
      <color rgb="FF000000"/>
      <name val="Calibri"/>
      <family val="2"/>
    </font>
    <font>
      <i/>
      <sz val="14"/>
      <color rgb="FF000000"/>
      <name val="Calibri"/>
      <family val="2"/>
    </font>
    <font>
      <b/>
      <sz val="11"/>
      <color rgb="FF000000"/>
      <name val="Calibri"/>
      <family val="2"/>
    </font>
    <font>
      <b/>
      <i/>
      <sz val="11"/>
      <color rgb="FF000000"/>
      <name val="Calibri"/>
      <family val="2"/>
    </font>
    <font>
      <sz val="12"/>
      <color rgb="FF000000"/>
      <name val="Calibri"/>
      <family val="2"/>
    </font>
    <font>
      <sz val="11"/>
      <color rgb="FF000000"/>
      <name val="Calibri"/>
      <family val="2"/>
    </font>
    <font>
      <sz val="11"/>
      <color theme="1"/>
      <name val="Calibri"/>
      <family val="2"/>
    </font>
    <font>
      <sz val="11"/>
      <color rgb="FF000000"/>
      <name val="Inconsolata"/>
    </font>
    <font>
      <sz val="12"/>
      <color rgb="FFFFFFFF"/>
      <name val="Verdana"/>
      <family val="2"/>
    </font>
    <font>
      <b/>
      <sz val="16"/>
      <color rgb="FF000000"/>
      <name val="Verdana"/>
      <family val="2"/>
    </font>
    <font>
      <sz val="12"/>
      <color theme="1"/>
      <name val="Calibri"/>
      <family val="2"/>
    </font>
    <font>
      <b/>
      <sz val="10"/>
      <color rgb="FF000000"/>
      <name val="Arial"/>
      <family val="2"/>
    </font>
    <font>
      <b/>
      <sz val="10"/>
      <color theme="0"/>
      <name val="Arial"/>
      <family val="2"/>
    </font>
    <font>
      <sz val="12"/>
      <color theme="0"/>
      <name val="Verdana"/>
      <family val="2"/>
    </font>
    <font>
      <sz val="11"/>
      <color theme="0"/>
      <name val="Calibri"/>
      <family val="2"/>
    </font>
    <font>
      <sz val="12"/>
      <color rgb="FF0A0101"/>
      <name val="Arial"/>
      <family val="2"/>
    </font>
    <font>
      <sz val="10"/>
      <color rgb="FF000000"/>
      <name val="Helvetica Neue"/>
      <family val="2"/>
    </font>
    <font>
      <sz val="10"/>
      <color theme="1"/>
      <name val="Helvetica Neue"/>
      <family val="2"/>
    </font>
    <font>
      <sz val="10"/>
      <color rgb="FF231F20"/>
      <name val="Helvetica Neue"/>
      <family val="2"/>
    </font>
    <font>
      <i/>
      <sz val="11"/>
      <color rgb="FF000000"/>
      <name val="Calibri"/>
      <family val="2"/>
    </font>
    <font>
      <b/>
      <sz val="12"/>
      <color theme="1"/>
      <name val="Verdana"/>
      <family val="2"/>
    </font>
    <font>
      <sz val="10"/>
      <color rgb="FF231F20"/>
      <name val="Helvetica"/>
      <family val="2"/>
    </font>
    <font>
      <sz val="12"/>
      <color rgb="FF000000"/>
      <name val="Verdana"/>
      <family val="2"/>
    </font>
    <font>
      <u/>
      <sz val="12"/>
      <color theme="10"/>
      <name val="Verdana"/>
      <family val="2"/>
    </font>
    <font>
      <sz val="12"/>
      <color rgb="FFFF0000"/>
      <name val="Verdana"/>
      <family val="2"/>
    </font>
    <font>
      <sz val="16"/>
      <name val="Verdana"/>
      <family val="2"/>
    </font>
    <font>
      <sz val="14"/>
      <color rgb="FF000000"/>
      <name val="Verdana"/>
      <family val="2"/>
    </font>
    <font>
      <sz val="14"/>
      <color theme="1"/>
      <name val="Verdana"/>
      <family val="2"/>
    </font>
    <font>
      <sz val="12"/>
      <color rgb="FF0563C1"/>
      <name val="Verdana"/>
      <family val="2"/>
    </font>
  </fonts>
  <fills count="33">
    <fill>
      <patternFill patternType="none"/>
    </fill>
    <fill>
      <patternFill patternType="gray125"/>
    </fill>
    <fill>
      <patternFill patternType="solid">
        <fgColor rgb="FF000000"/>
        <bgColor rgb="FF000000"/>
      </patternFill>
    </fill>
    <fill>
      <patternFill patternType="solid">
        <fgColor rgb="FFF2F2F2"/>
        <bgColor rgb="FFF2F2F2"/>
      </patternFill>
    </fill>
    <fill>
      <patternFill patternType="solid">
        <fgColor theme="1"/>
        <bgColor theme="1"/>
      </patternFill>
    </fill>
    <fill>
      <patternFill patternType="solid">
        <fgColor rgb="FFC00000"/>
        <bgColor rgb="FFC00000"/>
      </patternFill>
    </fill>
    <fill>
      <patternFill patternType="solid">
        <fgColor rgb="FFFFFFFF"/>
        <bgColor rgb="FFFFFFFF"/>
      </patternFill>
    </fill>
    <fill>
      <patternFill patternType="solid">
        <fgColor rgb="FFD8D8D8"/>
        <bgColor rgb="FFD8D8D8"/>
      </patternFill>
    </fill>
    <fill>
      <patternFill patternType="solid">
        <fgColor theme="4"/>
        <bgColor theme="4"/>
      </patternFill>
    </fill>
    <fill>
      <patternFill patternType="solid">
        <fgColor rgb="FFD9E2F3"/>
        <bgColor rgb="FFD9E2F3"/>
      </patternFill>
    </fill>
    <fill>
      <patternFill patternType="solid">
        <fgColor rgb="FF00B050"/>
        <bgColor rgb="FF00B050"/>
      </patternFill>
    </fill>
    <fill>
      <patternFill patternType="solid">
        <fgColor rgb="FFE6B8AF"/>
        <bgColor rgb="FFE6B8AF"/>
      </patternFill>
    </fill>
    <fill>
      <patternFill patternType="solid">
        <fgColor rgb="FFD9EAD3"/>
        <bgColor rgb="FFD9EAD3"/>
      </patternFill>
    </fill>
    <fill>
      <patternFill patternType="solid">
        <fgColor rgb="FFB7E1CD"/>
        <bgColor rgb="FFB7E1CD"/>
      </patternFill>
    </fill>
    <fill>
      <patternFill patternType="solid">
        <fgColor rgb="FFC9DAF8"/>
        <bgColor rgb="FFC9DAF8"/>
      </patternFill>
    </fill>
    <fill>
      <patternFill patternType="solid">
        <fgColor rgb="FFD9D2E9"/>
        <bgColor rgb="FFD9D2E9"/>
      </patternFill>
    </fill>
    <fill>
      <patternFill patternType="solid">
        <fgColor rgb="FFEAD1DC"/>
        <bgColor rgb="FFEAD1DC"/>
      </patternFill>
    </fill>
    <fill>
      <patternFill patternType="solid">
        <fgColor rgb="FFD9D9D9"/>
        <bgColor rgb="FFD9D9D9"/>
      </patternFill>
    </fill>
    <fill>
      <patternFill patternType="solid">
        <fgColor rgb="FF7030A0"/>
        <bgColor rgb="FF7030A0"/>
      </patternFill>
    </fill>
    <fill>
      <patternFill patternType="solid">
        <fgColor rgb="FF0070C0"/>
        <bgColor rgb="FF0070C0"/>
      </patternFill>
    </fill>
    <fill>
      <patternFill patternType="solid">
        <fgColor rgb="FFEAD1DC"/>
        <bgColor indexed="64"/>
      </patternFill>
    </fill>
    <fill>
      <patternFill patternType="solid">
        <fgColor theme="1"/>
        <bgColor indexed="64"/>
      </patternFill>
    </fill>
    <fill>
      <patternFill patternType="solid">
        <fgColor theme="0"/>
        <bgColor indexed="64"/>
      </patternFill>
    </fill>
    <fill>
      <patternFill patternType="solid">
        <fgColor theme="4" tint="0.79998168889431442"/>
        <bgColor rgb="FFD9E2F3"/>
      </patternFill>
    </fill>
    <fill>
      <patternFill patternType="solid">
        <fgColor theme="4" tint="0.79998168889431442"/>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9" tint="0.59999389629810485"/>
        <bgColor rgb="FFF3F1FF"/>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0" tint="-0.14999847407452621"/>
        <bgColor rgb="FFFBE4D5"/>
      </patternFill>
    </fill>
    <fill>
      <patternFill patternType="solid">
        <fgColor rgb="FFFFFFFF"/>
        <bgColor indexed="64"/>
      </patternFill>
    </fill>
    <fill>
      <patternFill patternType="solid">
        <fgColor rgb="FF000000"/>
        <bgColor indexed="64"/>
      </patternFill>
    </fill>
  </fills>
  <borders count="91">
    <border>
      <left/>
      <right/>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style="thin">
        <color rgb="FF000000"/>
      </left>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right/>
      <top style="thin">
        <color rgb="FF000000"/>
      </top>
      <bottom/>
      <diagonal/>
    </border>
    <border>
      <left/>
      <right/>
      <top/>
      <bottom style="thin">
        <color rgb="FF000000"/>
      </bottom>
      <diagonal/>
    </border>
    <border>
      <left/>
      <right style="medium">
        <color rgb="FF000000"/>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top style="medium">
        <color rgb="FF000000"/>
      </top>
      <bottom/>
      <diagonal/>
    </border>
    <border>
      <left/>
      <right style="medium">
        <color rgb="FF000000"/>
      </right>
      <top style="medium">
        <color rgb="FF000000"/>
      </top>
      <bottom/>
      <diagonal/>
    </border>
    <border>
      <left style="medium">
        <color rgb="FF000000"/>
      </left>
      <right/>
      <top style="medium">
        <color rgb="FF000000"/>
      </top>
      <bottom/>
      <diagonal/>
    </border>
    <border>
      <left style="thin">
        <color rgb="FF000000"/>
      </left>
      <right style="thin">
        <color rgb="FF000000"/>
      </right>
      <top/>
      <bottom style="thin">
        <color rgb="FF000000"/>
      </bottom>
      <diagonal/>
    </border>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diagonal/>
    </border>
    <border>
      <left style="medium">
        <color rgb="FFCCCCCC"/>
      </left>
      <right style="thick">
        <color rgb="FFCCCCCC"/>
      </right>
      <top style="medium">
        <color rgb="FFCCCCCC"/>
      </top>
      <bottom style="medium">
        <color rgb="FFCCCCCC"/>
      </bottom>
      <diagonal/>
    </border>
    <border>
      <left style="medium">
        <color rgb="FF000000"/>
      </left>
      <right/>
      <top style="medium">
        <color rgb="FF000000"/>
      </top>
      <bottom style="thin">
        <color rgb="FF000000"/>
      </bottom>
      <diagonal/>
    </border>
    <border>
      <left/>
      <right/>
      <top style="medium">
        <color rgb="FF000000"/>
      </top>
      <bottom style="thin">
        <color rgb="FF000000"/>
      </bottom>
      <diagonal/>
    </border>
    <border>
      <left/>
      <right style="thin">
        <color rgb="FF000000"/>
      </right>
      <top style="medium">
        <color rgb="FF000000"/>
      </top>
      <bottom style="thin">
        <color rgb="FF000000"/>
      </bottom>
      <diagonal/>
    </border>
    <border>
      <left style="thin">
        <color rgb="FF000000"/>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style="thin">
        <color rgb="FF000000"/>
      </right>
      <top style="thin">
        <color rgb="FF000000"/>
      </top>
      <bottom style="thin">
        <color rgb="FF000000"/>
      </bottom>
      <diagonal/>
    </border>
    <border>
      <left style="medium">
        <color rgb="FF000000"/>
      </left>
      <right/>
      <top style="thin">
        <color rgb="FF000000"/>
      </top>
      <bottom/>
      <diagonal/>
    </border>
    <border>
      <left/>
      <right style="medium">
        <color rgb="FF000000"/>
      </right>
      <top style="thin">
        <color rgb="FF000000"/>
      </top>
      <bottom/>
      <diagonal/>
    </border>
    <border>
      <left style="medium">
        <color rgb="FF000000"/>
      </left>
      <right/>
      <top/>
      <bottom style="medium">
        <color rgb="FF000000"/>
      </bottom>
      <diagonal/>
    </border>
    <border>
      <left/>
      <right/>
      <top/>
      <bottom style="medium">
        <color rgb="FF000000"/>
      </bottom>
      <diagonal/>
    </border>
    <border>
      <left/>
      <right style="thin">
        <color rgb="FF000000"/>
      </right>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top/>
      <bottom style="medium">
        <color rgb="FF000000"/>
      </bottom>
      <diagonal/>
    </border>
    <border>
      <left/>
      <right style="medium">
        <color rgb="FF000000"/>
      </right>
      <top/>
      <bottom style="medium">
        <color rgb="FF000000"/>
      </bottom>
      <diagonal/>
    </border>
    <border>
      <left/>
      <right style="medium">
        <color rgb="FF000000"/>
      </right>
      <top style="medium">
        <color rgb="FF000000"/>
      </top>
      <bottom style="medium">
        <color rgb="FF000000"/>
      </bottom>
      <diagonal/>
    </border>
    <border>
      <left style="thin">
        <color rgb="FF999999"/>
      </left>
      <right style="thin">
        <color rgb="FF999999"/>
      </right>
      <top style="thin">
        <color rgb="FF999999"/>
      </top>
      <bottom style="thin">
        <color rgb="FF999999"/>
      </bottom>
      <diagonal/>
    </border>
    <border>
      <left style="thin">
        <color rgb="FF999999"/>
      </left>
      <right/>
      <top style="thin">
        <color rgb="FF999999"/>
      </top>
      <bottom style="thin">
        <color rgb="FF999999"/>
      </bottom>
      <diagonal/>
    </border>
    <border>
      <left style="thick">
        <color rgb="FFCCCCCC"/>
      </left>
      <right style="thick">
        <color rgb="FFCCCCCC"/>
      </right>
      <top style="thick">
        <color rgb="FFCCCCCC"/>
      </top>
      <bottom style="thick">
        <color rgb="FFCCCCCC"/>
      </bottom>
      <diagonal/>
    </border>
    <border>
      <left style="thick">
        <color rgb="FFCCCCCC"/>
      </left>
      <right style="thick">
        <color rgb="FFCCCCCC"/>
      </right>
      <top style="medium">
        <color rgb="FFCCCCCC"/>
      </top>
      <bottom style="thick">
        <color rgb="FFCCCCCC"/>
      </bottom>
      <diagonal/>
    </border>
    <border>
      <left style="thick">
        <color rgb="FFCCCCCC"/>
      </left>
      <right style="medium">
        <color rgb="FFCCCCCC"/>
      </right>
      <top style="medium">
        <color rgb="FFCCCCCC"/>
      </top>
      <bottom style="thick">
        <color rgb="FFCCCCCC"/>
      </bottom>
      <diagonal/>
    </border>
    <border>
      <left style="thin">
        <color rgb="FF999999"/>
      </left>
      <right/>
      <top style="thin">
        <color rgb="FF999999"/>
      </top>
      <bottom/>
      <diagonal/>
    </border>
    <border>
      <left style="thin">
        <color rgb="FF999999"/>
      </left>
      <right style="thin">
        <color rgb="FF999999"/>
      </right>
      <top style="thin">
        <color rgb="FF999999"/>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rgb="FF000000"/>
      </right>
      <top style="thin">
        <color indexed="64"/>
      </top>
      <bottom style="thin">
        <color indexed="64"/>
      </bottom>
      <diagonal/>
    </border>
    <border>
      <left style="thin">
        <color rgb="FF000000"/>
      </left>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rgb="FF000000"/>
      </left>
      <right style="medium">
        <color indexed="64"/>
      </right>
      <top/>
      <bottom style="thin">
        <color rgb="FF000000"/>
      </bottom>
      <diagonal/>
    </border>
    <border>
      <left style="thin">
        <color rgb="FF000000"/>
      </left>
      <right style="medium">
        <color indexed="64"/>
      </right>
      <top style="thin">
        <color rgb="FF000000"/>
      </top>
      <bottom style="thin">
        <color rgb="FF000000"/>
      </bottom>
      <diagonal/>
    </border>
    <border>
      <left style="medium">
        <color indexed="64"/>
      </left>
      <right style="thin">
        <color rgb="FF000000"/>
      </right>
      <top/>
      <bottom style="thin">
        <color rgb="FF000000"/>
      </bottom>
      <diagonal/>
    </border>
    <border>
      <left style="medium">
        <color indexed="64"/>
      </left>
      <right style="thin">
        <color rgb="FF000000"/>
      </right>
      <top style="thin">
        <color rgb="FF000000"/>
      </top>
      <bottom style="thin">
        <color rgb="FF000000"/>
      </bottom>
      <diagonal/>
    </border>
    <border>
      <left style="medium">
        <color indexed="64"/>
      </left>
      <right style="thin">
        <color rgb="FF000000"/>
      </right>
      <top style="thin">
        <color rgb="FF000000"/>
      </top>
      <bottom style="medium">
        <color indexed="64"/>
      </bottom>
      <diagonal/>
    </border>
    <border>
      <left style="thin">
        <color rgb="FF000000"/>
      </left>
      <right style="thin">
        <color rgb="FF000000"/>
      </right>
      <top style="thin">
        <color rgb="FF000000"/>
      </top>
      <bottom style="medium">
        <color indexed="64"/>
      </bottom>
      <diagonal/>
    </border>
    <border>
      <left style="thin">
        <color rgb="FF000000"/>
      </left>
      <right style="medium">
        <color indexed="64"/>
      </right>
      <top style="thin">
        <color rgb="FF000000"/>
      </top>
      <bottom style="medium">
        <color indexed="64"/>
      </bottom>
      <diagonal/>
    </border>
    <border>
      <left/>
      <right style="medium">
        <color indexed="64"/>
      </right>
      <top/>
      <bottom style="thin">
        <color rgb="FF000000"/>
      </bottom>
      <diagonal/>
    </border>
    <border>
      <left/>
      <right style="medium">
        <color indexed="64"/>
      </right>
      <top style="thin">
        <color rgb="FF000000"/>
      </top>
      <bottom style="thin">
        <color rgb="FF000000"/>
      </bottom>
      <diagonal/>
    </border>
    <border>
      <left/>
      <right style="medium">
        <color indexed="64"/>
      </right>
      <top style="thin">
        <color rgb="FF000000"/>
      </top>
      <bottom style="medium">
        <color indexed="64"/>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style="thin">
        <color rgb="FF000000"/>
      </right>
      <top style="medium">
        <color indexed="64"/>
      </top>
      <bottom style="medium">
        <color indexed="64"/>
      </bottom>
      <diagonal/>
    </border>
    <border>
      <left style="thin">
        <color rgb="FF000000"/>
      </left>
      <right style="thin">
        <color rgb="FF000000"/>
      </right>
      <top style="medium">
        <color indexed="64"/>
      </top>
      <bottom style="medium">
        <color indexed="64"/>
      </bottom>
      <diagonal/>
    </border>
    <border>
      <left style="thin">
        <color rgb="FF000000"/>
      </left>
      <right style="medium">
        <color indexed="64"/>
      </right>
      <top style="medium">
        <color indexed="64"/>
      </top>
      <bottom style="medium">
        <color indexed="64"/>
      </bottom>
      <diagonal/>
    </border>
  </borders>
  <cellStyleXfs count="2">
    <xf numFmtId="0" fontId="0" fillId="0" borderId="0"/>
    <xf numFmtId="0" fontId="51" fillId="0" borderId="0" applyNumberFormat="0" applyFill="0" applyBorder="0" applyAlignment="0" applyProtection="0"/>
  </cellStyleXfs>
  <cellXfs count="360">
    <xf numFmtId="0" fontId="0" fillId="0" borderId="0" xfId="0" applyAlignment="1">
      <alignment vertical="top" wrapText="1"/>
    </xf>
    <xf numFmtId="0" fontId="1" fillId="0" borderId="0" xfId="0" applyFont="1"/>
    <xf numFmtId="0" fontId="1" fillId="0" borderId="2" xfId="0" applyFont="1" applyBorder="1"/>
    <xf numFmtId="0" fontId="1" fillId="0" borderId="3" xfId="0" applyFont="1" applyBorder="1"/>
    <xf numFmtId="0" fontId="1" fillId="0" borderId="4" xfId="0" applyFont="1" applyBorder="1"/>
    <xf numFmtId="0" fontId="5" fillId="0" borderId="0" xfId="0" applyFont="1" applyAlignment="1">
      <alignment vertical="center" wrapText="1"/>
    </xf>
    <xf numFmtId="0" fontId="6" fillId="0" borderId="0" xfId="0" applyFont="1"/>
    <xf numFmtId="0" fontId="0" fillId="0" borderId="0" xfId="0" applyAlignment="1">
      <alignment vertical="center" wrapText="1"/>
    </xf>
    <xf numFmtId="0" fontId="8" fillId="0" borderId="6" xfId="0" applyFont="1" applyBorder="1" applyAlignment="1">
      <alignment horizontal="left" vertical="center" wrapText="1"/>
    </xf>
    <xf numFmtId="0" fontId="6" fillId="0" borderId="6" xfId="0" applyFont="1" applyBorder="1" applyAlignment="1">
      <alignment vertical="center" wrapText="1"/>
    </xf>
    <xf numFmtId="0" fontId="10" fillId="0" borderId="6" xfId="0" applyFont="1" applyBorder="1" applyAlignment="1">
      <alignment vertical="center" wrapText="1"/>
    </xf>
    <xf numFmtId="0" fontId="0" fillId="0" borderId="0" xfId="0" applyAlignment="1">
      <alignment horizontal="center" vertical="center" wrapText="1"/>
    </xf>
    <xf numFmtId="0" fontId="6" fillId="0" borderId="0" xfId="0" applyFont="1" applyAlignment="1">
      <alignment vertical="center" wrapText="1"/>
    </xf>
    <xf numFmtId="0" fontId="9" fillId="5" borderId="8" xfId="0" applyFont="1" applyFill="1" applyBorder="1" applyAlignment="1">
      <alignment horizontal="center" vertical="center" wrapText="1"/>
    </xf>
    <xf numFmtId="0" fontId="13" fillId="0" borderId="0" xfId="0" applyFont="1"/>
    <xf numFmtId="0" fontId="14" fillId="3" borderId="6" xfId="0" applyFont="1" applyFill="1" applyBorder="1" applyAlignment="1">
      <alignment vertical="center" wrapText="1"/>
    </xf>
    <xf numFmtId="0" fontId="6" fillId="3" borderId="6" xfId="0" applyFont="1" applyFill="1" applyBorder="1" applyAlignment="1">
      <alignment vertical="center" wrapText="1"/>
    </xf>
    <xf numFmtId="0" fontId="17" fillId="3" borderId="6" xfId="0" applyFont="1" applyFill="1" applyBorder="1" applyAlignment="1">
      <alignment horizontal="left" vertical="center" wrapText="1"/>
    </xf>
    <xf numFmtId="0" fontId="16" fillId="2" borderId="6" xfId="0" applyFont="1" applyFill="1" applyBorder="1" applyAlignment="1">
      <alignment horizontal="center" vertical="center" wrapText="1"/>
    </xf>
    <xf numFmtId="0" fontId="19" fillId="2" borderId="6" xfId="0" applyFont="1" applyFill="1" applyBorder="1" applyAlignment="1">
      <alignment horizontal="center" vertical="center" wrapText="1"/>
    </xf>
    <xf numFmtId="0" fontId="16" fillId="8" borderId="6" xfId="0" applyFont="1" applyFill="1" applyBorder="1" applyAlignment="1">
      <alignment horizontal="center" vertical="center" wrapText="1"/>
    </xf>
    <xf numFmtId="1" fontId="20" fillId="3" borderId="6" xfId="0" applyNumberFormat="1" applyFont="1" applyFill="1" applyBorder="1" applyAlignment="1">
      <alignment vertical="center" wrapText="1"/>
    </xf>
    <xf numFmtId="1" fontId="20" fillId="9" borderId="6" xfId="0" applyNumberFormat="1" applyFont="1" applyFill="1" applyBorder="1" applyAlignment="1">
      <alignment vertical="center" wrapText="1"/>
    </xf>
    <xf numFmtId="0" fontId="6" fillId="6" borderId="6" xfId="0" applyFont="1" applyFill="1" applyBorder="1" applyAlignment="1">
      <alignment horizontal="center" vertical="center" wrapText="1"/>
    </xf>
    <xf numFmtId="0" fontId="21" fillId="0" borderId="6" xfId="0" applyFont="1" applyBorder="1" applyAlignment="1">
      <alignment vertical="top" wrapText="1"/>
    </xf>
    <xf numFmtId="0" fontId="6" fillId="3" borderId="8" xfId="0" applyFont="1" applyFill="1" applyBorder="1" applyAlignment="1">
      <alignment vertical="center" wrapText="1"/>
    </xf>
    <xf numFmtId="0" fontId="6" fillId="0" borderId="6" xfId="0" applyFont="1" applyBorder="1" applyAlignment="1">
      <alignment vertical="top" wrapText="1"/>
    </xf>
    <xf numFmtId="0" fontId="6" fillId="0" borderId="0" xfId="0" applyFont="1" applyAlignment="1">
      <alignment horizontal="left" vertical="center"/>
    </xf>
    <xf numFmtId="0" fontId="0" fillId="0" borderId="0" xfId="0" applyAlignment="1">
      <alignment horizontal="left" vertical="center" wrapText="1"/>
    </xf>
    <xf numFmtId="0" fontId="6" fillId="3" borderId="6" xfId="0" applyFont="1" applyFill="1" applyBorder="1" applyAlignment="1">
      <alignment horizontal="left" vertical="center" wrapText="1"/>
    </xf>
    <xf numFmtId="0" fontId="6" fillId="6" borderId="6" xfId="0" applyFont="1" applyFill="1" applyBorder="1" applyAlignment="1">
      <alignment horizontal="left" vertical="center" wrapText="1"/>
    </xf>
    <xf numFmtId="0" fontId="21" fillId="0" borderId="6" xfId="0" applyFont="1" applyBorder="1" applyAlignment="1">
      <alignment wrapText="1"/>
    </xf>
    <xf numFmtId="0" fontId="22" fillId="0" borderId="0" xfId="0" applyFont="1"/>
    <xf numFmtId="0" fontId="6" fillId="0" borderId="0" xfId="0" applyFont="1" applyAlignment="1">
      <alignment wrapText="1"/>
    </xf>
    <xf numFmtId="0" fontId="23" fillId="0" borderId="0" xfId="0" applyFont="1" applyAlignment="1">
      <alignment wrapText="1"/>
    </xf>
    <xf numFmtId="0" fontId="7" fillId="10" borderId="8" xfId="0" applyFont="1" applyFill="1" applyBorder="1" applyAlignment="1">
      <alignment horizontal="center" vertical="center" wrapText="1"/>
    </xf>
    <xf numFmtId="0" fontId="26" fillId="0" borderId="0" xfId="0" applyFont="1" applyAlignment="1">
      <alignment wrapText="1"/>
    </xf>
    <xf numFmtId="0" fontId="8" fillId="0" borderId="0" xfId="0" applyFont="1" applyAlignment="1">
      <alignment wrapText="1"/>
    </xf>
    <xf numFmtId="0" fontId="6" fillId="0" borderId="0" xfId="0" applyFont="1" applyAlignment="1">
      <alignment horizontal="right" wrapText="1"/>
    </xf>
    <xf numFmtId="9" fontId="6" fillId="0" borderId="0" xfId="0" applyNumberFormat="1" applyFont="1" applyAlignment="1">
      <alignment horizontal="right" wrapText="1"/>
    </xf>
    <xf numFmtId="0" fontId="14" fillId="0" borderId="0" xfId="0" applyFont="1" applyAlignment="1">
      <alignment vertical="center" wrapText="1"/>
    </xf>
    <xf numFmtId="0" fontId="6" fillId="0" borderId="6" xfId="0" applyFont="1" applyBorder="1" applyAlignment="1">
      <alignment horizontal="center" vertical="center" wrapText="1"/>
    </xf>
    <xf numFmtId="164" fontId="6" fillId="0" borderId="0" xfId="0" applyNumberFormat="1" applyFont="1" applyAlignment="1">
      <alignment vertical="center" wrapText="1"/>
    </xf>
    <xf numFmtId="164" fontId="6" fillId="0" borderId="0" xfId="0" applyNumberFormat="1" applyFont="1" applyAlignment="1">
      <alignment wrapText="1"/>
    </xf>
    <xf numFmtId="0" fontId="27" fillId="0" borderId="0" xfId="0" applyFont="1" applyAlignment="1">
      <alignment horizontal="left" vertical="top"/>
    </xf>
    <xf numFmtId="0" fontId="29" fillId="17" borderId="22" xfId="0" applyFont="1" applyFill="1" applyBorder="1" applyAlignment="1">
      <alignment horizontal="left" vertical="top"/>
    </xf>
    <xf numFmtId="0" fontId="30" fillId="0" borderId="0" xfId="0" applyFont="1" applyAlignment="1">
      <alignment horizontal="left" vertical="top"/>
    </xf>
    <xf numFmtId="0" fontId="30" fillId="11" borderId="22" xfId="0" applyFont="1" applyFill="1" applyBorder="1" applyAlignment="1">
      <alignment horizontal="left" vertical="top"/>
    </xf>
    <xf numFmtId="0" fontId="30" fillId="11" borderId="22" xfId="0" applyFont="1" applyFill="1" applyBorder="1" applyAlignment="1">
      <alignment horizontal="left" vertical="top" wrapText="1"/>
    </xf>
    <xf numFmtId="0" fontId="30" fillId="12" borderId="22" xfId="0" applyFont="1" applyFill="1" applyBorder="1" applyAlignment="1">
      <alignment horizontal="left" vertical="top" wrapText="1"/>
    </xf>
    <xf numFmtId="0" fontId="30" fillId="13" borderId="22" xfId="0" applyFont="1" applyFill="1" applyBorder="1" applyAlignment="1">
      <alignment horizontal="left" vertical="top" wrapText="1"/>
    </xf>
    <xf numFmtId="0" fontId="30" fillId="14" borderId="22" xfId="0" applyFont="1" applyFill="1" applyBorder="1" applyAlignment="1">
      <alignment horizontal="left" vertical="top"/>
    </xf>
    <xf numFmtId="0" fontId="30" fillId="15" borderId="22" xfId="0" applyFont="1" applyFill="1" applyBorder="1" applyAlignment="1">
      <alignment horizontal="left" vertical="top"/>
    </xf>
    <xf numFmtId="0" fontId="30" fillId="16" borderId="22" xfId="0" applyFont="1" applyFill="1" applyBorder="1" applyAlignment="1">
      <alignment horizontal="left" vertical="top"/>
    </xf>
    <xf numFmtId="0" fontId="31" fillId="17" borderId="22" xfId="0" applyFont="1" applyFill="1" applyBorder="1" applyAlignment="1">
      <alignment horizontal="left" vertical="top"/>
    </xf>
    <xf numFmtId="0" fontId="32" fillId="0" borderId="23" xfId="0" applyFont="1" applyBorder="1" applyAlignment="1">
      <alignment vertical="top" wrapText="1"/>
    </xf>
    <xf numFmtId="0" fontId="33" fillId="11" borderId="23" xfId="0" applyFont="1" applyFill="1" applyBorder="1" applyAlignment="1">
      <alignment vertical="top" wrapText="1"/>
    </xf>
    <xf numFmtId="0" fontId="32" fillId="11" borderId="23" xfId="0" applyFont="1" applyFill="1" applyBorder="1" applyAlignment="1">
      <alignment vertical="top" wrapText="1"/>
    </xf>
    <xf numFmtId="0" fontId="32" fillId="12" borderId="23" xfId="0" applyFont="1" applyFill="1" applyBorder="1" applyAlignment="1">
      <alignment vertical="top" wrapText="1"/>
    </xf>
    <xf numFmtId="0" fontId="32" fillId="13" borderId="23" xfId="0" applyFont="1" applyFill="1" applyBorder="1" applyAlignment="1">
      <alignment vertical="top" wrapText="1"/>
    </xf>
    <xf numFmtId="0" fontId="32" fillId="14" borderId="23" xfId="0" applyFont="1" applyFill="1" applyBorder="1" applyAlignment="1">
      <alignment vertical="top" wrapText="1"/>
    </xf>
    <xf numFmtId="0" fontId="32" fillId="15" borderId="23" xfId="0" applyFont="1" applyFill="1" applyBorder="1" applyAlignment="1">
      <alignment vertical="top" wrapText="1"/>
    </xf>
    <xf numFmtId="0" fontId="32" fillId="16" borderId="23" xfId="0" applyFont="1" applyFill="1" applyBorder="1" applyAlignment="1">
      <alignment vertical="top" wrapText="1"/>
    </xf>
    <xf numFmtId="0" fontId="33" fillId="0" borderId="0" xfId="0" applyFont="1" applyAlignment="1">
      <alignment horizontal="left" vertical="top" wrapText="1"/>
    </xf>
    <xf numFmtId="0" fontId="33" fillId="0" borderId="0" xfId="0" applyFont="1" applyAlignment="1">
      <alignment horizontal="left" vertical="top"/>
    </xf>
    <xf numFmtId="10" fontId="33" fillId="0" borderId="0" xfId="0" applyNumberFormat="1" applyFont="1" applyAlignment="1">
      <alignment horizontal="left" vertical="top"/>
    </xf>
    <xf numFmtId="0" fontId="33" fillId="11" borderId="23" xfId="0" applyFont="1" applyFill="1" applyBorder="1" applyAlignment="1">
      <alignment vertical="top"/>
    </xf>
    <xf numFmtId="0" fontId="33" fillId="13" borderId="23" xfId="0" applyFont="1" applyFill="1" applyBorder="1" applyAlignment="1">
      <alignment vertical="top" wrapText="1"/>
    </xf>
    <xf numFmtId="0" fontId="33" fillId="15" borderId="23" xfId="0" applyFont="1" applyFill="1" applyBorder="1" applyAlignment="1">
      <alignment vertical="top" wrapText="1"/>
    </xf>
    <xf numFmtId="0" fontId="33" fillId="12" borderId="23" xfId="0" applyFont="1" applyFill="1" applyBorder="1" applyAlignment="1">
      <alignment vertical="top" wrapText="1"/>
    </xf>
    <xf numFmtId="0" fontId="32" fillId="16" borderId="25" xfId="0" applyFont="1" applyFill="1" applyBorder="1" applyAlignment="1">
      <alignment vertical="top" wrapText="1"/>
    </xf>
    <xf numFmtId="0" fontId="32" fillId="16" borderId="23" xfId="0" applyFont="1" applyFill="1" applyBorder="1" applyAlignment="1">
      <alignment vertical="center"/>
    </xf>
    <xf numFmtId="1" fontId="32" fillId="11" borderId="23" xfId="0" applyNumberFormat="1" applyFont="1" applyFill="1" applyBorder="1" applyAlignment="1">
      <alignment vertical="top" wrapText="1"/>
    </xf>
    <xf numFmtId="0" fontId="4" fillId="0" borderId="0" xfId="0" applyFont="1" applyAlignment="1">
      <alignment vertical="center" wrapText="1"/>
    </xf>
    <xf numFmtId="0" fontId="14" fillId="0" borderId="6" xfId="0" applyFont="1" applyBorder="1" applyAlignment="1">
      <alignment vertical="center" wrapText="1"/>
    </xf>
    <xf numFmtId="14" fontId="15" fillId="0" borderId="6" xfId="0" applyNumberFormat="1" applyFont="1" applyBorder="1" applyAlignment="1">
      <alignment vertical="center" wrapText="1"/>
    </xf>
    <xf numFmtId="0" fontId="16" fillId="0" borderId="6" xfId="0" applyFont="1" applyBorder="1" applyAlignment="1">
      <alignment vertical="center" wrapText="1"/>
    </xf>
    <xf numFmtId="0" fontId="0" fillId="0" borderId="6" xfId="0" applyBorder="1" applyAlignment="1">
      <alignment vertical="center" wrapText="1"/>
    </xf>
    <xf numFmtId="0" fontId="36" fillId="0" borderId="6" xfId="0" applyFont="1" applyBorder="1" applyAlignment="1">
      <alignment vertical="center" wrapText="1"/>
    </xf>
    <xf numFmtId="0" fontId="6" fillId="0" borderId="6" xfId="0" applyFont="1" applyBorder="1" applyAlignment="1">
      <alignment horizontal="left" vertical="center" wrapText="1"/>
    </xf>
    <xf numFmtId="0" fontId="18" fillId="0" borderId="6" xfId="0" applyFont="1" applyBorder="1" applyAlignment="1">
      <alignment vertical="center" wrapText="1"/>
    </xf>
    <xf numFmtId="0" fontId="13" fillId="0" borderId="0" xfId="0" applyFont="1" applyAlignment="1">
      <alignment horizontal="left" vertical="center"/>
    </xf>
    <xf numFmtId="0" fontId="13" fillId="0" borderId="0" xfId="0" applyFont="1" applyAlignment="1">
      <alignment vertical="center"/>
    </xf>
    <xf numFmtId="0" fontId="6" fillId="0" borderId="0" xfId="0" applyFont="1" applyAlignment="1">
      <alignment vertical="center"/>
    </xf>
    <xf numFmtId="0" fontId="37" fillId="0" borderId="0" xfId="0" applyFont="1" applyAlignment="1">
      <alignment horizontal="left" vertical="center" wrapText="1"/>
    </xf>
    <xf numFmtId="0" fontId="38" fillId="0" borderId="0" xfId="0" applyFont="1" applyAlignment="1">
      <alignment vertical="top" wrapText="1"/>
    </xf>
    <xf numFmtId="0" fontId="3" fillId="3" borderId="6" xfId="0" applyFont="1" applyFill="1" applyBorder="1" applyAlignment="1">
      <alignment horizontal="left" vertical="center" wrapText="1"/>
    </xf>
    <xf numFmtId="49" fontId="16" fillId="2" borderId="6" xfId="0" applyNumberFormat="1" applyFont="1" applyFill="1" applyBorder="1" applyAlignment="1">
      <alignment horizontal="center" vertical="center" wrapText="1"/>
    </xf>
    <xf numFmtId="49" fontId="6" fillId="7" borderId="6" xfId="0" applyNumberFormat="1" applyFont="1" applyFill="1" applyBorder="1" applyAlignment="1">
      <alignment horizontal="center" vertical="center" wrapText="1"/>
    </xf>
    <xf numFmtId="0" fontId="6" fillId="7" borderId="6" xfId="0" applyFont="1" applyFill="1" applyBorder="1" applyAlignment="1">
      <alignment horizontal="center" vertical="center" wrapText="1"/>
    </xf>
    <xf numFmtId="49" fontId="6" fillId="0" borderId="6" xfId="0" applyNumberFormat="1" applyFont="1" applyBorder="1" applyAlignment="1">
      <alignment horizontal="center" vertical="center" wrapText="1"/>
    </xf>
    <xf numFmtId="49" fontId="6" fillId="7" borderId="6" xfId="0" applyNumberFormat="1" applyFont="1" applyFill="1" applyBorder="1" applyAlignment="1">
      <alignment vertical="center" wrapText="1"/>
    </xf>
    <xf numFmtId="49" fontId="6" fillId="17" borderId="6" xfId="0" applyNumberFormat="1" applyFont="1" applyFill="1" applyBorder="1" applyAlignment="1">
      <alignment horizontal="center" vertical="center" wrapText="1"/>
    </xf>
    <xf numFmtId="0" fontId="0" fillId="0" borderId="6" xfId="0" applyBorder="1" applyAlignment="1">
      <alignment horizontal="center" vertical="center" wrapText="1"/>
    </xf>
    <xf numFmtId="0" fontId="33" fillId="17" borderId="6" xfId="0" applyFont="1" applyFill="1" applyBorder="1" applyAlignment="1">
      <alignment horizontal="center" vertical="center" wrapText="1"/>
    </xf>
    <xf numFmtId="0" fontId="13" fillId="0" borderId="0" xfId="0" applyFont="1" applyAlignment="1">
      <alignment horizontal="center" vertical="center"/>
    </xf>
    <xf numFmtId="0" fontId="6" fillId="0" borderId="0" xfId="0" applyFont="1" applyAlignment="1">
      <alignment horizontal="center" vertical="center"/>
    </xf>
    <xf numFmtId="0" fontId="6" fillId="7" borderId="6" xfId="0" applyFont="1" applyFill="1" applyBorder="1" applyAlignment="1">
      <alignment vertical="center" wrapText="1"/>
    </xf>
    <xf numFmtId="0" fontId="23" fillId="0" borderId="0" xfId="0" applyFont="1" applyAlignment="1">
      <alignment horizontal="center" wrapText="1"/>
    </xf>
    <xf numFmtId="49" fontId="6" fillId="7" borderId="6" xfId="0" applyNumberFormat="1" applyFont="1" applyFill="1" applyBorder="1" applyAlignment="1">
      <alignment horizontal="left" vertical="center" wrapText="1"/>
    </xf>
    <xf numFmtId="0" fontId="8" fillId="0" borderId="33" xfId="0" applyFont="1" applyBorder="1" applyAlignment="1">
      <alignment horizontal="left" vertical="center" wrapText="1"/>
    </xf>
    <xf numFmtId="0" fontId="8" fillId="0" borderId="33" xfId="0" applyFont="1" applyBorder="1" applyAlignment="1">
      <alignment vertical="center" wrapText="1"/>
    </xf>
    <xf numFmtId="9" fontId="33" fillId="0" borderId="39" xfId="0" applyNumberFormat="1" applyFont="1" applyBorder="1" applyAlignment="1">
      <alignment horizontal="center" vertical="center"/>
    </xf>
    <xf numFmtId="0" fontId="14" fillId="0" borderId="39" xfId="0" applyFont="1" applyBorder="1" applyAlignment="1">
      <alignment horizontal="center" vertical="center" wrapText="1"/>
    </xf>
    <xf numFmtId="0" fontId="33" fillId="0" borderId="23" xfId="0" applyFont="1" applyBorder="1" applyAlignment="1">
      <alignment wrapText="1"/>
    </xf>
    <xf numFmtId="10" fontId="33" fillId="0" borderId="23" xfId="0" applyNumberFormat="1" applyFont="1" applyBorder="1" applyAlignment="1">
      <alignment wrapText="1"/>
    </xf>
    <xf numFmtId="0" fontId="39" fillId="0" borderId="0" xfId="0" applyFont="1" applyAlignment="1">
      <alignment wrapText="1"/>
    </xf>
    <xf numFmtId="164" fontId="33" fillId="0" borderId="0" xfId="0" applyNumberFormat="1" applyFont="1"/>
    <xf numFmtId="0" fontId="0" fillId="0" borderId="15" xfId="0" applyBorder="1" applyAlignment="1">
      <alignment vertical="top" wrapText="1"/>
    </xf>
    <xf numFmtId="0" fontId="40" fillId="0" borderId="0" xfId="0" applyFont="1" applyAlignment="1">
      <alignment wrapText="1"/>
    </xf>
    <xf numFmtId="0" fontId="41" fillId="0" borderId="0" xfId="0" applyFont="1" applyAlignment="1">
      <alignment vertical="top" wrapText="1"/>
    </xf>
    <xf numFmtId="164" fontId="42" fillId="0" borderId="0" xfId="0" applyNumberFormat="1" applyFont="1"/>
    <xf numFmtId="0" fontId="43" fillId="0" borderId="0" xfId="0" applyFont="1" applyAlignment="1">
      <alignment vertical="top" wrapText="1"/>
    </xf>
    <xf numFmtId="49" fontId="44" fillId="0" borderId="0" xfId="0" applyNumberFormat="1" applyFont="1" applyAlignment="1">
      <alignment horizontal="center" vertical="center"/>
    </xf>
    <xf numFmtId="0" fontId="44" fillId="0" borderId="0" xfId="0" applyFont="1" applyAlignment="1">
      <alignment horizontal="left" vertical="center" wrapText="1"/>
    </xf>
    <xf numFmtId="0" fontId="44" fillId="0" borderId="0" xfId="0" applyFont="1" applyAlignment="1">
      <alignment vertical="top" wrapText="1"/>
    </xf>
    <xf numFmtId="49" fontId="44" fillId="0" borderId="0" xfId="0" applyNumberFormat="1" applyFont="1" applyAlignment="1">
      <alignment horizontal="center" vertical="center" wrapText="1"/>
    </xf>
    <xf numFmtId="0" fontId="44" fillId="0" borderId="0" xfId="0" applyFont="1"/>
    <xf numFmtId="0" fontId="44" fillId="0" borderId="0" xfId="0" applyFont="1" applyAlignment="1">
      <alignment vertical="top"/>
    </xf>
    <xf numFmtId="0" fontId="44" fillId="0" borderId="0" xfId="0" applyFont="1" applyAlignment="1">
      <alignment horizontal="center" vertical="center" wrapText="1"/>
    </xf>
    <xf numFmtId="0" fontId="45" fillId="0" borderId="0" xfId="0" applyFont="1" applyAlignment="1">
      <alignment horizontal="center" vertical="top" wrapText="1"/>
    </xf>
    <xf numFmtId="0" fontId="45" fillId="0" borderId="0" xfId="0" applyFont="1" applyAlignment="1">
      <alignment horizontal="left" vertical="top"/>
    </xf>
    <xf numFmtId="0" fontId="46" fillId="0" borderId="0" xfId="0" applyFont="1" applyAlignment="1">
      <alignment horizontal="left" vertical="top"/>
    </xf>
    <xf numFmtId="0" fontId="0" fillId="0" borderId="43" xfId="0" applyBorder="1" applyAlignment="1">
      <alignment vertical="top" wrapText="1"/>
    </xf>
    <xf numFmtId="0" fontId="33" fillId="0" borderId="0" xfId="0" applyFont="1" applyAlignment="1">
      <alignment vertical="top" wrapText="1"/>
    </xf>
    <xf numFmtId="0" fontId="0" fillId="0" borderId="43" xfId="0" applyBorder="1" applyAlignment="1">
      <alignment horizontal="left" vertical="top" wrapText="1"/>
    </xf>
    <xf numFmtId="0" fontId="14" fillId="0" borderId="0" xfId="0" applyFont="1" applyAlignment="1">
      <alignment vertical="top" wrapText="1"/>
    </xf>
    <xf numFmtId="0" fontId="47" fillId="17" borderId="22" xfId="0" applyFont="1" applyFill="1" applyBorder="1"/>
    <xf numFmtId="0" fontId="33" fillId="0" borderId="0" xfId="0" applyFont="1"/>
    <xf numFmtId="0" fontId="33" fillId="0" borderId="0" xfId="0" applyFont="1" applyAlignment="1">
      <alignment vertical="top"/>
    </xf>
    <xf numFmtId="0" fontId="33" fillId="0" borderId="0" xfId="0" applyFont="1" applyAlignment="1">
      <alignment wrapText="1"/>
    </xf>
    <xf numFmtId="0" fontId="34" fillId="0" borderId="0" xfId="0" applyFont="1" applyAlignment="1">
      <alignment vertical="top"/>
    </xf>
    <xf numFmtId="10" fontId="33" fillId="0" borderId="0" xfId="0" applyNumberFormat="1" applyFont="1" applyAlignment="1">
      <alignment vertical="top"/>
    </xf>
    <xf numFmtId="0" fontId="33" fillId="0" borderId="0" xfId="0" applyFont="1" applyAlignment="1">
      <alignment horizontal="right" wrapText="1"/>
    </xf>
    <xf numFmtId="0" fontId="33" fillId="0" borderId="23" xfId="0" applyFont="1" applyBorder="1" applyAlignment="1">
      <alignment vertical="center"/>
    </xf>
    <xf numFmtId="0" fontId="33" fillId="0" borderId="0" xfId="0" applyFont="1" applyAlignment="1">
      <alignment vertical="center"/>
    </xf>
    <xf numFmtId="0" fontId="35" fillId="6" borderId="23" xfId="0" applyFont="1" applyFill="1" applyBorder="1" applyAlignment="1">
      <alignment wrapText="1"/>
    </xf>
    <xf numFmtId="0" fontId="35" fillId="6" borderId="22" xfId="0" applyFont="1" applyFill="1" applyBorder="1" applyAlignment="1">
      <alignment wrapText="1"/>
    </xf>
    <xf numFmtId="0" fontId="35" fillId="6" borderId="24" xfId="0" applyFont="1" applyFill="1" applyBorder="1" applyAlignment="1">
      <alignment wrapText="1"/>
    </xf>
    <xf numFmtId="0" fontId="12" fillId="0" borderId="0" xfId="0" applyFont="1" applyAlignment="1">
      <alignment vertical="center" wrapText="1"/>
    </xf>
    <xf numFmtId="0" fontId="21" fillId="0" borderId="0" xfId="0" applyFont="1" applyAlignment="1">
      <alignment vertical="top" wrapText="1"/>
    </xf>
    <xf numFmtId="0" fontId="14" fillId="0" borderId="6" xfId="0" applyFont="1" applyBorder="1" applyAlignment="1">
      <alignment horizontal="left" vertical="center" wrapText="1"/>
    </xf>
    <xf numFmtId="0" fontId="0" fillId="0" borderId="6" xfId="0" applyBorder="1" applyAlignment="1">
      <alignment vertical="top" wrapText="1"/>
    </xf>
    <xf numFmtId="14" fontId="0" fillId="0" borderId="6" xfId="0" applyNumberFormat="1" applyBorder="1" applyAlignment="1">
      <alignment horizontal="left" vertical="top" wrapText="1"/>
    </xf>
    <xf numFmtId="0" fontId="0" fillId="0" borderId="6" xfId="0" applyBorder="1" applyAlignment="1">
      <alignment horizontal="left" vertical="top" wrapText="1"/>
    </xf>
    <xf numFmtId="0" fontId="0" fillId="0" borderId="0" xfId="0" applyAlignment="1">
      <alignment horizontal="left" vertical="top" wrapText="1"/>
    </xf>
    <xf numFmtId="0" fontId="0" fillId="0" borderId="43" xfId="0" pivotButton="1" applyBorder="1" applyAlignment="1">
      <alignment vertical="top" wrapText="1"/>
    </xf>
    <xf numFmtId="0" fontId="32" fillId="20" borderId="45" xfId="0" applyFont="1" applyFill="1" applyBorder="1" applyAlignment="1">
      <alignment vertical="top" wrapText="1"/>
    </xf>
    <xf numFmtId="0" fontId="32" fillId="20" borderId="46" xfId="0" applyFont="1" applyFill="1" applyBorder="1" applyAlignment="1">
      <alignment vertical="top" wrapText="1"/>
    </xf>
    <xf numFmtId="0" fontId="32" fillId="20" borderId="46" xfId="0" applyFont="1" applyFill="1" applyBorder="1" applyAlignment="1">
      <alignment horizontal="right" vertical="top" wrapText="1"/>
    </xf>
    <xf numFmtId="0" fontId="32" fillId="20" borderId="47" xfId="0" applyFont="1" applyFill="1" applyBorder="1" applyAlignment="1">
      <alignment vertical="center"/>
    </xf>
    <xf numFmtId="0" fontId="7" fillId="21" borderId="6" xfId="0" applyFont="1" applyFill="1" applyBorder="1" applyAlignment="1">
      <alignment horizontal="center" vertical="center" wrapText="1"/>
    </xf>
    <xf numFmtId="0" fontId="50" fillId="0" borderId="0" xfId="0" applyFont="1" applyAlignment="1">
      <alignment vertical="top" wrapText="1"/>
    </xf>
    <xf numFmtId="0" fontId="6" fillId="7" borderId="6" xfId="0" applyFont="1" applyFill="1" applyBorder="1" applyAlignment="1">
      <alignment horizontal="left" vertical="center" wrapText="1"/>
    </xf>
    <xf numFmtId="0" fontId="13" fillId="0" borderId="0" xfId="0" applyFont="1" applyAlignment="1">
      <alignment horizontal="left"/>
    </xf>
    <xf numFmtId="0" fontId="21" fillId="0" borderId="6" xfId="0" applyFont="1" applyBorder="1" applyAlignment="1">
      <alignment horizontal="left" vertical="top" wrapText="1"/>
    </xf>
    <xf numFmtId="49" fontId="16" fillId="2" borderId="6" xfId="0" applyNumberFormat="1" applyFont="1" applyFill="1" applyBorder="1" applyAlignment="1">
      <alignment horizontal="left" vertical="center" wrapText="1"/>
    </xf>
    <xf numFmtId="0" fontId="23" fillId="0" borderId="0" xfId="0" applyFont="1" applyAlignment="1">
      <alignment horizontal="left" wrapText="1"/>
    </xf>
    <xf numFmtId="0" fontId="0" fillId="0" borderId="48" xfId="0" pivotButton="1" applyBorder="1" applyAlignment="1">
      <alignment vertical="top" wrapText="1"/>
    </xf>
    <xf numFmtId="0" fontId="0" fillId="0" borderId="49" xfId="0" pivotButton="1" applyBorder="1" applyAlignment="1">
      <alignment vertical="top" wrapText="1"/>
    </xf>
    <xf numFmtId="0" fontId="0" fillId="0" borderId="48" xfId="0" applyBorder="1" applyAlignment="1">
      <alignment vertical="top" wrapText="1"/>
    </xf>
    <xf numFmtId="0" fontId="0" fillId="0" borderId="49" xfId="0" applyBorder="1" applyAlignment="1">
      <alignment vertical="top" wrapText="1"/>
    </xf>
    <xf numFmtId="0" fontId="0" fillId="0" borderId="44" xfId="0" applyBorder="1" applyAlignment="1">
      <alignment vertical="top" wrapText="1"/>
    </xf>
    <xf numFmtId="0" fontId="51" fillId="0" borderId="6" xfId="1" applyBorder="1" applyAlignment="1">
      <alignment vertical="top" wrapText="1"/>
    </xf>
    <xf numFmtId="0" fontId="51" fillId="0" borderId="6" xfId="1" applyBorder="1" applyAlignment="1">
      <alignment horizontal="left" vertical="top" wrapText="1"/>
    </xf>
    <xf numFmtId="0" fontId="1" fillId="0" borderId="10" xfId="0" applyFont="1" applyBorder="1"/>
    <xf numFmtId="0" fontId="6" fillId="3" borderId="11" xfId="0" applyFont="1" applyFill="1" applyBorder="1" applyAlignment="1">
      <alignment vertical="center" wrapText="1"/>
    </xf>
    <xf numFmtId="0" fontId="0" fillId="0" borderId="22" xfId="0" applyBorder="1" applyAlignment="1">
      <alignment vertical="top" wrapText="1"/>
    </xf>
    <xf numFmtId="0" fontId="26" fillId="0" borderId="22" xfId="0" applyFont="1" applyBorder="1" applyAlignment="1">
      <alignment wrapText="1"/>
    </xf>
    <xf numFmtId="1" fontId="20" fillId="23" borderId="6" xfId="0" applyNumberFormat="1" applyFont="1" applyFill="1" applyBorder="1" applyAlignment="1">
      <alignment vertical="center" wrapText="1"/>
    </xf>
    <xf numFmtId="0" fontId="8" fillId="0" borderId="53" xfId="0" applyFont="1" applyBorder="1" applyAlignment="1">
      <alignment horizontal="center" vertical="center" wrapText="1"/>
    </xf>
    <xf numFmtId="0" fontId="8" fillId="0" borderId="13" xfId="0" applyFont="1" applyBorder="1" applyAlignment="1">
      <alignment vertical="center" wrapText="1"/>
    </xf>
    <xf numFmtId="164" fontId="6" fillId="0" borderId="22" xfId="0" applyNumberFormat="1" applyFont="1" applyBorder="1" applyAlignment="1">
      <alignment horizontal="left" vertical="center"/>
    </xf>
    <xf numFmtId="0" fontId="8" fillId="0" borderId="22" xfId="0" applyFont="1" applyBorder="1" applyAlignment="1">
      <alignment vertical="center" wrapText="1"/>
    </xf>
    <xf numFmtId="0" fontId="6" fillId="0" borderId="22" xfId="0" applyFont="1" applyBorder="1" applyAlignment="1">
      <alignment horizontal="left" vertical="center" wrapText="1"/>
    </xf>
    <xf numFmtId="0" fontId="7" fillId="21" borderId="50" xfId="0" applyFont="1" applyFill="1" applyBorder="1" applyAlignment="1">
      <alignment horizontal="center" vertical="center" wrapText="1"/>
    </xf>
    <xf numFmtId="0" fontId="7" fillId="21" borderId="76" xfId="0" applyFont="1" applyFill="1" applyBorder="1" applyAlignment="1">
      <alignment horizontal="center" vertical="center" wrapText="1"/>
    </xf>
    <xf numFmtId="0" fontId="7" fillId="21" borderId="75" xfId="0" applyFont="1" applyFill="1" applyBorder="1" applyAlignment="1">
      <alignment horizontal="center" vertical="center" wrapText="1"/>
    </xf>
    <xf numFmtId="0" fontId="7" fillId="21" borderId="77" xfId="0" applyFont="1" applyFill="1" applyBorder="1" applyAlignment="1">
      <alignment horizontal="center" vertical="center" wrapText="1"/>
    </xf>
    <xf numFmtId="0" fontId="2" fillId="24" borderId="81" xfId="0" applyFont="1" applyFill="1" applyBorder="1" applyAlignment="1">
      <alignment vertical="top" wrapText="1"/>
    </xf>
    <xf numFmtId="0" fontId="2" fillId="24" borderId="82" xfId="0" applyFont="1" applyFill="1" applyBorder="1" applyAlignment="1">
      <alignment vertical="top" wrapText="1"/>
    </xf>
    <xf numFmtId="0" fontId="7" fillId="21" borderId="81" xfId="0" applyFont="1" applyFill="1" applyBorder="1" applyAlignment="1">
      <alignment horizontal="center" vertical="center" wrapText="1"/>
    </xf>
    <xf numFmtId="0" fontId="2" fillId="24" borderId="83" xfId="0" applyFont="1" applyFill="1" applyBorder="1" applyAlignment="1">
      <alignment vertical="top" wrapText="1"/>
    </xf>
    <xf numFmtId="0" fontId="0" fillId="0" borderId="50" xfId="0" applyBorder="1" applyAlignment="1">
      <alignment vertical="top" wrapText="1"/>
    </xf>
    <xf numFmtId="0" fontId="7" fillId="21" borderId="85" xfId="0" applyFont="1" applyFill="1" applyBorder="1" applyAlignment="1">
      <alignment horizontal="center" vertical="center" wrapText="1"/>
    </xf>
    <xf numFmtId="0" fontId="7" fillId="21" borderId="67" xfId="0" applyFont="1" applyFill="1" applyBorder="1" applyAlignment="1">
      <alignment horizontal="center" vertical="center" wrapText="1"/>
    </xf>
    <xf numFmtId="0" fontId="50" fillId="0" borderId="66" xfId="0" applyFont="1" applyBorder="1" applyAlignment="1">
      <alignment vertical="center" wrapText="1"/>
    </xf>
    <xf numFmtId="0" fontId="9" fillId="8" borderId="53" xfId="0" applyFont="1" applyFill="1" applyBorder="1" applyAlignment="1">
      <alignment horizontal="center" vertical="center" wrapText="1"/>
    </xf>
    <xf numFmtId="0" fontId="7" fillId="0" borderId="86" xfId="0" applyFont="1" applyBorder="1" applyAlignment="1">
      <alignment vertical="center" wrapText="1"/>
    </xf>
    <xf numFmtId="0" fontId="50" fillId="0" borderId="22" xfId="0" applyFont="1" applyBorder="1" applyAlignment="1">
      <alignment vertical="center" wrapText="1"/>
    </xf>
    <xf numFmtId="0" fontId="50" fillId="0" borderId="87" xfId="0" applyFont="1" applyBorder="1" applyAlignment="1">
      <alignment vertical="center" wrapText="1"/>
    </xf>
    <xf numFmtId="0" fontId="7" fillId="2" borderId="66" xfId="0" applyFont="1" applyFill="1" applyBorder="1" applyAlignment="1">
      <alignment vertical="center" wrapText="1"/>
    </xf>
    <xf numFmtId="0" fontId="50" fillId="0" borderId="50" xfId="0" applyFont="1" applyBorder="1" applyAlignment="1">
      <alignment vertical="top" wrapText="1"/>
    </xf>
    <xf numFmtId="0" fontId="50" fillId="6" borderId="77" xfId="0" applyFont="1" applyFill="1" applyBorder="1" applyAlignment="1">
      <alignment horizontal="center" vertical="center" wrapText="1"/>
    </xf>
    <xf numFmtId="0" fontId="50" fillId="26" borderId="6" xfId="0" applyFont="1" applyFill="1" applyBorder="1" applyAlignment="1">
      <alignment horizontal="center" vertical="center" wrapText="1"/>
    </xf>
    <xf numFmtId="0" fontId="50" fillId="0" borderId="6" xfId="0" applyFont="1" applyBorder="1" applyAlignment="1">
      <alignment horizontal="center" vertical="center" wrapText="1"/>
    </xf>
    <xf numFmtId="0" fontId="52" fillId="26" borderId="75" xfId="0" applyFont="1" applyFill="1" applyBorder="1" applyAlignment="1">
      <alignment horizontal="center" vertical="center" wrapText="1"/>
    </xf>
    <xf numFmtId="0" fontId="50" fillId="0" borderId="50" xfId="0" applyFont="1" applyBorder="1" applyAlignment="1">
      <alignment vertical="center" wrapText="1"/>
    </xf>
    <xf numFmtId="0" fontId="50" fillId="0" borderId="67" xfId="0" applyFont="1" applyBorder="1" applyAlignment="1">
      <alignment vertical="center" wrapText="1"/>
    </xf>
    <xf numFmtId="1" fontId="50" fillId="0" borderId="67" xfId="0" applyNumberFormat="1" applyFont="1" applyBorder="1" applyAlignment="1">
      <alignment vertical="center" wrapText="1"/>
    </xf>
    <xf numFmtId="0" fontId="50" fillId="0" borderId="66" xfId="0" applyFont="1" applyBorder="1" applyAlignment="1">
      <alignment vertical="top" wrapText="1"/>
    </xf>
    <xf numFmtId="0" fontId="50" fillId="0" borderId="68" xfId="0" applyFont="1" applyBorder="1" applyAlignment="1">
      <alignment vertical="center" wrapText="1"/>
    </xf>
    <xf numFmtId="0" fontId="50" fillId="0" borderId="69" xfId="0" applyFont="1" applyBorder="1" applyAlignment="1">
      <alignment vertical="center" wrapText="1"/>
    </xf>
    <xf numFmtId="0" fontId="50" fillId="0" borderId="70" xfId="0" applyFont="1" applyBorder="1" applyAlignment="1">
      <alignment vertical="center" wrapText="1"/>
    </xf>
    <xf numFmtId="0" fontId="50" fillId="6" borderId="78" xfId="0" applyFont="1" applyFill="1" applyBorder="1" applyAlignment="1">
      <alignment horizontal="center" vertical="center" wrapText="1"/>
    </xf>
    <xf numFmtId="0" fontId="50" fillId="26" borderId="79" xfId="0" applyFont="1" applyFill="1" applyBorder="1" applyAlignment="1">
      <alignment horizontal="center" vertical="center" wrapText="1"/>
    </xf>
    <xf numFmtId="0" fontId="50" fillId="0" borderId="79" xfId="0" applyFont="1" applyBorder="1" applyAlignment="1">
      <alignment horizontal="center" vertical="center" wrapText="1"/>
    </xf>
    <xf numFmtId="0" fontId="52" fillId="26" borderId="80" xfId="0" applyFont="1" applyFill="1" applyBorder="1" applyAlignment="1">
      <alignment horizontal="center" vertical="center" wrapText="1"/>
    </xf>
    <xf numFmtId="0" fontId="50" fillId="0" borderId="69" xfId="0" applyFont="1" applyBorder="1" applyAlignment="1">
      <alignment vertical="top" wrapText="1"/>
    </xf>
    <xf numFmtId="0" fontId="50" fillId="0" borderId="60" xfId="0" applyFont="1" applyBorder="1" applyAlignment="1">
      <alignment vertical="center" wrapText="1"/>
    </xf>
    <xf numFmtId="0" fontId="50" fillId="24" borderId="84" xfId="0" applyFont="1" applyFill="1" applyBorder="1" applyAlignment="1">
      <alignment vertical="center" wrapText="1"/>
    </xf>
    <xf numFmtId="0" fontId="50" fillId="6" borderId="64" xfId="0" applyFont="1" applyFill="1" applyBorder="1" applyAlignment="1">
      <alignment vertical="center" wrapText="1"/>
    </xf>
    <xf numFmtId="0" fontId="50" fillId="26" borderId="4" xfId="0" applyFont="1" applyFill="1" applyBorder="1" applyAlignment="1">
      <alignment vertical="center" wrapText="1"/>
    </xf>
    <xf numFmtId="0" fontId="50" fillId="0" borderId="21" xfId="0" applyFont="1" applyBorder="1" applyAlignment="1">
      <alignment vertical="center" wrapText="1"/>
    </xf>
    <xf numFmtId="0" fontId="50" fillId="26" borderId="74" xfId="0" applyFont="1" applyFill="1" applyBorder="1" applyAlignment="1">
      <alignment vertical="center" wrapText="1"/>
    </xf>
    <xf numFmtId="0" fontId="14" fillId="0" borderId="61" xfId="0" applyFont="1" applyBorder="1" applyAlignment="1">
      <alignment horizontal="center" vertical="center" wrapText="1"/>
    </xf>
    <xf numFmtId="0" fontId="14" fillId="0" borderId="62" xfId="0" applyFont="1" applyBorder="1" applyAlignment="1">
      <alignment horizontal="center" vertical="center" wrapText="1"/>
    </xf>
    <xf numFmtId="0" fontId="14" fillId="0" borderId="63" xfId="0" applyFont="1" applyBorder="1" applyAlignment="1">
      <alignment horizontal="center" vertical="center" wrapText="1"/>
    </xf>
    <xf numFmtId="0" fontId="14" fillId="24" borderId="54" xfId="0" applyFont="1" applyFill="1" applyBorder="1" applyAlignment="1">
      <alignment horizontal="center" vertical="center" wrapText="1"/>
    </xf>
    <xf numFmtId="0" fontId="14" fillId="0" borderId="88" xfId="0" applyFont="1" applyBorder="1" applyAlignment="1">
      <alignment horizontal="center" vertical="center" wrapText="1"/>
    </xf>
    <xf numFmtId="0" fontId="14" fillId="26" borderId="89" xfId="0" applyFont="1" applyFill="1" applyBorder="1" applyAlignment="1">
      <alignment horizontal="center" vertical="center" wrapText="1"/>
    </xf>
    <xf numFmtId="0" fontId="14" fillId="0" borderId="89" xfId="0" applyFont="1" applyBorder="1" applyAlignment="1">
      <alignment horizontal="center" vertical="center" wrapText="1"/>
    </xf>
    <xf numFmtId="0" fontId="14" fillId="26" borderId="90" xfId="0" applyFont="1" applyFill="1" applyBorder="1" applyAlignment="1">
      <alignment horizontal="center" vertical="center" wrapText="1"/>
    </xf>
    <xf numFmtId="0" fontId="8" fillId="0" borderId="50" xfId="0" applyFont="1" applyBorder="1" applyAlignment="1">
      <alignment vertical="center" wrapText="1"/>
    </xf>
    <xf numFmtId="0" fontId="0" fillId="0" borderId="50" xfId="0" applyBorder="1" applyAlignment="1">
      <alignment horizontal="left" vertical="center" wrapText="1"/>
    </xf>
    <xf numFmtId="164" fontId="0" fillId="0" borderId="50" xfId="0" applyNumberFormat="1" applyBorder="1" applyAlignment="1">
      <alignment vertical="top" wrapText="1"/>
    </xf>
    <xf numFmtId="0" fontId="0" fillId="0" borderId="50" xfId="0" applyBorder="1" applyAlignment="1">
      <alignment horizontal="center" vertical="center" wrapText="1"/>
    </xf>
    <xf numFmtId="0" fontId="41" fillId="0" borderId="56" xfId="0" applyFont="1" applyBorder="1" applyAlignment="1">
      <alignment horizontal="left" vertical="center" wrapText="1"/>
    </xf>
    <xf numFmtId="0" fontId="41" fillId="0" borderId="57" xfId="0" applyFont="1" applyBorder="1" applyAlignment="1">
      <alignment horizontal="left" vertical="center" wrapText="1"/>
    </xf>
    <xf numFmtId="0" fontId="41" fillId="22" borderId="55" xfId="0" applyFont="1" applyFill="1" applyBorder="1" applyAlignment="1">
      <alignment horizontal="left" vertical="center" wrapText="1"/>
    </xf>
    <xf numFmtId="0" fontId="14" fillId="0" borderId="11" xfId="0" applyFont="1" applyBorder="1" applyAlignment="1">
      <alignment vertical="center" wrapText="1"/>
    </xf>
    <xf numFmtId="0" fontId="14" fillId="0" borderId="12" xfId="0" applyFont="1" applyBorder="1" applyAlignment="1">
      <alignment vertical="center" wrapText="1"/>
    </xf>
    <xf numFmtId="0" fontId="50" fillId="0" borderId="12" xfId="0" applyFont="1" applyBorder="1" applyAlignment="1">
      <alignment vertical="center" wrapText="1"/>
    </xf>
    <xf numFmtId="0" fontId="14" fillId="0" borderId="58" xfId="0" applyFont="1" applyBorder="1" applyAlignment="1">
      <alignment vertical="center" wrapText="1"/>
    </xf>
    <xf numFmtId="0" fontId="14" fillId="0" borderId="3" xfId="0" applyFont="1" applyBorder="1" applyAlignment="1">
      <alignment vertical="center" wrapText="1"/>
    </xf>
    <xf numFmtId="0" fontId="14" fillId="0" borderId="9" xfId="0" applyFont="1" applyBorder="1" applyAlignment="1">
      <alignment vertical="center" wrapText="1"/>
    </xf>
    <xf numFmtId="0" fontId="14" fillId="3" borderId="61" xfId="0" applyFont="1" applyFill="1" applyBorder="1" applyAlignment="1">
      <alignment horizontal="center" vertical="center" wrapText="1"/>
    </xf>
    <xf numFmtId="0" fontId="14" fillId="3" borderId="62" xfId="0" applyFont="1" applyFill="1" applyBorder="1" applyAlignment="1">
      <alignment horizontal="center" vertical="center" wrapText="1"/>
    </xf>
    <xf numFmtId="0" fontId="14" fillId="3" borderId="63" xfId="0" applyFont="1" applyFill="1" applyBorder="1" applyAlignment="1">
      <alignment horizontal="center" vertical="center" wrapText="1"/>
    </xf>
    <xf numFmtId="0" fontId="50" fillId="0" borderId="64" xfId="0" applyFont="1" applyBorder="1" applyAlignment="1">
      <alignment horizontal="left" vertical="center" wrapText="1"/>
    </xf>
    <xf numFmtId="0" fontId="50" fillId="0" borderId="60" xfId="0" applyFont="1" applyBorder="1" applyAlignment="1">
      <alignment horizontal="center" vertical="center" wrapText="1"/>
    </xf>
    <xf numFmtId="9" fontId="50" fillId="0" borderId="65" xfId="0" applyNumberFormat="1" applyFont="1" applyBorder="1" applyAlignment="1">
      <alignment horizontal="center" vertical="center" wrapText="1"/>
    </xf>
    <xf numFmtId="0" fontId="50" fillId="0" borderId="66" xfId="0" applyFont="1" applyBorder="1" applyAlignment="1">
      <alignment horizontal="left" vertical="center" wrapText="1"/>
    </xf>
    <xf numFmtId="0" fontId="50" fillId="0" borderId="50" xfId="0" applyFont="1" applyBorder="1" applyAlignment="1">
      <alignment horizontal="center" vertical="center" wrapText="1"/>
    </xf>
    <xf numFmtId="9" fontId="50" fillId="0" borderId="67" xfId="0" applyNumberFormat="1" applyFont="1" applyBorder="1" applyAlignment="1">
      <alignment horizontal="center" vertical="center" wrapText="1"/>
    </xf>
    <xf numFmtId="0" fontId="50" fillId="0" borderId="71" xfId="0" applyFont="1" applyBorder="1" applyAlignment="1">
      <alignment horizontal="left" vertical="center" wrapText="1"/>
    </xf>
    <xf numFmtId="0" fontId="50" fillId="0" borderId="72" xfId="0" applyFont="1" applyBorder="1" applyAlignment="1">
      <alignment horizontal="center" vertical="center" wrapText="1"/>
    </xf>
    <xf numFmtId="9" fontId="50" fillId="0" borderId="73" xfId="0" applyNumberFormat="1" applyFont="1" applyBorder="1" applyAlignment="1">
      <alignment horizontal="center" vertical="center" wrapText="1"/>
    </xf>
    <xf numFmtId="1" fontId="14" fillId="3" borderId="62" xfId="0" applyNumberFormat="1" applyFont="1" applyFill="1" applyBorder="1" applyAlignment="1">
      <alignment horizontal="center" vertical="center" wrapText="1"/>
    </xf>
    <xf numFmtId="9" fontId="14" fillId="3" borderId="63" xfId="0" applyNumberFormat="1" applyFont="1" applyFill="1" applyBorder="1" applyAlignment="1">
      <alignment horizontal="center" vertical="center" wrapText="1"/>
    </xf>
    <xf numFmtId="0" fontId="50" fillId="29" borderId="60" xfId="0" applyFont="1" applyFill="1" applyBorder="1" applyAlignment="1">
      <alignment horizontal="center" vertical="center" wrapText="1"/>
    </xf>
    <xf numFmtId="0" fontId="50" fillId="29" borderId="50" xfId="0" applyFont="1" applyFill="1" applyBorder="1" applyAlignment="1">
      <alignment horizontal="center" vertical="center" wrapText="1"/>
    </xf>
    <xf numFmtId="0" fontId="50" fillId="29" borderId="72" xfId="0" applyFont="1" applyFill="1" applyBorder="1" applyAlignment="1">
      <alignment horizontal="center" vertical="center" wrapText="1"/>
    </xf>
    <xf numFmtId="0" fontId="50" fillId="0" borderId="6" xfId="0" applyFont="1" applyBorder="1" applyAlignment="1">
      <alignment vertical="top" wrapText="1"/>
    </xf>
    <xf numFmtId="0" fontId="50" fillId="0" borderId="6" xfId="0" applyFont="1" applyBorder="1" applyAlignment="1" applyProtection="1">
      <alignment vertical="top" wrapText="1"/>
      <protection locked="0"/>
    </xf>
    <xf numFmtId="0" fontId="6" fillId="0" borderId="6" xfId="0" applyFont="1" applyBorder="1" applyAlignment="1">
      <alignment horizontal="left" vertical="top" wrapText="1"/>
    </xf>
    <xf numFmtId="0" fontId="21" fillId="0" borderId="6" xfId="0" applyFont="1" applyBorder="1" applyAlignment="1" applyProtection="1">
      <alignment vertical="top" wrapText="1"/>
      <protection locked="0"/>
    </xf>
    <xf numFmtId="0" fontId="6" fillId="0" borderId="6" xfId="0" applyFont="1" applyBorder="1" applyAlignment="1" applyProtection="1">
      <alignment vertical="top" wrapText="1"/>
      <protection locked="0"/>
    </xf>
    <xf numFmtId="1" fontId="6" fillId="31" borderId="6" xfId="0" applyNumberFormat="1" applyFont="1" applyFill="1" applyBorder="1" applyAlignment="1" applyProtection="1">
      <alignment vertical="center" wrapText="1"/>
      <protection locked="0"/>
    </xf>
    <xf numFmtId="0" fontId="0" fillId="0" borderId="6" xfId="0" applyBorder="1" applyAlignment="1" applyProtection="1">
      <alignment vertical="top" wrapText="1"/>
      <protection locked="0"/>
    </xf>
    <xf numFmtId="0" fontId="6" fillId="31" borderId="6" xfId="0" applyFont="1" applyFill="1" applyBorder="1" applyAlignment="1" applyProtection="1">
      <alignment horizontal="left" vertical="center" wrapText="1"/>
      <protection locked="0"/>
    </xf>
    <xf numFmtId="0" fontId="6" fillId="31" borderId="6" xfId="0" applyFont="1" applyFill="1" applyBorder="1" applyAlignment="1" applyProtection="1">
      <alignment horizontal="center" vertical="center" wrapText="1"/>
      <protection locked="0"/>
    </xf>
    <xf numFmtId="0" fontId="6" fillId="31" borderId="6" xfId="0" applyFont="1" applyFill="1" applyBorder="1" applyAlignment="1">
      <alignment horizontal="left" vertical="center" wrapText="1"/>
    </xf>
    <xf numFmtId="0" fontId="16" fillId="32" borderId="6" xfId="0" applyFont="1" applyFill="1" applyBorder="1" applyAlignment="1">
      <alignment horizontal="center" vertical="center" wrapText="1"/>
    </xf>
    <xf numFmtId="0" fontId="1" fillId="0" borderId="9" xfId="0" applyFont="1" applyBorder="1" applyAlignment="1">
      <alignment horizontal="left"/>
    </xf>
    <xf numFmtId="0" fontId="2" fillId="0" borderId="1" xfId="0" applyFont="1" applyBorder="1" applyAlignment="1">
      <alignment vertical="top" wrapText="1"/>
    </xf>
    <xf numFmtId="0" fontId="3" fillId="30" borderId="5" xfId="0" applyFont="1" applyFill="1" applyBorder="1" applyAlignment="1">
      <alignment horizontal="left" vertical="center" wrapText="1"/>
    </xf>
    <xf numFmtId="0" fontId="2" fillId="28" borderId="8" xfId="0" applyFont="1" applyFill="1" applyBorder="1" applyAlignment="1">
      <alignment vertical="top" wrapText="1"/>
    </xf>
    <xf numFmtId="0" fontId="6" fillId="0" borderId="7" xfId="0" applyFont="1" applyBorder="1" applyAlignment="1">
      <alignment vertical="center" wrapText="1"/>
    </xf>
    <xf numFmtId="0" fontId="2" fillId="0" borderId="7" xfId="0" applyFont="1" applyBorder="1" applyAlignment="1">
      <alignment vertical="top" wrapText="1"/>
    </xf>
    <xf numFmtId="0" fontId="11" fillId="5" borderId="5" xfId="0" applyFont="1" applyFill="1" applyBorder="1" applyAlignment="1">
      <alignment horizontal="center" vertical="center" wrapText="1"/>
    </xf>
    <xf numFmtId="0" fontId="2" fillId="0" borderId="8" xfId="0" applyFont="1" applyBorder="1" applyAlignment="1">
      <alignment vertical="top" wrapText="1"/>
    </xf>
    <xf numFmtId="0" fontId="6" fillId="0" borderId="5" xfId="0" applyFont="1" applyBorder="1" applyAlignment="1">
      <alignment horizontal="left" vertical="center" wrapText="1"/>
    </xf>
    <xf numFmtId="0" fontId="4" fillId="2" borderId="5" xfId="0" applyFont="1" applyFill="1" applyBorder="1" applyAlignment="1">
      <alignment horizontal="left" vertical="center" wrapText="1"/>
    </xf>
    <xf numFmtId="0" fontId="5" fillId="3" borderId="5" xfId="0" applyFont="1" applyFill="1" applyBorder="1" applyAlignment="1">
      <alignment horizontal="left" vertical="center" wrapText="1"/>
    </xf>
    <xf numFmtId="0" fontId="7" fillId="4" borderId="5" xfId="0" applyFont="1" applyFill="1" applyBorder="1" applyAlignment="1">
      <alignment horizontal="left" vertical="center" wrapText="1"/>
    </xf>
    <xf numFmtId="0" fontId="8" fillId="0" borderId="5" xfId="0" applyFont="1" applyBorder="1" applyAlignment="1">
      <alignment horizontal="left" vertical="top" wrapText="1"/>
    </xf>
    <xf numFmtId="0" fontId="9" fillId="4" borderId="5" xfId="0" applyFont="1" applyFill="1" applyBorder="1" applyAlignment="1">
      <alignment horizontal="left" vertical="center" wrapText="1"/>
    </xf>
    <xf numFmtId="0" fontId="6" fillId="6" borderId="5" xfId="0" applyFont="1" applyFill="1" applyBorder="1" applyAlignment="1">
      <alignment horizontal="left" vertical="center" wrapText="1"/>
    </xf>
    <xf numFmtId="0" fontId="16" fillId="2" borderId="5" xfId="0" applyFont="1" applyFill="1" applyBorder="1" applyAlignment="1">
      <alignment horizontal="left" vertical="center" wrapText="1"/>
    </xf>
    <xf numFmtId="0" fontId="50" fillId="7" borderId="5" xfId="0" applyFont="1" applyFill="1" applyBorder="1" applyAlignment="1">
      <alignment horizontal="left" vertical="center" wrapText="1"/>
    </xf>
    <xf numFmtId="0" fontId="18" fillId="0" borderId="5" xfId="0" applyFont="1" applyBorder="1" applyAlignment="1">
      <alignment horizontal="left" vertical="center" wrapText="1"/>
    </xf>
    <xf numFmtId="0" fontId="51" fillId="0" borderId="5" xfId="1" applyBorder="1" applyAlignment="1">
      <alignment horizontal="left" vertical="center" wrapText="1"/>
    </xf>
    <xf numFmtId="0" fontId="51" fillId="0" borderId="7" xfId="1" applyBorder="1" applyAlignment="1">
      <alignment vertical="top" wrapText="1"/>
    </xf>
    <xf numFmtId="0" fontId="51" fillId="0" borderId="8" xfId="1" applyBorder="1" applyAlignment="1">
      <alignment vertical="top" wrapText="1"/>
    </xf>
    <xf numFmtId="0" fontId="12" fillId="5" borderId="5" xfId="0" applyFont="1" applyFill="1" applyBorder="1" applyAlignment="1">
      <alignment horizontal="left" vertical="center" wrapText="1"/>
    </xf>
    <xf numFmtId="0" fontId="37" fillId="3" borderId="5" xfId="0" applyFont="1" applyFill="1" applyBorder="1" applyAlignment="1">
      <alignment horizontal="left" vertical="center" wrapText="1"/>
    </xf>
    <xf numFmtId="0" fontId="53" fillId="0" borderId="7" xfId="0" applyFont="1" applyBorder="1" applyAlignment="1">
      <alignment vertical="top" wrapText="1"/>
    </xf>
    <xf numFmtId="0" fontId="53" fillId="0" borderId="8" xfId="0" applyFont="1" applyBorder="1" applyAlignment="1">
      <alignment vertical="top" wrapText="1"/>
    </xf>
    <xf numFmtId="14" fontId="15" fillId="6" borderId="5" xfId="0" applyNumberFormat="1" applyFont="1" applyFill="1" applyBorder="1" applyAlignment="1">
      <alignment horizontal="left" vertical="center" wrapText="1"/>
    </xf>
    <xf numFmtId="0" fontId="0" fillId="7" borderId="5" xfId="0" applyFill="1" applyBorder="1" applyAlignment="1">
      <alignment horizontal="left" vertical="center" wrapText="1"/>
    </xf>
    <xf numFmtId="0" fontId="4" fillId="10" borderId="5" xfId="0" applyFont="1" applyFill="1" applyBorder="1" applyAlignment="1">
      <alignment horizontal="left" vertical="center" wrapText="1"/>
    </xf>
    <xf numFmtId="0" fontId="54" fillId="3" borderId="5" xfId="0" applyFont="1" applyFill="1" applyBorder="1" applyAlignment="1">
      <alignment horizontal="left" vertical="center" wrapText="1"/>
    </xf>
    <xf numFmtId="0" fontId="6" fillId="7" borderId="5" xfId="0" applyFont="1" applyFill="1" applyBorder="1" applyAlignment="1">
      <alignment horizontal="left" vertical="center" wrapText="1"/>
    </xf>
    <xf numFmtId="164" fontId="50" fillId="0" borderId="5" xfId="0" applyNumberFormat="1" applyFont="1" applyBorder="1" applyAlignment="1">
      <alignment horizontal="left" vertical="center"/>
    </xf>
    <xf numFmtId="0" fontId="24" fillId="4" borderId="9" xfId="0" applyFont="1" applyFill="1" applyBorder="1" applyAlignment="1">
      <alignment horizontal="left" vertical="center" wrapText="1"/>
    </xf>
    <xf numFmtId="0" fontId="2" fillId="0" borderId="13" xfId="0" applyFont="1" applyBorder="1" applyAlignment="1">
      <alignment vertical="top" wrapText="1"/>
    </xf>
    <xf numFmtId="0" fontId="21" fillId="7" borderId="10" xfId="0" applyFont="1" applyFill="1" applyBorder="1" applyAlignment="1">
      <alignment horizontal="left" vertical="center" wrapText="1"/>
    </xf>
    <xf numFmtId="0" fontId="2" fillId="0" borderId="14" xfId="0" applyFont="1" applyBorder="1" applyAlignment="1">
      <alignment vertical="top" wrapText="1"/>
    </xf>
    <xf numFmtId="0" fontId="50" fillId="0" borderId="5" xfId="0" applyFont="1" applyBorder="1" applyAlignment="1">
      <alignment vertical="center" wrapText="1"/>
    </xf>
    <xf numFmtId="0" fontId="50" fillId="0" borderId="5" xfId="0" applyFont="1" applyBorder="1" applyAlignment="1">
      <alignment horizontal="left" vertical="center" wrapText="1"/>
    </xf>
    <xf numFmtId="164" fontId="50" fillId="0" borderId="50" xfId="0" applyNumberFormat="1" applyFont="1" applyBorder="1" applyAlignment="1">
      <alignment vertical="center" wrapText="1"/>
    </xf>
    <xf numFmtId="0" fontId="2" fillId="0" borderId="67" xfId="0" applyFont="1" applyBorder="1" applyAlignment="1">
      <alignment vertical="top" wrapText="1"/>
    </xf>
    <xf numFmtId="164" fontId="50" fillId="0" borderId="9" xfId="0" applyNumberFormat="1" applyFont="1" applyBorder="1" applyAlignment="1">
      <alignment horizontal="left" vertical="center"/>
    </xf>
    <xf numFmtId="164" fontId="50" fillId="0" borderId="55" xfId="0" applyNumberFormat="1" applyFont="1" applyBorder="1" applyAlignment="1">
      <alignment horizontal="left" vertical="center"/>
    </xf>
    <xf numFmtId="0" fontId="2" fillId="0" borderId="56" xfId="0" applyFont="1" applyBorder="1" applyAlignment="1">
      <alignment vertical="top" wrapText="1"/>
    </xf>
    <xf numFmtId="0" fontId="2" fillId="0" borderId="57" xfId="0" applyFont="1" applyBorder="1" applyAlignment="1">
      <alignment vertical="top" wrapText="1"/>
    </xf>
    <xf numFmtId="0" fontId="8" fillId="0" borderId="22" xfId="0" applyFont="1" applyBorder="1" applyAlignment="1">
      <alignment horizontal="center" wrapText="1"/>
    </xf>
    <xf numFmtId="0" fontId="2" fillId="0" borderId="22" xfId="0" applyFont="1" applyBorder="1" applyAlignment="1">
      <alignment vertical="top" wrapText="1"/>
    </xf>
    <xf numFmtId="0" fontId="14" fillId="25" borderId="51" xfId="0" applyFont="1" applyFill="1" applyBorder="1" applyAlignment="1">
      <alignment horizontal="left" vertical="center" wrapText="1"/>
    </xf>
    <xf numFmtId="0" fontId="14" fillId="25" borderId="52" xfId="0" applyFont="1" applyFill="1" applyBorder="1" applyAlignment="1">
      <alignment horizontal="left" vertical="center" wrapText="1"/>
    </xf>
    <xf numFmtId="0" fontId="14" fillId="25" borderId="54" xfId="0" applyFont="1" applyFill="1" applyBorder="1" applyAlignment="1">
      <alignment horizontal="left" vertical="center" wrapText="1"/>
    </xf>
    <xf numFmtId="0" fontId="50" fillId="0" borderId="9" xfId="0" applyFont="1" applyBorder="1" applyAlignment="1">
      <alignment horizontal="left" vertical="center" wrapText="1"/>
    </xf>
    <xf numFmtId="0" fontId="50" fillId="0" borderId="59" xfId="0" applyFont="1" applyBorder="1" applyAlignment="1">
      <alignment horizontal="left" vertical="center" wrapText="1"/>
    </xf>
    <xf numFmtId="0" fontId="14" fillId="0" borderId="51" xfId="0" applyFont="1" applyBorder="1" applyAlignment="1">
      <alignment horizontal="left" vertical="center" wrapText="1"/>
    </xf>
    <xf numFmtId="0" fontId="14" fillId="0" borderId="52" xfId="0" applyFont="1" applyBorder="1" applyAlignment="1">
      <alignment horizontal="left" vertical="center" wrapText="1"/>
    </xf>
    <xf numFmtId="0" fontId="50" fillId="0" borderId="50" xfId="0" applyFont="1" applyBorder="1" applyAlignment="1">
      <alignment vertical="center" wrapText="1"/>
    </xf>
    <xf numFmtId="0" fontId="12" fillId="18" borderId="5" xfId="0" applyFont="1" applyFill="1" applyBorder="1" applyAlignment="1">
      <alignment horizontal="left" vertical="center" wrapText="1"/>
    </xf>
    <xf numFmtId="0" fontId="3" fillId="3" borderId="5" xfId="0" applyFont="1" applyFill="1" applyBorder="1" applyAlignment="1">
      <alignment horizontal="left" vertical="center" wrapText="1"/>
    </xf>
    <xf numFmtId="0" fontId="4" fillId="19" borderId="26" xfId="0" applyFont="1" applyFill="1" applyBorder="1" applyAlignment="1">
      <alignment horizontal="left" vertical="center" wrapText="1"/>
    </xf>
    <xf numFmtId="0" fontId="2" fillId="0" borderId="27" xfId="0" applyFont="1" applyBorder="1" applyAlignment="1">
      <alignment vertical="top" wrapText="1"/>
    </xf>
    <xf numFmtId="0" fontId="2" fillId="0" borderId="28" xfId="0" applyFont="1" applyBorder="1" applyAlignment="1">
      <alignment vertical="top" wrapText="1"/>
    </xf>
    <xf numFmtId="0" fontId="7" fillId="19" borderId="29" xfId="0" applyFont="1" applyFill="1" applyBorder="1" applyAlignment="1">
      <alignment horizontal="center" vertical="center" wrapText="1"/>
    </xf>
    <xf numFmtId="0" fontId="2" fillId="0" borderId="30" xfId="0" applyFont="1" applyBorder="1" applyAlignment="1">
      <alignment vertical="top" wrapText="1"/>
    </xf>
    <xf numFmtId="0" fontId="55" fillId="3" borderId="31" xfId="0" applyFont="1" applyFill="1" applyBorder="1" applyAlignment="1">
      <alignment horizontal="left" vertical="center" wrapText="1"/>
    </xf>
    <xf numFmtId="0" fontId="55" fillId="3" borderId="7" xfId="0" applyFont="1" applyFill="1" applyBorder="1" applyAlignment="1">
      <alignment horizontal="left" vertical="center" wrapText="1"/>
    </xf>
    <xf numFmtId="0" fontId="55" fillId="3" borderId="32" xfId="0" applyFont="1" applyFill="1" applyBorder="1" applyAlignment="1">
      <alignment horizontal="left" vertical="center" wrapText="1"/>
    </xf>
    <xf numFmtId="0" fontId="2" fillId="0" borderId="32" xfId="0" applyFont="1" applyBorder="1" applyAlignment="1">
      <alignment vertical="top" wrapText="1"/>
    </xf>
    <xf numFmtId="0" fontId="37" fillId="7" borderId="16" xfId="0" applyFont="1" applyFill="1" applyBorder="1" applyAlignment="1">
      <alignment horizontal="left" vertical="center" wrapText="1"/>
    </xf>
    <xf numFmtId="0" fontId="2" fillId="0" borderId="17" xfId="0" applyFont="1" applyBorder="1" applyAlignment="1">
      <alignment vertical="top" wrapText="1"/>
    </xf>
    <xf numFmtId="0" fontId="2" fillId="0" borderId="42" xfId="0" applyFont="1" applyBorder="1" applyAlignment="1">
      <alignment vertical="top" wrapText="1"/>
    </xf>
    <xf numFmtId="0" fontId="0" fillId="0" borderId="20" xfId="0" applyBorder="1" applyAlignment="1">
      <alignment horizontal="center" vertical="top" wrapText="1"/>
    </xf>
    <xf numFmtId="0" fontId="2" fillId="0" borderId="18" xfId="0" applyFont="1" applyBorder="1" applyAlignment="1">
      <alignment vertical="top" wrapText="1"/>
    </xf>
    <xf numFmtId="0" fontId="2" fillId="0" borderId="19" xfId="0" applyFont="1" applyBorder="1" applyAlignment="1">
      <alignment vertical="top" wrapText="1"/>
    </xf>
    <xf numFmtId="0" fontId="14" fillId="27" borderId="20" xfId="0" applyFont="1" applyFill="1" applyBorder="1" applyAlignment="1">
      <alignment horizontal="left" vertical="center"/>
    </xf>
    <xf numFmtId="0" fontId="2" fillId="25" borderId="18" xfId="0" applyFont="1" applyFill="1" applyBorder="1" applyAlignment="1">
      <alignment vertical="top" wrapText="1"/>
    </xf>
    <xf numFmtId="0" fontId="2" fillId="25" borderId="19" xfId="0" applyFont="1" applyFill="1" applyBorder="1" applyAlignment="1">
      <alignment vertical="top" wrapText="1"/>
    </xf>
    <xf numFmtId="0" fontId="6" fillId="0" borderId="5" xfId="0" applyFont="1" applyBorder="1" applyAlignment="1">
      <alignment horizontal="left" vertical="center"/>
    </xf>
    <xf numFmtId="0" fontId="1" fillId="0" borderId="34" xfId="0" applyFont="1" applyBorder="1" applyAlignment="1">
      <alignment horizontal="center" wrapText="1"/>
    </xf>
    <xf numFmtId="0" fontId="2" fillId="0" borderId="36" xfId="0" applyFont="1" applyBorder="1" applyAlignment="1">
      <alignment vertical="top" wrapText="1"/>
    </xf>
    <xf numFmtId="0" fontId="2" fillId="0" borderId="37" xfId="0" applyFont="1" applyBorder="1" applyAlignment="1">
      <alignment vertical="top" wrapText="1"/>
    </xf>
    <xf numFmtId="0" fontId="2" fillId="0" borderId="38" xfId="0" applyFont="1" applyBorder="1" applyAlignment="1">
      <alignment vertical="top" wrapText="1"/>
    </xf>
    <xf numFmtId="0" fontId="6" fillId="0" borderId="5" xfId="0" applyFont="1" applyBorder="1" applyAlignment="1">
      <alignment horizontal="center" vertical="center" wrapText="1"/>
    </xf>
    <xf numFmtId="0" fontId="0" fillId="0" borderId="9" xfId="0" applyBorder="1" applyAlignment="1">
      <alignment horizontal="center" vertical="top" wrapText="1"/>
    </xf>
    <xf numFmtId="0" fontId="2" fillId="0" borderId="35" xfId="0" applyFont="1" applyBorder="1" applyAlignment="1">
      <alignment vertical="top" wrapText="1"/>
    </xf>
    <xf numFmtId="0" fontId="2" fillId="0" borderId="40" xfId="0" applyFont="1" applyBorder="1" applyAlignment="1">
      <alignment vertical="top" wrapText="1"/>
    </xf>
    <xf numFmtId="0" fontId="2" fillId="0" borderId="41" xfId="0" applyFont="1" applyBorder="1" applyAlignment="1">
      <alignment vertical="top" wrapText="1"/>
    </xf>
    <xf numFmtId="0" fontId="26" fillId="0" borderId="50" xfId="0" applyFont="1" applyBorder="1" applyAlignment="1">
      <alignment horizontal="left" vertical="center" wrapText="1"/>
    </xf>
    <xf numFmtId="0" fontId="12" fillId="18" borderId="2" xfId="0" applyFont="1" applyFill="1" applyBorder="1" applyAlignment="1">
      <alignment horizontal="left" vertical="center" wrapText="1"/>
    </xf>
    <xf numFmtId="0" fontId="12" fillId="18" borderId="22" xfId="0" applyFont="1" applyFill="1" applyBorder="1" applyAlignment="1">
      <alignment horizontal="left" vertical="center" wrapText="1"/>
    </xf>
    <xf numFmtId="0" fontId="28" fillId="16" borderId="22" xfId="0" applyFont="1" applyFill="1" applyBorder="1" applyAlignment="1">
      <alignment horizontal="center" vertical="center"/>
    </xf>
    <xf numFmtId="0" fontId="28" fillId="11" borderId="22" xfId="0" applyFont="1" applyFill="1" applyBorder="1" applyAlignment="1">
      <alignment horizontal="center" vertical="center"/>
    </xf>
    <xf numFmtId="0" fontId="28" fillId="12" borderId="22" xfId="0" applyFont="1" applyFill="1" applyBorder="1" applyAlignment="1">
      <alignment horizontal="center" vertical="center" wrapText="1"/>
    </xf>
    <xf numFmtId="0" fontId="28" fillId="13" borderId="22" xfId="0" applyFont="1" applyFill="1" applyBorder="1" applyAlignment="1">
      <alignment horizontal="center" vertical="center" wrapText="1"/>
    </xf>
    <xf numFmtId="0" fontId="28" fillId="14" borderId="22" xfId="0" applyFont="1" applyFill="1" applyBorder="1" applyAlignment="1">
      <alignment horizontal="center" vertical="center"/>
    </xf>
    <xf numFmtId="0" fontId="28" fillId="15" borderId="22" xfId="0" applyFont="1" applyFill="1" applyBorder="1" applyAlignment="1">
      <alignment horizontal="center" vertical="center"/>
    </xf>
    <xf numFmtId="0" fontId="12" fillId="4" borderId="5" xfId="0" applyFont="1" applyFill="1" applyBorder="1" applyAlignment="1">
      <alignment horizontal="left" vertical="center" wrapText="1"/>
    </xf>
    <xf numFmtId="0" fontId="17" fillId="0" borderId="6" xfId="0" applyFont="1" applyBorder="1" applyAlignment="1" applyProtection="1">
      <alignment vertical="top" wrapText="1"/>
      <protection locked="0"/>
    </xf>
    <xf numFmtId="0" fontId="17" fillId="0" borderId="6" xfId="0" applyFont="1" applyBorder="1" applyAlignment="1" applyProtection="1">
      <alignment wrapText="1"/>
      <protection locked="0"/>
    </xf>
    <xf numFmtId="0" fontId="6" fillId="0" borderId="6" xfId="0" applyFont="1" applyBorder="1" applyAlignment="1" applyProtection="1">
      <alignment wrapText="1"/>
      <protection locked="0"/>
    </xf>
  </cellXfs>
  <cellStyles count="2">
    <cellStyle name="Hyperlink" xfId="1" builtinId="8"/>
    <cellStyle name="Normal" xfId="0" builtinId="0"/>
  </cellStyles>
  <dxfs count="86">
    <dxf>
      <fill>
        <patternFill patternType="solid">
          <fgColor rgb="FFB7E1CD"/>
          <bgColor rgb="FFB7E1CD"/>
        </patternFill>
      </fill>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numFmt numFmtId="0" formatCode="General"/>
      <fill>
        <patternFill>
          <bgColor theme="0"/>
        </patternFill>
      </fill>
    </dxf>
    <dxf>
      <numFmt numFmtId="0" formatCode="General"/>
      <fill>
        <patternFill>
          <bgColor theme="0"/>
        </patternFill>
      </fill>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fill>
        <patternFill patternType="solid">
          <fgColor rgb="FFFF0000"/>
          <bgColor rgb="FFFF0000"/>
        </patternFill>
      </fill>
      <border>
        <left style="thin">
          <color rgb="FF000000"/>
        </left>
        <right style="thin">
          <color rgb="FF000000"/>
        </right>
        <top style="thin">
          <color rgb="FF000000"/>
        </top>
        <bottom style="thin">
          <color rgb="FF000000"/>
        </bottom>
      </border>
    </dxf>
    <dxf>
      <font>
        <color theme="1"/>
      </font>
      <fill>
        <patternFill patternType="solid">
          <fgColor rgb="FF00B050"/>
          <bgColor rgb="FF00B050"/>
        </patternFill>
      </fill>
      <border>
        <left style="thin">
          <color rgb="FF00B050"/>
        </left>
        <right style="thin">
          <color rgb="FF00B050"/>
        </right>
        <top style="thin">
          <color rgb="FF00B050"/>
        </top>
        <bottom style="thin">
          <color rgb="FF00B050"/>
        </bottom>
      </border>
    </dxf>
    <dxf>
      <fill>
        <patternFill patternType="solid">
          <fgColor rgb="FF00B0F0"/>
          <bgColor rgb="FF00B0F0"/>
        </patternFill>
      </fill>
      <border>
        <left style="thin">
          <color rgb="FF000000"/>
        </left>
        <right style="thin">
          <color rgb="FF000000"/>
        </right>
        <top style="thin">
          <color rgb="FF000000"/>
        </top>
        <bottom style="thin">
          <color rgb="FF000000"/>
        </bottom>
      </border>
    </dxf>
    <dxf>
      <font>
        <b/>
        <color theme="1"/>
      </font>
      <fill>
        <patternFill patternType="solid">
          <fgColor rgb="FFFFFF00"/>
          <bgColor rgb="FFFFFF00"/>
        </patternFill>
      </fill>
      <border>
        <left style="thin">
          <color rgb="FF000000"/>
        </left>
        <right style="thin">
          <color rgb="FF000000"/>
        </right>
        <top style="thin">
          <color rgb="FF000000"/>
        </top>
        <bottom style="thin">
          <color rgb="FF000000"/>
        </bottom>
      </border>
    </dxf>
    <dxf>
      <font>
        <color theme="1"/>
      </font>
      <fill>
        <patternFill patternType="solid">
          <fgColor rgb="FFFFC000"/>
          <bgColor rgb="FFFFC000"/>
        </patternFill>
      </fill>
      <border>
        <left style="thin">
          <color rgb="FF000000"/>
        </left>
        <right style="thin">
          <color rgb="FF000000"/>
        </right>
        <top style="thin">
          <color rgb="FF000000"/>
        </top>
        <bottom style="thin">
          <color rgb="FF000000"/>
        </bottom>
      </border>
    </dxf>
    <dxf>
      <font>
        <color rgb="FF595959"/>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C0C0C"/>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numFmt numFmtId="165" formatCode=";;;"/>
      <fill>
        <patternFill patternType="none"/>
      </fill>
    </dxf>
    <dxf>
      <numFmt numFmtId="164" formatCode="0;;"/>
      <fill>
        <patternFill patternType="none"/>
      </fill>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26"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pivotCacheDefinition" Target="pivotCache/pivotCacheDefinition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customschemas.google.com/relationships/workbookmetadata" Target="metadata"/></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c:style val="2"/>
  <c:chart>
    <c:title>
      <c:tx>
        <c:rich>
          <a:bodyPr/>
          <a:lstStyle/>
          <a:p>
            <a:pPr lvl="0">
              <a:defRPr sz="1400" b="0" i="0">
                <a:solidFill>
                  <a:srgbClr val="757575"/>
                </a:solidFill>
                <a:latin typeface="+mn-lt"/>
              </a:defRPr>
            </a:pPr>
            <a:r>
              <a:rPr lang="en-US" sz="1400" b="0" i="0">
                <a:solidFill>
                  <a:srgbClr val="757575"/>
                </a:solidFill>
                <a:latin typeface="+mn-lt"/>
              </a:rPr>
              <a:t>Scores by Section</a:t>
            </a:r>
          </a:p>
        </c:rich>
      </c:tx>
      <c:overlay val="0"/>
    </c:title>
    <c:autoTitleDeleted val="0"/>
    <c:plotArea>
      <c:layout>
        <c:manualLayout>
          <c:xMode val="edge"/>
          <c:yMode val="edge"/>
          <c:x val="3.7456550038626392E-2"/>
          <c:y val="0.19011463773213916"/>
          <c:w val="0.95581429780578164"/>
          <c:h val="0.62310035987769574"/>
        </c:manualLayout>
      </c:layout>
      <c:barChart>
        <c:barDir val="col"/>
        <c:grouping val="stacked"/>
        <c:varyColors val="1"/>
        <c:ser>
          <c:idx val="0"/>
          <c:order val="0"/>
          <c:spPr>
            <a:solidFill>
              <a:srgbClr val="4472C4"/>
            </a:solidFill>
            <a:ln cmpd="sng">
              <a:solidFill>
                <a:srgbClr val="000000"/>
              </a:solidFill>
            </a:ln>
          </c:spPr>
          <c:invertIfNegative val="1"/>
          <c:cat>
            <c:strRef>
              <c:f>'Summary Report'!$A$7:$A$18</c:f>
              <c:strCache>
                <c:ptCount val="12"/>
                <c:pt idx="0">
                  <c:v>Company</c:v>
                </c:pt>
                <c:pt idx="1">
                  <c:v>Documentation</c:v>
                </c:pt>
                <c:pt idx="2">
                  <c:v>IT Accessibility</c:v>
                </c:pt>
                <c:pt idx="3">
                  <c:v>Application Security</c:v>
                </c:pt>
                <c:pt idx="4">
                  <c:v>Authentication, Authorization, and Accounting</c:v>
                </c:pt>
                <c:pt idx="5">
                  <c:v>Systems Manangement</c:v>
                </c:pt>
                <c:pt idx="6">
                  <c:v>Data</c:v>
                </c:pt>
                <c:pt idx="7">
                  <c:v>Datacenter</c:v>
                </c:pt>
                <c:pt idx="8">
                  <c:v>Networking</c:v>
                </c:pt>
                <c:pt idx="9">
                  <c:v>Incident Handling</c:v>
                </c:pt>
                <c:pt idx="10">
                  <c:v>Policies, Procedures, and Practices</c:v>
                </c:pt>
                <c:pt idx="11">
                  <c:v>Third Party Assessment</c:v>
                </c:pt>
              </c:strCache>
            </c:strRef>
          </c:cat>
          <c:val>
            <c:numRef>
              <c:f>'Summary Report'!$B$7:$B$18</c:f>
              <c:numCache>
                <c:formatCode>0.00%</c:formatCode>
                <c:ptCount val="12"/>
                <c:pt idx="0">
                  <c:v>0.77777777777777779</c:v>
                </c:pt>
                <c:pt idx="1">
                  <c:v>0.83720930232558144</c:v>
                </c:pt>
                <c:pt idx="2">
                  <c:v>0.66666666666666663</c:v>
                </c:pt>
                <c:pt idx="3">
                  <c:v>1</c:v>
                </c:pt>
                <c:pt idx="4">
                  <c:v>0.89189189189189189</c:v>
                </c:pt>
                <c:pt idx="5">
                  <c:v>0.8571428571428571</c:v>
                </c:pt>
                <c:pt idx="6">
                  <c:v>0.60606060606060608</c:v>
                </c:pt>
                <c:pt idx="7">
                  <c:v>1</c:v>
                </c:pt>
                <c:pt idx="8">
                  <c:v>0.74193548387096775</c:v>
                </c:pt>
                <c:pt idx="9">
                  <c:v>1</c:v>
                </c:pt>
                <c:pt idx="10">
                  <c:v>1</c:v>
                </c:pt>
                <c:pt idx="11">
                  <c:v>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9108-4A10-9C17-2A89B2D1846A}"/>
            </c:ext>
          </c:extLst>
        </c:ser>
        <c:dLbls>
          <c:showLegendKey val="0"/>
          <c:showVal val="0"/>
          <c:showCatName val="0"/>
          <c:showSerName val="0"/>
          <c:showPercent val="0"/>
          <c:showBubbleSize val="0"/>
        </c:dLbls>
        <c:gapWidth val="150"/>
        <c:overlap val="100"/>
        <c:axId val="1330544857"/>
        <c:axId val="621002620"/>
      </c:barChart>
      <c:catAx>
        <c:axId val="1330544857"/>
        <c:scaling>
          <c:orientation val="minMax"/>
        </c:scaling>
        <c:delete val="0"/>
        <c:axPos val="b"/>
        <c:title>
          <c:tx>
            <c:rich>
              <a:bodyPr/>
              <a:lstStyle/>
              <a:p>
                <a:pPr lvl="0">
                  <a:defRPr b="0">
                    <a:solidFill>
                      <a:srgbClr val="000000"/>
                    </a:solidFill>
                    <a:latin typeface="+mn-lt"/>
                  </a:defRPr>
                </a:pPr>
                <a:endParaRPr lang="en-US"/>
              </a:p>
            </c:rich>
          </c:tx>
          <c:overlay val="0"/>
        </c:title>
        <c:numFmt formatCode="General" sourceLinked="1"/>
        <c:majorTickMark val="none"/>
        <c:minorTickMark val="none"/>
        <c:tickLblPos val="nextTo"/>
        <c:txPr>
          <a:bodyPr/>
          <a:lstStyle/>
          <a:p>
            <a:pPr lvl="0">
              <a:defRPr sz="900" b="0" i="0">
                <a:solidFill>
                  <a:srgbClr val="000000"/>
                </a:solidFill>
                <a:latin typeface="+mn-lt"/>
              </a:defRPr>
            </a:pPr>
            <a:endParaRPr lang="en-US"/>
          </a:p>
        </c:txPr>
        <c:crossAx val="621002620"/>
        <c:crosses val="autoZero"/>
        <c:auto val="1"/>
        <c:lblAlgn val="ctr"/>
        <c:lblOffset val="100"/>
        <c:noMultiLvlLbl val="1"/>
      </c:catAx>
      <c:valAx>
        <c:axId val="621002620"/>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n-US"/>
              </a:p>
            </c:rich>
          </c:tx>
          <c:overlay val="0"/>
        </c:title>
        <c:numFmt formatCode="0.00%" sourceLinked="1"/>
        <c:majorTickMark val="none"/>
        <c:minorTickMark val="none"/>
        <c:tickLblPos val="nextTo"/>
        <c:spPr>
          <a:ln/>
        </c:spPr>
        <c:txPr>
          <a:bodyPr/>
          <a:lstStyle/>
          <a:p>
            <a:pPr lvl="0">
              <a:defRPr sz="900" b="0" i="0">
                <a:solidFill>
                  <a:srgbClr val="000000"/>
                </a:solidFill>
                <a:latin typeface="+mn-lt"/>
              </a:defRPr>
            </a:pPr>
            <a:endParaRPr lang="en-US"/>
          </a:p>
        </c:txPr>
        <c:crossAx val="1330544857"/>
        <c:crosses val="autoZero"/>
        <c:crossBetween val="between"/>
      </c:valAx>
    </c:plotArea>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95250</xdr:colOff>
      <xdr:row>2</xdr:row>
      <xdr:rowOff>28575</xdr:rowOff>
    </xdr:from>
    <xdr:ext cx="10356850" cy="8134350"/>
    <xdr:sp macro="" textlink="">
      <xdr:nvSpPr>
        <xdr:cNvPr id="3" name="Shape 3">
          <a:extLst>
            <a:ext uri="{FF2B5EF4-FFF2-40B4-BE49-F238E27FC236}">
              <a16:creationId xmlns:a16="http://schemas.microsoft.com/office/drawing/2014/main" id="{00000000-0008-0000-0000-000003000000}"/>
            </a:ext>
          </a:extLst>
        </xdr:cNvPr>
        <xdr:cNvSpPr txBox="1"/>
      </xdr:nvSpPr>
      <xdr:spPr>
        <a:xfrm>
          <a:off x="95250" y="714375"/>
          <a:ext cx="10356850" cy="8134350"/>
        </a:xfrm>
        <a:prstGeom prst="rect">
          <a:avLst/>
        </a:prstGeom>
        <a:noFill/>
        <a:ln>
          <a:noFill/>
        </a:ln>
      </xdr:spPr>
      <xdr:txBody>
        <a:bodyPr spcFirstLastPara="1" wrap="square" lIns="91425" tIns="45700" rIns="91425" bIns="45700" anchor="ctr" anchorCtr="0">
          <a:noAutofit/>
        </a:bodyPr>
        <a:lstStyle/>
        <a:p>
          <a:pPr marL="0" lvl="0" indent="0" algn="ctr" rtl="0">
            <a:spcBef>
              <a:spcPts val="0"/>
            </a:spcBef>
            <a:spcAft>
              <a:spcPts val="0"/>
            </a:spcAft>
            <a:buClr>
              <a:schemeClr val="dk1"/>
            </a:buClr>
            <a:buSzPts val="1600"/>
            <a:buFont typeface="Verdana"/>
            <a:buNone/>
          </a:pPr>
          <a:r>
            <a:rPr lang="en-US" sz="1600" b="1">
              <a:solidFill>
                <a:schemeClr val="dk1"/>
              </a:solidFill>
              <a:latin typeface="Verdana"/>
              <a:ea typeface="Verdana"/>
              <a:cs typeface="Verdana"/>
              <a:sym typeface="Verdana"/>
            </a:rPr>
            <a:t>Shared Assessments Introduction</a:t>
          </a:r>
          <a:endParaRPr sz="1600">
            <a:solidFill>
              <a:schemeClr val="dk1"/>
            </a:solidFill>
            <a:latin typeface="Verdana"/>
            <a:ea typeface="Verdana"/>
            <a:cs typeface="Verdana"/>
            <a:sym typeface="Verdana"/>
          </a:endParaRPr>
        </a:p>
        <a:p>
          <a:pPr marL="0" lvl="0" indent="0" algn="l" rtl="0">
            <a:spcBef>
              <a:spcPts val="0"/>
            </a:spcBef>
            <a:spcAft>
              <a:spcPts val="0"/>
            </a:spcAft>
            <a:buClr>
              <a:schemeClr val="dk1"/>
            </a:buClr>
            <a:buSzPts val="1100"/>
            <a:buFont typeface="Verdana"/>
            <a:buNone/>
          </a:pPr>
          <a:r>
            <a:rPr lang="en-US" sz="1100">
              <a:solidFill>
                <a:schemeClr val="dk1"/>
              </a:solidFill>
              <a:latin typeface="Verdana"/>
              <a:ea typeface="Verdana"/>
              <a:cs typeface="Verdana"/>
              <a:sym typeface="Verdana"/>
            </a:rPr>
            <a:t> </a:t>
          </a:r>
          <a:endParaRPr sz="1400"/>
        </a:p>
        <a:p>
          <a:pPr marL="0" lvl="0" indent="0" algn="l" rtl="0">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Campus IT environments are rapidly changing and the speed of cloud service adoption is increasing.  Institutions looking for ways to do more with less see cloud services as a good way to save resources. As campuses deploy or identify cloud services, they must ensure the cloud services are appropriately assessed for managing the risks to the confidentiality, integrity and availability of sensitive institutional information and the PII of constituents. Many campuses have established a cloud security assessment methodology and resources to review cloud services for privacy and security controls.  Other campuses don’t have sufficient resources to assess their cloud services in this manner.  On the vendor side, many cloud services providers spend significant time responding to the individualized security assessment requests made by campus customers, often answering similar questions repeatedly.  Both the provider and consumer of cloud services are wasting precious time creating, responding, and reviewing such assessments.</a:t>
          </a:r>
          <a:endParaRPr sz="1100" b="0">
            <a:latin typeface="Verdana"/>
            <a:ea typeface="Verdana"/>
            <a:cs typeface="Verdana"/>
            <a:sym typeface="Verdana"/>
          </a:endParaRPr>
        </a:p>
        <a:p>
          <a:pPr marL="0" lvl="0" indent="0" algn="l" rtl="0">
            <a:spcBef>
              <a:spcPts val="0"/>
            </a:spcBef>
            <a:spcAft>
              <a:spcPts val="0"/>
            </a:spcAft>
            <a:buClr>
              <a:schemeClr val="dk1"/>
            </a:buClr>
            <a:buSzPts val="1100"/>
            <a:buFont typeface="Verdana"/>
            <a:buNone/>
          </a:pPr>
          <a:br>
            <a:rPr lang="en-US" sz="1100" b="0">
              <a:solidFill>
                <a:schemeClr val="dk1"/>
              </a:solidFill>
              <a:latin typeface="Verdana"/>
              <a:ea typeface="Verdana"/>
              <a:cs typeface="Verdana"/>
              <a:sym typeface="Verdana"/>
            </a:rPr>
          </a:br>
          <a:r>
            <a:rPr lang="en-US" sz="1100" b="0" i="0" u="none" strike="noStrike">
              <a:solidFill>
                <a:schemeClr val="dk1"/>
              </a:solidFill>
              <a:latin typeface="Verdana"/>
              <a:ea typeface="Verdana"/>
              <a:cs typeface="Verdana"/>
              <a:sym typeface="Verdana"/>
            </a:rPr>
            <a:t>The </a:t>
          </a:r>
          <a:r>
            <a:rPr lang="en-US" sz="1100" b="1" i="0" u="none" strike="noStrike">
              <a:solidFill>
                <a:schemeClr val="dk1"/>
              </a:solidFill>
              <a:latin typeface="Verdana"/>
              <a:ea typeface="Verdana"/>
              <a:cs typeface="Verdana"/>
              <a:sym typeface="Verdana"/>
            </a:rPr>
            <a:t>Higher Education Community Vendor Assessment Toolkit </a:t>
          </a:r>
          <a:r>
            <a:rPr lang="en-US" sz="1100" b="0" i="0" u="none" strike="noStrike">
              <a:solidFill>
                <a:schemeClr val="dk1"/>
              </a:solidFill>
              <a:latin typeface="Verdana"/>
              <a:ea typeface="Verdana"/>
              <a:cs typeface="Verdana"/>
              <a:sym typeface="Verdana"/>
            </a:rPr>
            <a:t>(</a:t>
          </a:r>
          <a:r>
            <a:rPr lang="en-US" sz="1100" b="1" i="0" u="none" strike="noStrike">
              <a:solidFill>
                <a:schemeClr val="dk1"/>
              </a:solidFill>
              <a:latin typeface="Verdana"/>
              <a:ea typeface="Verdana"/>
              <a:cs typeface="Verdana"/>
              <a:sym typeface="Verdana"/>
            </a:rPr>
            <a:t>HECVAT</a:t>
          </a:r>
          <a:r>
            <a:rPr lang="en-US" sz="1100" b="0" i="0" u="none" strike="noStrike">
              <a:solidFill>
                <a:schemeClr val="dk1"/>
              </a:solidFill>
              <a:latin typeface="Verdana"/>
              <a:ea typeface="Verdana"/>
              <a:cs typeface="Verdana"/>
              <a:sym typeface="Verdana"/>
            </a:rPr>
            <a:t>) attempts to generalize higher education information security and data protections and issues for consistency and ease of use. Some institutions may have specific issues that must be addressed in addition to the general questions sets provided in the toolkit. It is anticipated that the HECVAT will be revised over time to account for changes in services provisioning and the information security and data protection needs of higher education institutions.</a:t>
          </a:r>
          <a:endParaRPr sz="1100" b="0">
            <a:latin typeface="Verdana"/>
            <a:ea typeface="Verdana"/>
            <a:cs typeface="Verdana"/>
            <a:sym typeface="Verdana"/>
          </a:endParaRPr>
        </a:p>
        <a:p>
          <a:pPr marL="0" lvl="0" indent="0" algn="l" rtl="0">
            <a:spcBef>
              <a:spcPts val="0"/>
            </a:spcBef>
            <a:spcAft>
              <a:spcPts val="0"/>
            </a:spcAft>
            <a:buClr>
              <a:schemeClr val="dk1"/>
            </a:buClr>
            <a:buSzPts val="1100"/>
            <a:buFont typeface="Verdana"/>
            <a:buNone/>
          </a:pPr>
          <a:br>
            <a:rPr lang="en-US" sz="1100" b="0">
              <a:solidFill>
                <a:schemeClr val="dk1"/>
              </a:solidFill>
              <a:latin typeface="Verdana"/>
              <a:ea typeface="Verdana"/>
              <a:cs typeface="Verdana"/>
              <a:sym typeface="Verdana"/>
            </a:rPr>
          </a:br>
          <a:r>
            <a:rPr lang="en-US" sz="1100" b="0" i="0" u="none" strike="noStrike">
              <a:solidFill>
                <a:schemeClr val="dk1"/>
              </a:solidFill>
              <a:latin typeface="Verdana"/>
              <a:ea typeface="Verdana"/>
              <a:cs typeface="Verdana"/>
              <a:sym typeface="Verdana"/>
            </a:rPr>
            <a:t>The Higher Education Community Vendor Assessment Toolkit:</a:t>
          </a:r>
          <a:endParaRPr sz="1100" b="0">
            <a:latin typeface="Verdana"/>
            <a:ea typeface="Verdana"/>
            <a:cs typeface="Verdana"/>
            <a:sym typeface="Verdana"/>
          </a:endParaRPr>
        </a:p>
        <a:p>
          <a:pPr marL="0" lvl="0" indent="0" algn="l" rtl="0">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Helps higher education institutions ensure that vendor services are appropriately assessed for security and privacy needs, including some that are unique to higher education</a:t>
          </a:r>
          <a:endParaRPr sz="1400"/>
        </a:p>
        <a:p>
          <a:pPr marL="0" lvl="0" indent="0" algn="l" rtl="0">
            <a:spcBef>
              <a:spcPts val="0"/>
            </a:spcBef>
            <a:spcAft>
              <a:spcPts val="0"/>
            </a:spcAft>
            <a:buClr>
              <a:schemeClr val="dk1"/>
            </a:buClr>
            <a:buSzPts val="1100"/>
            <a:buFont typeface="Verdana"/>
            <a:buNone/>
          </a:pPr>
          <a:r>
            <a:rPr lang="en-US" sz="1100" b="0" i="0">
              <a:solidFill>
                <a:schemeClr val="dk1"/>
              </a:solidFill>
              <a:latin typeface="Verdana"/>
              <a:ea typeface="Verdana"/>
              <a:cs typeface="Verdana"/>
              <a:sym typeface="Verdana"/>
            </a:rPr>
            <a:t>● </a:t>
          </a:r>
          <a:r>
            <a:rPr lang="en-US" sz="1100" b="0" i="0" u="none" strike="noStrike">
              <a:solidFill>
                <a:schemeClr val="dk1"/>
              </a:solidFill>
              <a:latin typeface="Verdana"/>
              <a:ea typeface="Verdana"/>
              <a:cs typeface="Verdana"/>
              <a:sym typeface="Verdana"/>
            </a:rPr>
            <a:t>Allows a consistent, easily-adopted methodology for campuses wishing to reduce costs through vendor services without increasing risks</a:t>
          </a:r>
          <a:endParaRPr sz="1400"/>
        </a:p>
        <a:p>
          <a:pPr marL="0" lvl="0" indent="0" algn="l" rtl="0">
            <a:spcBef>
              <a:spcPts val="0"/>
            </a:spcBef>
            <a:spcAft>
              <a:spcPts val="0"/>
            </a:spcAft>
            <a:buClr>
              <a:schemeClr val="dk1"/>
            </a:buClr>
            <a:buSzPts val="1100"/>
            <a:buFont typeface="Verdana"/>
            <a:buNone/>
          </a:pPr>
          <a:r>
            <a:rPr lang="en-US" sz="1100" b="0" i="0">
              <a:solidFill>
                <a:schemeClr val="dk1"/>
              </a:solidFill>
              <a:latin typeface="Verdana"/>
              <a:ea typeface="Verdana"/>
              <a:cs typeface="Verdana"/>
              <a:sym typeface="Verdana"/>
            </a:rPr>
            <a:t>● </a:t>
          </a:r>
          <a:r>
            <a:rPr lang="en-US" sz="1100" b="0" i="0" u="none" strike="noStrike">
              <a:solidFill>
                <a:schemeClr val="dk1"/>
              </a:solidFill>
              <a:latin typeface="Verdana"/>
              <a:ea typeface="Verdana"/>
              <a:cs typeface="Verdana"/>
              <a:sym typeface="Verdana"/>
            </a:rPr>
            <a:t>Reduces the burden that service providers face in responding to requests for security assessments from higher education institutions</a:t>
          </a:r>
          <a:endParaRPr sz="1400"/>
        </a:p>
        <a:p>
          <a:pPr marL="0" lvl="0" indent="0" algn="l" rtl="0">
            <a:spcBef>
              <a:spcPts val="0"/>
            </a:spcBef>
            <a:spcAft>
              <a:spcPts val="0"/>
            </a:spcAft>
            <a:buSzPts val="1100"/>
            <a:buFont typeface="Arial"/>
            <a:buNone/>
          </a:pPr>
          <a:endParaRPr sz="1100" b="0" i="0" u="none" strike="noStrike">
            <a:solidFill>
              <a:schemeClr val="dk1"/>
            </a:solidFill>
            <a:latin typeface="Verdana"/>
            <a:ea typeface="Verdana"/>
            <a:cs typeface="Verdana"/>
            <a:sym typeface="Verdana"/>
          </a:endParaRPr>
        </a:p>
        <a:p>
          <a:pPr marL="0" lvl="0" indent="0" algn="l" rtl="0">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The Higher Education Community Vendor Assessment Toolkit is a suite of tools built around the original HECVAT (known now as HECVAT - Full) to allow institutions to adopt, implement, and maintain a consistent risk/security assessment program. Tools include:</a:t>
          </a:r>
          <a:endParaRPr sz="1400"/>
        </a:p>
        <a:p>
          <a:pPr marL="0" lvl="0" indent="0" algn="l" rtl="0">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a:t>
          </a:r>
          <a:r>
            <a:rPr lang="en-US" sz="1100" b="1" i="0" u="none" strike="noStrike">
              <a:solidFill>
                <a:schemeClr val="dk1"/>
              </a:solidFill>
              <a:latin typeface="Verdana"/>
              <a:ea typeface="Verdana"/>
              <a:cs typeface="Verdana"/>
              <a:sym typeface="Verdana"/>
            </a:rPr>
            <a:t>HECVAT - Triage</a:t>
          </a:r>
          <a:r>
            <a:rPr lang="en-US" sz="1100" b="0" i="0" u="none" strike="noStrike">
              <a:solidFill>
                <a:schemeClr val="dk1"/>
              </a:solidFill>
              <a:latin typeface="Verdana"/>
              <a:ea typeface="Verdana"/>
              <a:cs typeface="Verdana"/>
              <a:sym typeface="Verdana"/>
            </a:rPr>
            <a:t>: Used to initiate risk/security assessment requests - review to determine assessment requirements</a:t>
          </a:r>
          <a:endParaRPr sz="1100" b="0" i="0" u="none" strike="noStrike">
            <a:solidFill>
              <a:schemeClr val="dk1"/>
            </a:solidFill>
            <a:latin typeface="Verdana"/>
            <a:ea typeface="Verdana"/>
            <a:cs typeface="Verdana"/>
            <a:sym typeface="Verdana"/>
          </a:endParaRPr>
        </a:p>
        <a:p>
          <a:pPr marL="0" lvl="0" indent="0" algn="l" rtl="0">
            <a:spcBef>
              <a:spcPts val="0"/>
            </a:spcBef>
            <a:spcAft>
              <a:spcPts val="0"/>
            </a:spcAft>
            <a:buClr>
              <a:schemeClr val="dk1"/>
            </a:buClr>
            <a:buSzPts val="1100"/>
            <a:buFont typeface="Verdana"/>
            <a:buNone/>
          </a:pPr>
          <a:r>
            <a:rPr lang="en-US" sz="1100" b="0" i="0">
              <a:solidFill>
                <a:schemeClr val="dk1"/>
              </a:solidFill>
              <a:latin typeface="Verdana"/>
              <a:ea typeface="Verdana"/>
              <a:cs typeface="Verdana"/>
              <a:sym typeface="Verdana"/>
            </a:rPr>
            <a:t>● </a:t>
          </a:r>
          <a:r>
            <a:rPr lang="en-US" sz="1100" b="1" i="0" u="none" strike="noStrike">
              <a:solidFill>
                <a:schemeClr val="dk1"/>
              </a:solidFill>
              <a:latin typeface="Verdana"/>
              <a:ea typeface="Verdana"/>
              <a:cs typeface="Verdana"/>
              <a:sym typeface="Verdana"/>
            </a:rPr>
            <a:t>HECVAT - Full</a:t>
          </a:r>
          <a:r>
            <a:rPr lang="en-US" sz="1100" b="0" i="0" u="none" strike="noStrike">
              <a:solidFill>
                <a:schemeClr val="dk1"/>
              </a:solidFill>
              <a:latin typeface="Verdana"/>
              <a:ea typeface="Verdana"/>
              <a:cs typeface="Verdana"/>
              <a:sym typeface="Verdana"/>
            </a:rPr>
            <a:t>: Robust questionnaire used to assess the most critical data sharing engagements</a:t>
          </a:r>
          <a:endParaRPr sz="1400"/>
        </a:p>
        <a:p>
          <a:pPr marL="0" marR="0" lvl="0" indent="0" algn="l" rtl="0">
            <a:lnSpc>
              <a:spcPct val="100000"/>
            </a:lnSpc>
            <a:spcBef>
              <a:spcPts val="0"/>
            </a:spcBef>
            <a:spcAft>
              <a:spcPts val="0"/>
            </a:spcAft>
            <a:buClr>
              <a:schemeClr val="dk1"/>
            </a:buClr>
            <a:buSzPts val="1100"/>
            <a:buFont typeface="Verdana"/>
            <a:buNone/>
          </a:pPr>
          <a:r>
            <a:rPr lang="en-US" sz="1100" b="0" i="0">
              <a:solidFill>
                <a:schemeClr val="dk1"/>
              </a:solidFill>
              <a:latin typeface="Verdana"/>
              <a:ea typeface="Verdana"/>
              <a:cs typeface="Verdana"/>
              <a:sym typeface="Verdana"/>
            </a:rPr>
            <a:t>● </a:t>
          </a:r>
          <a:r>
            <a:rPr lang="en-US" sz="1100" b="1" i="0" u="none" strike="noStrike">
              <a:solidFill>
                <a:srgbClr val="FF0000"/>
              </a:solidFill>
              <a:latin typeface="Verdana"/>
              <a:ea typeface="Verdana"/>
              <a:cs typeface="Verdana"/>
              <a:sym typeface="Verdana"/>
            </a:rPr>
            <a:t>HECVAT - Lite</a:t>
          </a:r>
          <a:r>
            <a:rPr lang="en-US" sz="1100" b="0" i="0" u="none" strike="noStrike">
              <a:solidFill>
                <a:schemeClr val="dk1"/>
              </a:solidFill>
              <a:latin typeface="Verdana"/>
              <a:ea typeface="Verdana"/>
              <a:cs typeface="Verdana"/>
              <a:sym typeface="Verdana"/>
            </a:rPr>
            <a:t>: A lightweight questionnaire used to expedite the vendor assessment process </a:t>
          </a:r>
          <a:endParaRPr sz="1400"/>
        </a:p>
        <a:p>
          <a:pPr marL="0" marR="0" lvl="0" indent="0" algn="l" rtl="0">
            <a:lnSpc>
              <a:spcPct val="100000"/>
            </a:lnSpc>
            <a:spcBef>
              <a:spcPts val="0"/>
            </a:spcBef>
            <a:spcAft>
              <a:spcPts val="0"/>
            </a:spcAft>
            <a:buClr>
              <a:schemeClr val="dk1"/>
            </a:buClr>
            <a:buSzPts val="1100"/>
            <a:buFont typeface="Verdana"/>
            <a:buNone/>
          </a:pPr>
          <a:r>
            <a:rPr lang="en-US" sz="1100" b="0" i="0">
              <a:solidFill>
                <a:schemeClr val="dk1"/>
              </a:solidFill>
              <a:latin typeface="Verdana"/>
              <a:ea typeface="Verdana"/>
              <a:cs typeface="Verdana"/>
              <a:sym typeface="Verdana"/>
            </a:rPr>
            <a:t>● </a:t>
          </a:r>
          <a:r>
            <a:rPr lang="en-US" sz="1100" b="1" i="0" u="none" strike="noStrike">
              <a:solidFill>
                <a:schemeClr val="dk1"/>
              </a:solidFill>
              <a:latin typeface="Verdana"/>
              <a:ea typeface="Verdana"/>
              <a:cs typeface="Verdana"/>
              <a:sym typeface="Verdana"/>
            </a:rPr>
            <a:t>HECVAT - On-Premise</a:t>
          </a:r>
          <a:r>
            <a:rPr lang="en-US" sz="1100" b="0" i="0" u="none" strike="noStrike">
              <a:solidFill>
                <a:schemeClr val="dk1"/>
              </a:solidFill>
              <a:latin typeface="Verdana"/>
              <a:ea typeface="Verdana"/>
              <a:cs typeface="Verdana"/>
              <a:sym typeface="Verdana"/>
            </a:rPr>
            <a:t>: Unique questionnaire used to evaluate on-premise appliances and software</a:t>
          </a:r>
          <a:endParaRPr sz="1400"/>
        </a:p>
        <a:p>
          <a:pPr marL="0" lvl="0" indent="0" algn="l" rtl="0">
            <a:spcBef>
              <a:spcPts val="0"/>
            </a:spcBef>
            <a:spcAft>
              <a:spcPts val="0"/>
            </a:spcAft>
            <a:buClr>
              <a:schemeClr val="dk1"/>
            </a:buClr>
            <a:buSzPts val="1100"/>
            <a:buFont typeface="Verdana"/>
            <a:buNone/>
          </a:pPr>
          <a:br>
            <a:rPr lang="en-US" sz="1100" b="0">
              <a:solidFill>
                <a:schemeClr val="dk1"/>
              </a:solidFill>
              <a:latin typeface="Verdana"/>
              <a:ea typeface="Verdana"/>
              <a:cs typeface="Verdana"/>
              <a:sym typeface="Verdana"/>
            </a:rPr>
          </a:br>
          <a:r>
            <a:rPr lang="en-US" sz="1100" b="0" i="0" u="none" strike="noStrike">
              <a:solidFill>
                <a:schemeClr val="dk1"/>
              </a:solidFill>
              <a:latin typeface="Verdana"/>
              <a:ea typeface="Verdana"/>
              <a:cs typeface="Verdana"/>
              <a:sym typeface="Verdana"/>
            </a:rPr>
            <a:t>The HECVAT (and Toolkit) was created by the Higher Education Information Security Council Shared Assessments Working Group.  Its purpose is to provide a starting point for the assessment of vendor provided services and resources.  Over time, the Shared Assessments Working Group hopes to create a framework that will establish a community resource where institutions and cloud services providers will share completed Higher Education Cloud Vendor Assessment Tool assessments.</a:t>
          </a:r>
          <a:endParaRPr sz="1400"/>
        </a:p>
        <a:p>
          <a:pPr marL="0" lvl="0" indent="0" algn="l" rtl="0">
            <a:spcBef>
              <a:spcPts val="0"/>
            </a:spcBef>
            <a:spcAft>
              <a:spcPts val="0"/>
            </a:spcAft>
            <a:buSzPts val="1100"/>
            <a:buFont typeface="Arial"/>
            <a:buNone/>
          </a:pPr>
          <a:endParaRPr sz="1100" b="0" i="0" u="none" strike="noStrike">
            <a:solidFill>
              <a:schemeClr val="dk1"/>
            </a:solidFill>
            <a:latin typeface="Verdana"/>
            <a:ea typeface="Verdana"/>
            <a:cs typeface="Verdana"/>
            <a:sym typeface="Verdana"/>
          </a:endParaRPr>
        </a:p>
        <a:p>
          <a:pPr marL="0" marR="0" lvl="0" indent="0" algn="ctr" rtl="0">
            <a:lnSpc>
              <a:spcPct val="100000"/>
            </a:lnSpc>
            <a:spcBef>
              <a:spcPts val="0"/>
            </a:spcBef>
            <a:spcAft>
              <a:spcPts val="0"/>
            </a:spcAft>
            <a:buClr>
              <a:schemeClr val="dk1"/>
            </a:buClr>
            <a:buSzPts val="1200"/>
            <a:buFont typeface="Verdana"/>
            <a:buNone/>
          </a:pPr>
          <a:r>
            <a:rPr lang="en-US" sz="1200" b="1">
              <a:solidFill>
                <a:schemeClr val="dk1"/>
              </a:solidFill>
              <a:latin typeface="Verdana"/>
              <a:ea typeface="Verdana"/>
              <a:cs typeface="Verdana"/>
              <a:sym typeface="Verdana"/>
            </a:rPr>
            <a:t>https://www.educause.edu/hecvat</a:t>
          </a:r>
          <a:endParaRPr sz="1400"/>
        </a:p>
        <a:p>
          <a:pPr marL="0" lvl="0" indent="0" algn="ctr" rtl="0">
            <a:spcBef>
              <a:spcPts val="0"/>
            </a:spcBef>
            <a:spcAft>
              <a:spcPts val="0"/>
            </a:spcAft>
            <a:buClr>
              <a:schemeClr val="dk1"/>
            </a:buClr>
            <a:buSzPts val="1200"/>
            <a:buFont typeface="Verdana"/>
            <a:buNone/>
          </a:pPr>
          <a:r>
            <a:rPr lang="en-US" sz="1200" b="1">
              <a:solidFill>
                <a:schemeClr val="dk1"/>
              </a:solidFill>
              <a:latin typeface="Verdana"/>
              <a:ea typeface="Verdana"/>
              <a:cs typeface="Verdana"/>
              <a:sym typeface="Verdana"/>
            </a:rPr>
            <a:t>https://www.ren-isac.net/hecvat</a:t>
          </a:r>
          <a:endParaRPr sz="1400"/>
        </a:p>
        <a:p>
          <a:pPr marL="0" lvl="0" indent="0" algn="l" rtl="0">
            <a:spcBef>
              <a:spcPts val="0"/>
            </a:spcBef>
            <a:spcAft>
              <a:spcPts val="0"/>
            </a:spcAft>
            <a:buClr>
              <a:schemeClr val="dk1"/>
            </a:buClr>
            <a:buSzPts val="1100"/>
            <a:buFont typeface="Verdana"/>
            <a:buNone/>
          </a:pPr>
          <a:br>
            <a:rPr lang="en-US" sz="1100" b="0">
              <a:solidFill>
                <a:schemeClr val="dk1"/>
              </a:solidFill>
              <a:latin typeface="Verdana"/>
              <a:ea typeface="Verdana"/>
              <a:cs typeface="Verdana"/>
              <a:sym typeface="Verdana"/>
            </a:rPr>
          </a:br>
          <a:r>
            <a:rPr lang="en-US" sz="1100" b="0" i="0" u="none" strike="noStrike">
              <a:solidFill>
                <a:schemeClr val="dk1"/>
              </a:solidFill>
              <a:latin typeface="Verdana"/>
              <a:ea typeface="Verdana"/>
              <a:cs typeface="Verdana"/>
              <a:sym typeface="Verdana"/>
            </a:rPr>
            <a:t>(C) EDUCAUSE 2022</a:t>
          </a:r>
          <a:endParaRPr sz="1100" b="0">
            <a:latin typeface="Verdana"/>
            <a:ea typeface="Verdana"/>
            <a:cs typeface="Verdana"/>
            <a:sym typeface="Verdana"/>
          </a:endParaRPr>
        </a:p>
        <a:p>
          <a:pPr marL="0" lvl="0" indent="0" algn="l" rtl="0">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This work is licensed under a Creative Commons Attribution-Noncommercial-ShareAlike 4.0 International License (CC BY-NC-SA 4.0).</a:t>
          </a:r>
          <a:endParaRPr sz="1100" b="0">
            <a:latin typeface="Verdana"/>
            <a:ea typeface="Verdana"/>
            <a:cs typeface="Verdana"/>
            <a:sym typeface="Verdana"/>
          </a:endParaRPr>
        </a:p>
        <a:p>
          <a:pPr marL="0" marR="0" lvl="0" indent="0" algn="l" rtl="0">
            <a:lnSpc>
              <a:spcPct val="100000"/>
            </a:lnSpc>
            <a:spcBef>
              <a:spcPts val="0"/>
            </a:spcBef>
            <a:spcAft>
              <a:spcPts val="0"/>
            </a:spcAft>
            <a:buClr>
              <a:schemeClr val="dk1"/>
            </a:buClr>
            <a:buSzPts val="1100"/>
            <a:buFont typeface="Verdana"/>
            <a:buNone/>
          </a:pPr>
          <a:br>
            <a:rPr lang="en-US" sz="1100" b="0">
              <a:solidFill>
                <a:schemeClr val="dk1"/>
              </a:solidFill>
              <a:latin typeface="Verdana"/>
              <a:ea typeface="Verdana"/>
              <a:cs typeface="Verdana"/>
              <a:sym typeface="Verdana"/>
            </a:rPr>
          </a:br>
          <a:r>
            <a:rPr lang="en-US" sz="1100" b="0" i="0" u="none" strike="noStrike">
              <a:solidFill>
                <a:schemeClr val="dk1"/>
              </a:solidFill>
              <a:latin typeface="Verdana"/>
              <a:ea typeface="Verdana"/>
              <a:cs typeface="Verdana"/>
              <a:sym typeface="Verdana"/>
            </a:rPr>
            <a:t>This </a:t>
          </a:r>
          <a:r>
            <a:rPr lang="en-US" sz="1100" b="0" i="0">
              <a:solidFill>
                <a:schemeClr val="dk1"/>
              </a:solidFill>
              <a:latin typeface="Verdana"/>
              <a:ea typeface="Verdana"/>
              <a:cs typeface="Verdana"/>
              <a:sym typeface="Verdana"/>
            </a:rPr>
            <a:t>Higher Education Cloud Vendor Assessment Toolkit </a:t>
          </a:r>
          <a:r>
            <a:rPr lang="en-US" sz="1100" b="0" i="0" u="none" strike="noStrike">
              <a:solidFill>
                <a:schemeClr val="dk1"/>
              </a:solidFill>
              <a:latin typeface="Verdana"/>
              <a:ea typeface="Verdana"/>
              <a:cs typeface="Verdana"/>
              <a:sym typeface="Verdana"/>
            </a:rPr>
            <a:t>is brought to you by the Higher Education Information Security Council, and members from EDUCAUSE, Internet2, and the Research and Education Networking Information Sharing and Analysis Center (REN-ISAC).</a:t>
          </a:r>
          <a:endParaRPr sz="1400"/>
        </a:p>
      </xdr:txBody>
    </xdr:sp>
    <xdr:clientData fLocksWithSheet="0"/>
  </xdr:oneCellAnchor>
  <xdr:oneCellAnchor>
    <xdr:from>
      <xdr:col>0</xdr:col>
      <xdr:colOff>85725</xdr:colOff>
      <xdr:row>0</xdr:row>
      <xdr:rowOff>85725</xdr:rowOff>
    </xdr:from>
    <xdr:ext cx="2371725" cy="514350"/>
    <xdr:pic>
      <xdr:nvPicPr>
        <xdr:cNvPr id="2" name="image1.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1</xdr:col>
      <xdr:colOff>28575</xdr:colOff>
      <xdr:row>12</xdr:row>
      <xdr:rowOff>142875</xdr:rowOff>
    </xdr:from>
    <xdr:ext cx="5857875" cy="1266825"/>
    <xdr:pic>
      <xdr:nvPicPr>
        <xdr:cNvPr id="2" name="image2.png">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twoCellAnchor>
    <xdr:from>
      <xdr:col>4</xdr:col>
      <xdr:colOff>241300</xdr:colOff>
      <xdr:row>4</xdr:row>
      <xdr:rowOff>711200</xdr:rowOff>
    </xdr:from>
    <xdr:to>
      <xdr:col>4</xdr:col>
      <xdr:colOff>3039968</xdr:colOff>
      <xdr:row>13</xdr:row>
      <xdr:rowOff>38100</xdr:rowOff>
    </xdr:to>
    <xdr:grpSp>
      <xdr:nvGrpSpPr>
        <xdr:cNvPr id="2" name="Group 1">
          <a:extLst>
            <a:ext uri="{FF2B5EF4-FFF2-40B4-BE49-F238E27FC236}">
              <a16:creationId xmlns:a16="http://schemas.microsoft.com/office/drawing/2014/main" id="{AEE53852-D13A-1448-B975-4F9B8E432962}"/>
            </a:ext>
          </a:extLst>
        </xdr:cNvPr>
        <xdr:cNvGrpSpPr/>
      </xdr:nvGrpSpPr>
      <xdr:grpSpPr>
        <a:xfrm>
          <a:off x="15163800" y="2438400"/>
          <a:ext cx="2798668" cy="2374900"/>
          <a:chOff x="13347700" y="2908300"/>
          <a:chExt cx="2506568" cy="2070100"/>
        </a:xfrm>
        <a:effectLst>
          <a:outerShdw blurRad="76200" dist="63500" dir="8100000" algn="tr" rotWithShape="0">
            <a:prstClr val="black">
              <a:alpha val="50971"/>
            </a:prstClr>
          </a:outerShdw>
        </a:effectLst>
      </xdr:grpSpPr>
      <xdr:sp macro="" textlink="">
        <xdr:nvSpPr>
          <xdr:cNvPr id="3" name="TextBox 2">
            <a:extLst>
              <a:ext uri="{FF2B5EF4-FFF2-40B4-BE49-F238E27FC236}">
                <a16:creationId xmlns:a16="http://schemas.microsoft.com/office/drawing/2014/main" id="{AC329D41-8CFE-4A49-ABF8-BFBF1E159B08}"/>
              </a:ext>
            </a:extLst>
          </xdr:cNvPr>
          <xdr:cNvSpPr txBox="1"/>
        </xdr:nvSpPr>
        <xdr:spPr>
          <a:xfrm>
            <a:off x="13347700" y="3644900"/>
            <a:ext cx="2501900" cy="1333500"/>
          </a:xfrm>
          <a:prstGeom prst="rect">
            <a:avLst/>
          </a:prstGeom>
          <a:solidFill>
            <a:srgbClr val="287A9F"/>
          </a:solidFill>
          <a:ln w="12700" cap="flat">
            <a:noFill/>
            <a:miter lim="400000"/>
          </a:ln>
          <a:effectLst>
            <a:outerShdw blurRad="50800" dist="38100" dir="5400000" algn="t" rotWithShape="0">
              <a:prstClr val="black">
                <a:alpha val="40000"/>
              </a:prstClr>
            </a:outerShdw>
          </a:effectLst>
        </xdr:spPr>
        <xdr:style>
          <a:lnRef idx="0">
            <a:scrgbClr r="0" g="0" b="0"/>
          </a:lnRef>
          <a:fillRef idx="0">
            <a:scrgbClr r="0" g="0" b="0"/>
          </a:fillRef>
          <a:effectRef idx="0">
            <a:scrgbClr r="0" g="0" b="0"/>
          </a:effectRef>
          <a:fontRef idx="none"/>
        </xdr:style>
        <xdr:txBody>
          <a:bodyPr rot="0" spcFirstLastPara="1" vertOverflow="clip" horzOverflow="clip" vert="horz" wrap="square" lIns="50800" tIns="50800" rIns="50800" bIns="50800" numCol="1" spcCol="38100" rtlCol="0" anchor="t">
            <a:noAutofit/>
          </a:bodyPr>
          <a:lstStyle/>
          <a:p>
            <a:pPr marL="0" marR="0" indent="0" algn="l" defTabSz="457200" rtl="0" fontAlgn="auto" latinLnBrk="1" hangingPunct="0">
              <a:lnSpc>
                <a:spcPct val="100000"/>
              </a:lnSpc>
              <a:spcBef>
                <a:spcPts val="0"/>
              </a:spcBef>
              <a:spcAft>
                <a:spcPts val="0"/>
              </a:spcAft>
              <a:buClrTx/>
              <a:buSzTx/>
              <a:buFontTx/>
              <a:buNone/>
              <a:tabLst/>
            </a:pPr>
            <a:r>
              <a:rPr kumimoji="0" lang="en-US" sz="1200" b="0" i="0" u="none" strike="noStrike" cap="none" spc="0" normalizeH="0" baseline="0">
                <a:ln>
                  <a:noFill/>
                </a:ln>
                <a:solidFill>
                  <a:schemeClr val="bg1"/>
                </a:solidFill>
                <a:effectLst/>
                <a:uFillTx/>
                <a:latin typeface="Verdana" panose="020B0604030504040204" pitchFamily="34" charset="0"/>
                <a:ea typeface="Verdana" panose="020B0604030504040204" pitchFamily="34" charset="0"/>
                <a:cs typeface="Verdana" panose="020B0604030504040204" pitchFamily="34" charset="0"/>
                <a:sym typeface="Helvetica"/>
              </a:rPr>
              <a:t>This HECVAT is part of the</a:t>
            </a:r>
            <a:br>
              <a:rPr kumimoji="0" lang="en-US" sz="1200" b="0" i="0" u="none" strike="noStrike" cap="none" spc="0" normalizeH="0" baseline="0">
                <a:ln>
                  <a:noFill/>
                </a:ln>
                <a:solidFill>
                  <a:schemeClr val="bg1"/>
                </a:solidFill>
                <a:effectLst/>
                <a:uFillTx/>
                <a:latin typeface="Verdana" panose="020B0604030504040204" pitchFamily="34" charset="0"/>
                <a:ea typeface="Verdana" panose="020B0604030504040204" pitchFamily="34" charset="0"/>
                <a:cs typeface="Verdana" panose="020B0604030504040204" pitchFamily="34" charset="0"/>
                <a:sym typeface="Helvetica"/>
              </a:rPr>
            </a:br>
            <a:r>
              <a:rPr kumimoji="0" lang="en-US" sz="1200" b="0" i="0" u="none" strike="noStrike" cap="none" spc="0" normalizeH="0" baseline="0">
                <a:ln>
                  <a:noFill/>
                </a:ln>
                <a:solidFill>
                  <a:schemeClr val="bg1"/>
                </a:solidFill>
                <a:effectLst/>
                <a:uFillTx/>
                <a:latin typeface="Verdana" panose="020B0604030504040204" pitchFamily="34" charset="0"/>
                <a:ea typeface="Verdana" panose="020B0604030504040204" pitchFamily="34" charset="0"/>
                <a:cs typeface="Verdana" panose="020B0604030504040204" pitchFamily="34" charset="0"/>
                <a:sym typeface="Helvetica"/>
              </a:rPr>
              <a:t>LearnPlatform Security Package.</a:t>
            </a:r>
            <a:br>
              <a:rPr kumimoji="0" lang="en-US" sz="1200" b="0" i="0" u="none" strike="noStrike" cap="none" spc="0" normalizeH="0" baseline="0">
                <a:ln>
                  <a:noFill/>
                </a:ln>
                <a:solidFill>
                  <a:schemeClr val="bg1"/>
                </a:solidFill>
                <a:effectLst/>
                <a:uFillTx/>
                <a:latin typeface="Verdana" panose="020B0604030504040204" pitchFamily="34" charset="0"/>
                <a:ea typeface="Verdana" panose="020B0604030504040204" pitchFamily="34" charset="0"/>
                <a:cs typeface="Verdana" panose="020B0604030504040204" pitchFamily="34" charset="0"/>
                <a:sym typeface="Helvetica"/>
              </a:rPr>
            </a:br>
            <a:r>
              <a:rPr kumimoji="0" lang="en-US" sz="1200" b="0" i="0" u="none" strike="noStrike" cap="none" spc="0" normalizeH="0" baseline="0">
                <a:ln>
                  <a:noFill/>
                </a:ln>
                <a:solidFill>
                  <a:schemeClr val="bg1"/>
                </a:solidFill>
                <a:effectLst/>
                <a:uFillTx/>
                <a:latin typeface="Verdana" panose="020B0604030504040204" pitchFamily="34" charset="0"/>
                <a:ea typeface="Verdana" panose="020B0604030504040204" pitchFamily="34" charset="0"/>
                <a:cs typeface="Verdana" panose="020B0604030504040204" pitchFamily="34" charset="0"/>
                <a:sym typeface="Helvetica"/>
              </a:rPr>
              <a:t>The full Security Package is</a:t>
            </a:r>
            <a:br>
              <a:rPr kumimoji="0" lang="en-US" sz="1200" b="0" i="0" u="none" strike="noStrike" cap="none" spc="0" normalizeH="0" baseline="0">
                <a:ln>
                  <a:noFill/>
                </a:ln>
                <a:solidFill>
                  <a:schemeClr val="bg1"/>
                </a:solidFill>
                <a:effectLst/>
                <a:uFillTx/>
                <a:latin typeface="Verdana" panose="020B0604030504040204" pitchFamily="34" charset="0"/>
                <a:ea typeface="Verdana" panose="020B0604030504040204" pitchFamily="34" charset="0"/>
                <a:cs typeface="Verdana" panose="020B0604030504040204" pitchFamily="34" charset="0"/>
                <a:sym typeface="Helvetica"/>
              </a:rPr>
            </a:br>
            <a:r>
              <a:rPr kumimoji="0" lang="en-US" sz="1200" b="0" i="0" u="none" strike="noStrike" cap="none" spc="0" normalizeH="0" baseline="0">
                <a:ln>
                  <a:noFill/>
                </a:ln>
                <a:solidFill>
                  <a:schemeClr val="bg1"/>
                </a:solidFill>
                <a:effectLst/>
                <a:uFillTx/>
                <a:latin typeface="Verdana" panose="020B0604030504040204" pitchFamily="34" charset="0"/>
                <a:ea typeface="Verdana" panose="020B0604030504040204" pitchFamily="34" charset="0"/>
                <a:cs typeface="Verdana" panose="020B0604030504040204" pitchFamily="34" charset="0"/>
                <a:sym typeface="Helvetica"/>
              </a:rPr>
              <a:t>available at:</a:t>
            </a:r>
          </a:p>
          <a:p>
            <a:pPr marL="0" marR="0" indent="0" algn="l" defTabSz="457200" rtl="0" fontAlgn="auto" latinLnBrk="1" hangingPunct="0">
              <a:lnSpc>
                <a:spcPct val="100000"/>
              </a:lnSpc>
              <a:spcBef>
                <a:spcPts val="0"/>
              </a:spcBef>
              <a:spcAft>
                <a:spcPts val="0"/>
              </a:spcAft>
              <a:buClrTx/>
              <a:buSzTx/>
              <a:buFontTx/>
              <a:buNone/>
              <a:tabLst/>
            </a:pPr>
            <a:br>
              <a:rPr kumimoji="0" lang="en-US" sz="1200" b="0" i="0" u="none" strike="noStrike" cap="none" spc="0" normalizeH="0" baseline="0">
                <a:ln>
                  <a:noFill/>
                </a:ln>
                <a:solidFill>
                  <a:schemeClr val="bg1"/>
                </a:solidFill>
                <a:effectLst/>
                <a:uFillTx/>
                <a:latin typeface="Verdana" panose="020B0604030504040204" pitchFamily="34" charset="0"/>
                <a:ea typeface="Verdana" panose="020B0604030504040204" pitchFamily="34" charset="0"/>
                <a:cs typeface="Verdana" panose="020B0604030504040204" pitchFamily="34" charset="0"/>
                <a:sym typeface="Helvetica"/>
              </a:rPr>
            </a:br>
            <a:r>
              <a:rPr kumimoji="0" lang="en-US" sz="1200" b="0" i="0" u="sng" strike="noStrike" cap="none" spc="0" normalizeH="0" baseline="0">
                <a:ln>
                  <a:noFill/>
                </a:ln>
                <a:solidFill>
                  <a:schemeClr val="bg1"/>
                </a:solidFill>
                <a:effectLst/>
                <a:uFillTx/>
                <a:latin typeface="Verdana" panose="020B0604030504040204" pitchFamily="34" charset="0"/>
                <a:ea typeface="Verdana" panose="020B0604030504040204" pitchFamily="34" charset="0"/>
                <a:cs typeface="Verdana" panose="020B0604030504040204" pitchFamily="34" charset="0"/>
                <a:sym typeface="Helvetica"/>
              </a:rPr>
              <a:t>inst.bid/learnplatform/dl</a:t>
            </a:r>
          </a:p>
        </xdr:txBody>
      </xdr:sp>
      <xdr:pic>
        <xdr:nvPicPr>
          <xdr:cNvPr id="4" name="Picture 3">
            <a:extLst>
              <a:ext uri="{FF2B5EF4-FFF2-40B4-BE49-F238E27FC236}">
                <a16:creationId xmlns:a16="http://schemas.microsoft.com/office/drawing/2014/main" id="{E4EB240A-3293-ACCD-365E-AE1BC72EB21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350284" y="2908300"/>
            <a:ext cx="2503984" cy="737649"/>
          </a:xfrm>
          <a:prstGeom prst="rect">
            <a:avLst/>
          </a:prstGeom>
          <a:solidFill>
            <a:srgbClr val="287A9F"/>
          </a:solidFill>
          <a:effectLst/>
        </xdr:spPr>
      </xdr:pic>
    </xdr:grpSp>
    <xdr:clientData/>
  </xdr:twoCellAnchor>
</xdr:wsDr>
</file>

<file path=xl/drawings/drawing4.xml><?xml version="1.0" encoding="utf-8"?>
<xdr:wsDr xmlns:xdr="http://schemas.openxmlformats.org/drawingml/2006/spreadsheetDrawing" xmlns:a="http://schemas.openxmlformats.org/drawingml/2006/main">
  <xdr:oneCellAnchor>
    <xdr:from>
      <xdr:col>0</xdr:col>
      <xdr:colOff>25401</xdr:colOff>
      <xdr:row>6</xdr:row>
      <xdr:rowOff>31750</xdr:rowOff>
    </xdr:from>
    <xdr:ext cx="11830050" cy="2600325"/>
    <xdr:graphicFrame macro="">
      <xdr:nvGraphicFramePr>
        <xdr:cNvPr id="1862146850" name="Chart 1">
          <a:extLst>
            <a:ext uri="{FF2B5EF4-FFF2-40B4-BE49-F238E27FC236}">
              <a16:creationId xmlns:a16="http://schemas.microsoft.com/office/drawing/2014/main" id="{00000000-0008-0000-0900-0000221BFE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dr:oneCellAnchor>
    <xdr:from>
      <xdr:col>0</xdr:col>
      <xdr:colOff>66675</xdr:colOff>
      <xdr:row>0</xdr:row>
      <xdr:rowOff>47625</xdr:rowOff>
    </xdr:from>
    <xdr:ext cx="7629525" cy="15687675"/>
    <xdr:sp macro="" textlink="">
      <xdr:nvSpPr>
        <xdr:cNvPr id="4" name="Shape 4">
          <a:extLst>
            <a:ext uri="{FF2B5EF4-FFF2-40B4-BE49-F238E27FC236}">
              <a16:creationId xmlns:a16="http://schemas.microsoft.com/office/drawing/2014/main" id="{00000000-0008-0000-0D00-000004000000}"/>
            </a:ext>
          </a:extLst>
        </xdr:cNvPr>
        <xdr:cNvSpPr txBox="1"/>
      </xdr:nvSpPr>
      <xdr:spPr>
        <a:xfrm>
          <a:off x="1536000" y="0"/>
          <a:ext cx="7620000" cy="7560000"/>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b="1">
            <a:solidFill>
              <a:schemeClr val="dk1"/>
            </a:solidFill>
            <a:latin typeface="Calibri"/>
            <a:ea typeface="Calibri"/>
            <a:cs typeface="Calibri"/>
            <a:sym typeface="Calibri"/>
          </a:endParaRPr>
        </a:p>
        <a:p>
          <a:pPr marL="0" lvl="0" indent="0" algn="ctr" rtl="0">
            <a:spcBef>
              <a:spcPts val="0"/>
            </a:spcBef>
            <a:spcAft>
              <a:spcPts val="0"/>
            </a:spcAft>
            <a:buSzPts val="1100"/>
            <a:buFont typeface="Arial"/>
            <a:buNone/>
          </a:pPr>
          <a:endParaRPr sz="1100" b="1">
            <a:solidFill>
              <a:schemeClr val="dk1"/>
            </a:solidFill>
            <a:latin typeface="Calibri"/>
            <a:ea typeface="Calibri"/>
            <a:cs typeface="Calibri"/>
            <a:sym typeface="Calibri"/>
          </a:endParaRPr>
        </a:p>
        <a:p>
          <a:pPr marL="0" lvl="0" indent="0" algn="ctr" rtl="0">
            <a:spcBef>
              <a:spcPts val="0"/>
            </a:spcBef>
            <a:spcAft>
              <a:spcPts val="0"/>
            </a:spcAft>
            <a:buSzPts val="1100"/>
            <a:buFont typeface="Arial"/>
            <a:buNone/>
          </a:pPr>
          <a:endParaRPr sz="1100" b="1">
            <a:solidFill>
              <a:schemeClr val="dk1"/>
            </a:solidFill>
            <a:latin typeface="Calibri"/>
            <a:ea typeface="Calibri"/>
            <a:cs typeface="Calibri"/>
            <a:sym typeface="Calibri"/>
          </a:endParaRPr>
        </a:p>
        <a:p>
          <a:pPr marL="0" lvl="0" indent="0" algn="ctr" rtl="0">
            <a:spcBef>
              <a:spcPts val="0"/>
            </a:spcBef>
            <a:spcAft>
              <a:spcPts val="0"/>
            </a:spcAft>
            <a:buClr>
              <a:schemeClr val="dk1"/>
            </a:buClr>
            <a:buSzPts val="1400"/>
            <a:buFont typeface="Verdana"/>
            <a:buNone/>
          </a:pPr>
          <a:r>
            <a:rPr lang="en-US" sz="1400" b="1">
              <a:solidFill>
                <a:schemeClr val="dk1"/>
              </a:solidFill>
              <a:latin typeface="Verdana"/>
              <a:ea typeface="Verdana"/>
              <a:cs typeface="Verdana"/>
              <a:sym typeface="Verdana"/>
            </a:rPr>
            <a:t>Acknowledgments</a:t>
          </a:r>
          <a:endParaRPr sz="1400">
            <a:latin typeface="Verdana"/>
            <a:ea typeface="Verdana"/>
            <a:cs typeface="Verdana"/>
            <a:sym typeface="Verdana"/>
          </a:endParaRPr>
        </a:p>
        <a:p>
          <a:pPr marL="0" lvl="0" indent="0" algn="l" rtl="0">
            <a:spcBef>
              <a:spcPts val="0"/>
            </a:spcBef>
            <a:spcAft>
              <a:spcPts val="0"/>
            </a:spcAft>
            <a:buClr>
              <a:schemeClr val="dk1"/>
            </a:buClr>
            <a:buSzPts val="1100"/>
            <a:buFont typeface="Verdana"/>
            <a:buNone/>
          </a:pPr>
          <a:r>
            <a:rPr lang="en-US" sz="1100">
              <a:solidFill>
                <a:schemeClr val="dk1"/>
              </a:solidFill>
              <a:latin typeface="Verdana"/>
              <a:ea typeface="Verdana"/>
              <a:cs typeface="Verdana"/>
              <a:sym typeface="Verdana"/>
            </a:rPr>
            <a:t> </a:t>
          </a:r>
          <a:endParaRPr sz="1100">
            <a:latin typeface="Verdana"/>
            <a:ea typeface="Verdana"/>
            <a:cs typeface="Verdana"/>
            <a:sym typeface="Verdana"/>
          </a:endParaRPr>
        </a:p>
        <a:p>
          <a:pPr marL="0" lvl="0" indent="0" algn="l" rtl="0">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The Higher Education Information Security Council Shared Assessments Working Group contributed their vision and significant talents to the conception, creation, and completion of this resource. </a:t>
          </a:r>
          <a:endParaRPr sz="1400"/>
        </a:p>
        <a:p>
          <a:pPr marL="0" lvl="0" indent="0" algn="l" rtl="0">
            <a:spcBef>
              <a:spcPts val="0"/>
            </a:spcBef>
            <a:spcAft>
              <a:spcPts val="0"/>
            </a:spcAft>
            <a:buSzPts val="1100"/>
            <a:buFont typeface="Arial"/>
            <a:buNone/>
          </a:pPr>
          <a:endParaRPr sz="1100" b="0" i="0" u="none" strike="noStrike">
            <a:solidFill>
              <a:schemeClr val="dk1"/>
            </a:solidFill>
            <a:latin typeface="Verdana"/>
            <a:ea typeface="Verdana"/>
            <a:cs typeface="Verdana"/>
            <a:sym typeface="Verdana"/>
          </a:endParaRPr>
        </a:p>
        <a:p>
          <a:r>
            <a:rPr lang="en-US" sz="1100" b="0" i="0" u="none" strike="noStrike">
              <a:solidFill>
                <a:schemeClr val="tx1"/>
              </a:solidFill>
              <a:effectLst/>
              <a:latin typeface="Verdana" charset="0"/>
              <a:ea typeface="Verdana" charset="0"/>
              <a:cs typeface="Verdana" charset="0"/>
            </a:rPr>
            <a:t>Members that contributed in</a:t>
          </a:r>
          <a:r>
            <a:rPr lang="en-US" sz="1100" b="0" i="0" u="none" strike="noStrike" baseline="0">
              <a:solidFill>
                <a:schemeClr val="tx1"/>
              </a:solidFill>
              <a:effectLst/>
              <a:latin typeface="Verdana" charset="0"/>
              <a:ea typeface="Verdana" charset="0"/>
              <a:cs typeface="Verdana" charset="0"/>
            </a:rPr>
            <a:t> 2020, 2021, and 2022</a:t>
          </a:r>
          <a:r>
            <a:rPr lang="en-US" sz="1100" b="0" i="0" u="none" strike="noStrike">
              <a:solidFill>
                <a:schemeClr val="tx1"/>
              </a:solidFill>
              <a:effectLst/>
              <a:latin typeface="Verdana" charset="0"/>
              <a:ea typeface="Verdana" charset="0"/>
              <a:cs typeface="Verdana" charset="0"/>
            </a:rPr>
            <a:t>:</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Mary Albert, Princeton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Jon Allen, Baylor University (HECVAT</a:t>
          </a:r>
          <a:r>
            <a:rPr lang="en-US" sz="1100" b="0" i="0" u="none" strike="noStrike" baseline="0">
              <a:solidFill>
                <a:schemeClr val="tx1"/>
              </a:solidFill>
              <a:effectLst/>
              <a:latin typeface="Verdana" charset="0"/>
              <a:ea typeface="Verdana" charset="0"/>
              <a:cs typeface="Verdana" charset="0"/>
            </a:rPr>
            <a:t> Users CG </a:t>
          </a:r>
          <a:r>
            <a:rPr lang="en-US" sz="1100" b="0" i="0" u="none" strike="noStrike">
              <a:solidFill>
                <a:schemeClr val="tx1"/>
              </a:solidFill>
              <a:effectLst/>
              <a:latin typeface="Verdana" charset="0"/>
              <a:ea typeface="Verdana" charset="0"/>
              <a:cs typeface="Verdana" charset="0"/>
            </a:rPr>
            <a:t>chair)</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Jill Bateman, Ohio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Vince Bonura, Fordham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Gwen A. Bostic, Western Michigan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Josh Callahan, Cal Poly Humboldt</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Meryl Bursic, Cornell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Christopher Cashmere, University of Nebraska</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Jiatyan Chen, Stanford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Tom Coffy, University of Tennessee, Knoxville</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Doug Cox, University of Michigan</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Michael Cyr, University of Maine System, IT Accessibility CG Co-Chair</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Glenn Dausch, Stony Brook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Suzanne Elhorr, American University of Beirut</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Charles Escue, Indiana University (HECVAT Users CG co-chair)</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Laura Fathauer, Miami University [OH]</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Sean Hagan, University of Alaska</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Greg Hanek, Indiana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Tania Heap, University of North Texas</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Lori Kressin, University of Virginia</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Avinash Kundu, EAB Global, Inc.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Dennis Leber, UTHSC</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Thierry Lechler, UCF</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Sung Lee, Howard Community  College</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Matthew Long, University of NebraskaMary McKee, Duke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Jeff Miller, University of Central Oklahoma</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Steven Premeau, University of Maine</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Laura Raderman, Carnegie Mellon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Mark Rank, Cirrus Identity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Nicole Roy, Internet2</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Carmen Schafer, University of Missouri</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Kyle Shachmut, Harvard University, IT Accessibility CG Co-Chair</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Eudora Struble, Wake Forest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Kate Tipton, California State University at Northridge</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Jeffrey Tomaszewski, University of Michigan</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Luke Watson, Virginia Tech</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Todd Weissenberger, University of Iowa</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William Wetherill, University of North Carolina Wilmington</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John Zage, University of Illinois- National Center for Supercomputing Applications</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Deb Zsigalov, Tennessee Technological University</a:t>
          </a:r>
        </a:p>
        <a:p>
          <a:endParaRPr lang="en-US" sz="1100" b="0" i="0" u="none" strike="noStrike">
            <a:solidFill>
              <a:schemeClr val="tx1"/>
            </a:solidFill>
            <a:effectLst/>
            <a:latin typeface="Verdana" charset="0"/>
            <a:ea typeface="Verdana" charset="0"/>
            <a:cs typeface="Verdana" charset="0"/>
          </a:endParaRPr>
        </a:p>
        <a:p>
          <a:endParaRPr lang="en-US" sz="1100" b="0" i="0" u="none" strike="noStrike">
            <a:solidFill>
              <a:schemeClr val="tx1"/>
            </a:solidFill>
            <a:effectLst/>
            <a:latin typeface="Verdana" charset="0"/>
            <a:ea typeface="Verdana" charset="0"/>
            <a:cs typeface="Verdana" charset="0"/>
          </a:endParaRPr>
        </a:p>
        <a:p>
          <a:pPr marL="0" lvl="0" indent="0" algn="l" rtl="0">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Members that contributed to Phase IV (2019) of this effort are:</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Jon Allen, Baylor University (working group chair)</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Matthew Buss, Internet2</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Josh Callahan, Humboldt State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Andrea Childress, University of Nebraska</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Tom Coffy, University of Tennessee</a:t>
          </a:r>
          <a:endParaRPr sz="1400"/>
        </a:p>
        <a:p>
          <a:pPr marL="171450" marR="0" lvl="0" indent="-171450" algn="l" rtl="0">
            <a:lnSpc>
              <a:spcPct val="100000"/>
            </a:lnSpc>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Susan Coleman, REN-ISAC</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Susan Cullen, CSU Office of the Chancellor</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Michael Cyr, University of Maine System</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Debra Dandridge, Texas A&amp;M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Niranjan Davray, Colgate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Charles Escue, Indiana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Carl Flynn, Baylor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Ruth Ginzberg, University of Wisconsin System</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Sean Hagan, Yavapai College</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Daphne Ireland, Princeton</a:t>
          </a:r>
          <a:endParaRPr sz="1400"/>
        </a:p>
        <a:p>
          <a:pPr marL="171450" marR="0" lvl="0" indent="-171450" algn="l" rtl="0">
            <a:lnSpc>
              <a:spcPct val="100000"/>
            </a:lnSpc>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Brian Kelly, EDUCAUSE</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Amy Kobezak, Virginia Tech</a:t>
          </a:r>
          <a:endParaRPr sz="1400"/>
        </a:p>
        <a:p>
          <a:pPr marL="171450" marR="0" lvl="0" indent="-171450" algn="l" rtl="0">
            <a:lnSpc>
              <a:spcPct val="100000"/>
            </a:lnSpc>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Nick Lewis, Internet2</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Sue McGlashan, University of Toronto</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Hector Molina, East Carolina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Mark Nichols, Virginia Tech</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Laura Raderman, Carnegie Mellon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Kyle Shachmut, Harvard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Bob Smith, Longwood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Kyle Smith, Georgia Tech</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Christian Vinten-Johansen, Penn State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Valerie Vogel, EDUCAUSE</a:t>
          </a:r>
          <a:endParaRPr sz="1400"/>
        </a:p>
        <a:p>
          <a:pPr marL="0" lvl="0" indent="0" algn="l" rtl="0">
            <a:spcBef>
              <a:spcPts val="0"/>
            </a:spcBef>
            <a:spcAft>
              <a:spcPts val="0"/>
            </a:spcAft>
            <a:buSzPts val="1100"/>
            <a:buFont typeface="Arial"/>
            <a:buNone/>
          </a:pPr>
          <a:endParaRPr sz="1100" b="0" i="0" u="none" strike="noStrike">
            <a:solidFill>
              <a:schemeClr val="dk1"/>
            </a:solidFill>
            <a:latin typeface="Verdana"/>
            <a:ea typeface="Verdana"/>
            <a:cs typeface="Verdana"/>
            <a:sym typeface="Verdana"/>
          </a:endParaRPr>
        </a:p>
        <a:p>
          <a:pPr marL="0" lvl="0" indent="0" algn="l" rtl="0">
            <a:spcBef>
              <a:spcPts val="0"/>
            </a:spcBef>
            <a:spcAft>
              <a:spcPts val="0"/>
            </a:spcAft>
            <a:buSzPts val="1100"/>
            <a:buFont typeface="Arial"/>
            <a:buNone/>
          </a:pPr>
          <a:endParaRPr sz="1100" b="0" i="0" u="none" strike="noStrike">
            <a:solidFill>
              <a:schemeClr val="dk1"/>
            </a:solidFill>
            <a:latin typeface="Verdana"/>
            <a:ea typeface="Verdana"/>
            <a:cs typeface="Verdana"/>
            <a:sym typeface="Verdana"/>
          </a:endParaRPr>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Members that contributed to Phase III (2018) of this effort are:</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Jon Allen, Baylor University </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Josh Callahan, Humboldt State University</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Susan Coleman, REN-ISAC</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Charles Escue, Indiana University</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Joanna Grama, EDUCAUSE</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Todd Herring, REN-ISAC</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Jefferson Hopkins, Purdue University</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Alex Jalso, West Virginia University</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Nick Lewis, Internet2</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Kim Milford, REN-ISAC</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Amanda Sarratore, University of Notre Dame</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Gary Taylor, York University</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Valerie Vogel, EDUCAUSE</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Gene Willacker, Michigan State University</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David Zeichick, California State University, Chico</a:t>
          </a:r>
          <a:endParaRPr sz="1400"/>
        </a:p>
        <a:p>
          <a:pPr marL="0" marR="0" lvl="0" indent="0" algn="l" rtl="0">
            <a:lnSpc>
              <a:spcPct val="100000"/>
            </a:lnSpc>
            <a:spcBef>
              <a:spcPts val="0"/>
            </a:spcBef>
            <a:spcAft>
              <a:spcPts val="0"/>
            </a:spcAft>
            <a:buSzPts val="1100"/>
            <a:buFont typeface="Arial"/>
            <a:buNone/>
          </a:pPr>
          <a:endParaRPr sz="1100" b="0" i="0" u="none" strike="noStrike">
            <a:solidFill>
              <a:schemeClr val="dk1"/>
            </a:solidFill>
            <a:latin typeface="Verdana"/>
            <a:ea typeface="Verdana"/>
            <a:cs typeface="Verdana"/>
            <a:sym typeface="Verdana"/>
          </a:endParaRPr>
        </a:p>
        <a:p>
          <a:pPr marL="0" marR="0" lvl="0" indent="0" algn="l" rtl="0">
            <a:lnSpc>
              <a:spcPct val="100000"/>
            </a:lnSpc>
            <a:spcBef>
              <a:spcPts val="0"/>
            </a:spcBef>
            <a:spcAft>
              <a:spcPts val="0"/>
            </a:spcAft>
            <a:buSzPts val="1100"/>
            <a:buFont typeface="Arial"/>
            <a:buNone/>
          </a:pPr>
          <a:endParaRPr sz="1100" b="0" i="0" u="none" strike="noStrike">
            <a:solidFill>
              <a:schemeClr val="dk1"/>
            </a:solidFill>
            <a:latin typeface="Verdana"/>
            <a:ea typeface="Verdana"/>
            <a:cs typeface="Verdana"/>
            <a:sym typeface="Verdana"/>
          </a:endParaRPr>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Members that contributed to Phase II (2017) of this effort are:</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Jon Allen, Baylor University </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Samantha Birk, IMS Global Learning Consortium</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Jeff Bohrer, IMS Global Learning Consortium</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Sarah Braun, University of Colorado - Denver</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David Cassada, University of California - Davis</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Matthew Dalton, University of Massachusetts Amherst</a:t>
          </a:r>
          <a:endParaRPr sz="1100" b="0" i="0" u="none" strike="noStrike">
            <a:solidFill>
              <a:schemeClr val="dk1"/>
            </a:solidFill>
            <a:latin typeface="Verdana"/>
            <a:ea typeface="Verdana"/>
            <a:cs typeface="Verdana"/>
            <a:sym typeface="Verdana"/>
          </a:endParaRPr>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Charles Escue, Indiana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Joanna Grama, EDUCAUSE</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Todd Herring, REN-ISAC</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Kolin Hodgson, University of Notre Dame</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Tom Horton, Cornell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Leo Howell, North Carolina State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Alex Jalso, West Virginia University</a:t>
          </a:r>
          <a:endParaRPr sz="1100" b="0" i="0" u="none" strike="noStrike">
            <a:solidFill>
              <a:schemeClr val="dk1"/>
            </a:solidFill>
            <a:latin typeface="Verdana"/>
            <a:ea typeface="Verdana"/>
            <a:cs typeface="Verdana"/>
            <a:sym typeface="Verdana"/>
          </a:endParaRPr>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Nick Lewis, Internet2</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Wyman Miles, Cornell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Kim Milford, REN-ISAC</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Valerie Vogel, EDUCAUSE</a:t>
          </a:r>
          <a:endParaRPr sz="1400"/>
        </a:p>
        <a:p>
          <a:pPr marL="0" lvl="0" indent="0" algn="l" rtl="0">
            <a:spcBef>
              <a:spcPts val="0"/>
            </a:spcBef>
            <a:spcAft>
              <a:spcPts val="0"/>
            </a:spcAft>
            <a:buSzPts val="1100"/>
            <a:buFont typeface="Arial"/>
            <a:buNone/>
          </a:pPr>
          <a:endParaRPr sz="1100">
            <a:solidFill>
              <a:schemeClr val="dk1"/>
            </a:solidFill>
            <a:latin typeface="Calibri"/>
            <a:ea typeface="Calibri"/>
            <a:cs typeface="Calibri"/>
            <a:sym typeface="Calibri"/>
          </a:endParaRPr>
        </a:p>
        <a:p>
          <a:pPr marL="0" lvl="0" indent="0" algn="l" rtl="0">
            <a:spcBef>
              <a:spcPts val="0"/>
            </a:spcBef>
            <a:spcAft>
              <a:spcPts val="0"/>
            </a:spcAft>
            <a:buSzPts val="1100"/>
            <a:buFont typeface="Arial"/>
            <a:buNone/>
          </a:pPr>
          <a:endParaRPr sz="1100" i="1"/>
        </a:p>
        <a:p>
          <a:pPr marL="0" lvl="0" indent="0" algn="l" rtl="0">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Members that contributed to Phase I (2016) of this effort are:</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Jon Allen, Baylor University </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John Bruggeman, Hebrew Union College, Jewish Institute of Religion</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Charles Escue, Indiana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Joanna Grama, EDUCAUSE</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Karl Hassler, University of Delaware </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Todd Herring, REN-ISAC</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Nick Lewis, Internet2</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Kim Milford, REN-ISAC</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Craig Munson, Minnesota State Colleges &amp; Universities</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Mitch Parks, University of Idaho </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Laura Raderman, Carnegie Mellon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Valerie Vogel, EDUCAUSE</a:t>
          </a:r>
          <a:endParaRPr sz="1400"/>
        </a:p>
        <a:p>
          <a:pPr marL="0" lvl="0" indent="0" algn="l" rtl="0">
            <a:spcBef>
              <a:spcPts val="0"/>
            </a:spcBef>
            <a:spcAft>
              <a:spcPts val="0"/>
            </a:spcAft>
            <a:buSzPts val="1100"/>
            <a:buFont typeface="Arial"/>
            <a:buNone/>
          </a:pPr>
          <a:endParaRPr sz="1100"/>
        </a:p>
        <a:p>
          <a:pPr marL="0" lvl="0" indent="0" algn="l" rtl="0">
            <a:spcBef>
              <a:spcPts val="0"/>
            </a:spcBef>
            <a:spcAft>
              <a:spcPts val="0"/>
            </a:spcAft>
            <a:buSzPts val="1100"/>
            <a:buFont typeface="Arial"/>
            <a:buNone/>
          </a:pPr>
          <a:endParaRPr sz="1100"/>
        </a:p>
      </xdr:txBody>
    </xdr:sp>
    <xdr:clientData fLocksWithSheet="0"/>
  </xdr:oneCellAnchor>
  <xdr:oneCellAnchor>
    <xdr:from>
      <xdr:col>0</xdr:col>
      <xdr:colOff>85725</xdr:colOff>
      <xdr:row>0</xdr:row>
      <xdr:rowOff>85725</xdr:rowOff>
    </xdr:from>
    <xdr:ext cx="2066925" cy="504825"/>
    <xdr:pic>
      <xdr:nvPicPr>
        <xdr:cNvPr id="2" name="image1.png">
          <a:extLst>
            <a:ext uri="{FF2B5EF4-FFF2-40B4-BE49-F238E27FC236}">
              <a16:creationId xmlns:a16="http://schemas.microsoft.com/office/drawing/2014/main" id="{00000000-0008-0000-0D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c115" refreshedDate="44707.710481249997" createdVersion="6" refreshedVersion="7" minRefreshableVersion="3" recordCount="93" xr:uid="{00000000-000A-0000-FFFF-FFFF00000000}">
  <cacheSource type="worksheet">
    <worksheetSource ref="A2:AB95" sheet="Questions"/>
  </cacheSource>
  <cacheFields count="28">
    <cacheField name="Order" numFmtId="0">
      <sharedItems containsString="0" containsBlank="1" containsNumber="1" containsInteger="1" minValue="1" maxValue="77" count="78">
        <m/>
        <n v="1"/>
        <n v="2"/>
        <n v="3"/>
        <n v="4"/>
        <n v="5"/>
        <n v="6"/>
        <n v="7"/>
        <n v="8"/>
        <n v="9"/>
        <n v="10"/>
        <n v="11"/>
        <n v="12"/>
        <n v="13"/>
        <n v="14"/>
        <n v="15"/>
        <n v="16"/>
        <n v="17"/>
        <n v="18"/>
        <n v="19"/>
        <n v="29"/>
        <n v="20"/>
        <n v="21"/>
        <n v="22"/>
        <n v="23"/>
        <n v="24"/>
        <n v="25"/>
        <n v="26"/>
        <n v="27"/>
        <n v="28"/>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sharedItems>
    </cacheField>
    <cacheField name="ID" numFmtId="0">
      <sharedItems count="93">
        <s v="GNRL-01"/>
        <s v="GNRL-02"/>
        <s v="GNRL-03"/>
        <s v="GNRL-04"/>
        <s v="GNRL-05"/>
        <s v="GNRL-06"/>
        <s v="GNRL-07"/>
        <s v="GNRL-08"/>
        <s v="GNRL-09"/>
        <s v="GNRL-10"/>
        <s v="GNRL-11"/>
        <s v="GNRL-12"/>
        <s v="GNRL-13"/>
        <s v="GNRL-14"/>
        <s v="GNRL-15"/>
        <s v="COMP-01"/>
        <s v="COMP-02"/>
        <s v="COMP-03"/>
        <s v="COMP-04"/>
        <s v="COMP-05"/>
        <s v="COMP-06"/>
        <s v="COMP-07"/>
        <s v="DOCU-01"/>
        <s v="DOCU-02"/>
        <s v="DOCU-03"/>
        <s v="DOCU-04"/>
        <s v="DOCU-05"/>
        <s v="DOCU-06"/>
        <s v="DOCU-07"/>
        <s v="DOCU-08"/>
        <s v="DOCU-09"/>
        <s v="DOCU-10"/>
        <s v="DOCU-11"/>
        <s v="DOCU-12"/>
        <s v="DOCU-13"/>
        <s v="ITAC-01"/>
        <s v="ITAC-02"/>
        <s v="ITAC-03"/>
        <s v="ITAC-04"/>
        <s v="ITAC-05"/>
        <s v="ITAC-06"/>
        <s v="ITAC-07"/>
        <s v="ITAC-08"/>
        <s v="ITAC-09"/>
        <s v="HLAP-01"/>
        <s v="HLAP-02"/>
        <s v="HLAP-03"/>
        <s v="HLAP-04"/>
        <s v="HLAP-05"/>
        <s v="HLAP-06"/>
        <s v="HLAA-01"/>
        <s v="HLAA-02"/>
        <s v="HLAA-03"/>
        <s v="HLAA-04"/>
        <s v="HLAA-05"/>
        <s v="HLAA-06"/>
        <s v="HLAA-07"/>
        <s v="HLAA-08"/>
        <s v="HLAA-09"/>
        <s v="HLSY-01"/>
        <s v="HLSY-02"/>
        <s v="HLSY-03"/>
        <s v="HLSY-04"/>
        <s v="HLSY-05"/>
        <s v="HLDA-01"/>
        <s v="HLDA-02"/>
        <s v="HLDA-03"/>
        <s v="HLDA-04"/>
        <s v="HLDA-05"/>
        <s v="HLDA-06"/>
        <s v="HLDA-07"/>
        <s v="HLDC-01"/>
        <s v="HLDC-02"/>
        <s v="HLDC-03"/>
        <s v="HLDC-04"/>
        <s v="HLDC-05"/>
        <s v="HLNT-01"/>
        <s v="HLNT-02"/>
        <s v="HLNT-03"/>
        <s v="HLNT-04"/>
        <s v="HLNT-05"/>
        <s v="HLIH-01"/>
        <s v="HLIH-02"/>
        <s v="HLIH-03"/>
        <s v="HLIH-04"/>
        <s v="HLIH-05"/>
        <s v="HLPP-01"/>
        <s v="HLPP-02"/>
        <s v="HLPP-03"/>
        <s v="HLTP-01"/>
        <s v="HLTP-02"/>
        <s v="HLTP-03"/>
        <s v="HLTP-04"/>
      </sharedItems>
    </cacheField>
    <cacheField name="Question" numFmtId="0">
      <sharedItems count="94">
        <s v="Vendor Name"/>
        <s v="Product Name"/>
        <s v="Product Description"/>
        <s v="Web Link to Product Privacy Notice"/>
        <s v="Web Link to Accessibility Statement or VPAT"/>
        <s v="Vendor Contact Name"/>
        <s v="Vendor Contact Title"/>
        <s v="Vendor Contact Email"/>
        <s v="Vendor Contact Phone Number"/>
        <s v="Vendor Accessibility Contact Name"/>
        <s v="Vendor Accessibility Contact Title"/>
        <s v="Vendor Accessibility Contact Email"/>
        <s v="Vendor Accessibility Contact Phone Number"/>
        <s v="Vendor Hosting Regions"/>
        <s v="Vendor Work Locations"/>
        <s v="Describe your organization’s business background and ownership structure, including all parent and subsidiary relationships."/>
        <s v="Have you had an unplanned disruption to this product/service in the last 12 months?"/>
        <s v="Do you have a dedicated Information Security staff or office?"/>
        <s v="Do you have a dedicated Software and System Development team(s)? (e.g. Customer Support, Implementation, Product Management, etc.)"/>
        <s v="Does your product process protected health information (PHI) or any data covered by the Health Insurance Portability and Accountability Act?"/>
        <s v="Will data regulated by PCI DSS reside in the vended product?"/>
        <s v="Use this area to share information about your environment that will assist those who are assessing your company data security program."/>
        <s v="Have you undergone a SSAE 18 / SOC 2 audit?"/>
        <s v="Have you completed the Cloud Security Alliance (CSA) CAIQ?"/>
        <s v="Have you received the Cloud Security Alliance STAR certification?"/>
        <s v="Do you conform with a specific industry standard security framework? (e.g. NIST Cybersecurity Framework, CIS Controls, ISO 27001, etc.)"/>
        <s v="Can the systems that hold the institution's data be compliant with NIST SP 800-171 and/or CMMC Level 3 standards?"/>
        <s v="Can you provide overall system and/or application architecture diagrams including a full description of the data flow for all components of the system?"/>
        <s v="Does your organization have a data privacy policy?"/>
        <s v="Do you have a documented, and currently implemented, employee onboarding and offboarding policy?"/>
        <s v="Do you have a well documented Business Continuity Plan (BCP) that is tested annually?"/>
        <s v="Do you have a well documented Disaster Recovery Plan (DRP) that is tested annually?"/>
        <s v="Do you have a documented change management process?"/>
        <s v="Has a VPAT or ACR been created or updated for the product and version under consideration within the past year?"/>
        <s v="Do you have documentation to support the accessibility features of your product?"/>
        <s v="Has a third party expert conducted an accessibility audit of the most recent version of your product?"/>
        <s v="Do you have a documented and implemented process for verifying accessibility conformance?"/>
        <s v="Have you adopted a technical or legal accessibility standard of conformance for the product in question?"/>
        <s v="Can you provide a current, detailed accessibility roadmap with delivery timelines?"/>
        <s v="Do you expect your staff to maintain a current skill set in IT accessibility?"/>
        <s v="Do you have a documented and implemented process for reporting and tracking accessibility issues?"/>
        <s v="Do you have documented processes and procedures for implementing accessibility into your development lifecycle?"/>
        <s v="Can all functions of the application or service be performed using only the keyboard?"/>
        <s v="Does your product rely on activating a special ‘accessibility mode,’ a ‘lite version’ or accessing an alternate interface for accessibility purposes?"/>
        <s v="Are access controls for institutional accounts based on structured rules, such as role-based access control (RBAC), attribute-based access control (ABAC) or policy-based access control (PBAC)?"/>
        <s v="Are access controls for staff within your organization based on structured rules, such as RBAC, ABAC, or PBAC?"/>
        <s v="Do you have a documented and currently implemented strategy for securing employee workstations when they work remotely? (i.e. not in a trusted computing environment)"/>
        <s v="Does the system provide data input validation and error messages?"/>
        <s v="Are you using a web application firewall (WAF)?"/>
        <s v="Do you have a process and implemented procedures for managing your software supply chain (e.g. libraries, repositories, frameworks, etc)"/>
        <s v="Does your solution support single sign-on (SSO) protocols for user and administrator authentication?"/>
        <s v="Does your organization participate in InCommon or another eduGAIN affiliated trust federation?"/>
        <s v="Does your application support integration with other authentication and authorization systems?"/>
        <s v="Does your solution support any of the following Web SSO standards? [e.g., SAML2 (with redirect flow), OIDC, CAS, or other]"/>
        <s v="Do you support differentiation between email address and user identifier?"/>
        <s v="Do you allow the customer to specify attribute mappings for any needed information beyond a user identifier? [e.g., Reference eduPerson, ePPA/ePPN/ePE ] "/>
        <s v="Are audit logs available to the institution that include AT LEAST all of the following; login, logout, actions performed, timestamp, and source IP address?"/>
        <s v="If you don't support SSO, does your application and/or user-frontend/portal support multi-factor authentication? (e.g. Duo, Google Authenticator, OTP, etc.)"/>
        <s v="Does your application automatically lock the session or log-out an account after a period of inactivity?"/>
        <s v="Do you have a systems management and configuration strategy that encompasses servers, appliances, cloud services, applications, and mobile devices (company and employee owned)?"/>
        <s v="Will the institution be notified of major changes to your environment that could impact the institution's security posture?"/>
        <s v="Are your systems and applications scanned for vulnerabilities [that are then remediated] prior to new releases?"/>
        <s v="Have your systems and applications had a third party security assessment completed in the last year?"/>
        <s v="Do you have policy and procedure, currently implemented, guiding how security risks are mitigated until patches can be applied?"/>
        <s v="Does the environment provide for dedicated single-tenant capabilities? If not, describe how your product or environment separates data from different customers (e.g., logically, physically, single tenancy, multi-tenancy)."/>
        <s v="Is sensitive data encrypted, using secure protocols/algorithms, in transport? (e.g. system-to-client)"/>
        <s v="Is sensitive data encrypted, using secure protocols/algorithms, in storage? (e.g. disk encryption, at-rest, files, and within a running database)"/>
        <s v="Are involatile backup copies made according to pre-defined schedules and securely stored and protected?"/>
        <s v="Can the Institution extract a full or partial backup of data?"/>
        <s v="Do you have a media handling process, that is documented and currently implemented that meets established business needs and regulatory requirements, including end-of-life, repurposing, and data sanitization procedures?"/>
        <s v="Does your staff (or third party) have access to Institutional data (e.g., financial, PHI or other sensitive information) within the application/system?"/>
        <s v="Does your company manage the physical data center where the institution's data will reside?"/>
        <s v="Are you generally able to accomodate storing each institution's data within their geographic region?"/>
        <s v="Does the hosting provider have a SOC 2 Type 2 report available?"/>
        <s v="Does your organization have physical security controls and policies in place?"/>
        <s v="Do you have physical access control and video surveillance to prevent/detect unauthorized access to your data center?"/>
        <s v="Do you enforce network segmentation between trusted and untrusted networks (i.e., Internet, DMZ, Extranet, etc.)?"/>
        <s v="Are you utilizing a stateful packet inspection (SPI) firewall?"/>
        <s v="Do you use an automated IDS/IPS system to monitor for intrusions?"/>
        <s v="Are you employing any next-generation persistent threat (NGPT) monitoring?"/>
        <s v="Do you require connectivity to the Institution's network for support/administration or access into any existing systems for integration purposes?"/>
        <s v="Do you have a formal incident response plan?"/>
        <s v="Do you have an incident response process and reporting in place to investigate any potential incidents and report actual incidents?"/>
        <s v="Do you carry cyber-risk insurance to protect against unforeseen service outages, data that is lost or stolen, and security incidents?"/>
        <s v="Do you have either an internal incident response team or retain an external team?"/>
        <s v="Do you have the capability to respond to incidents on a 24x7x365 basis?"/>
        <s v="Can you share the organization chart, mission statement, and policies for your information security unit?"/>
        <s v="Are information security principles designed into the product lifecycle?"/>
        <s v="Do you have a documented information security policy?"/>
        <s v="Will institution data be shared with or hosted by any third parties? (e.g. any entity not wholly-owned by your company is considered a third-party)"/>
        <s v="Do you perform security assessments of third party companies with which you share data? (i.e. hosting providers, cloud services, PaaS, IaaS, SaaS, etc.)."/>
        <s v="Do you have an implemented third party management strategy?"/>
        <s v="Do you have a process and implemented procedures for managing your hardware supply chain? (e.g., telecommunications equipment, export licensing, computing devices)"/>
        <s v="Does your solution support single sign-on (SSO) protocols for user and administrator authentication (Yes, No, Both modes available, Not Applicable)?" u="1"/>
      </sharedItems>
    </cacheField>
    <cacheField name="Additional Info" numFmtId="0">
      <sharedItems containsString="0" containsBlank="1" containsNumber="1" containsInteger="1" minValue="0" maxValue="0" count="2">
        <m/>
        <n v="0"/>
      </sharedItems>
    </cacheField>
    <cacheField name="Standard Guidance" numFmtId="0">
      <sharedItems/>
    </cacheField>
    <cacheField name="No Guidance" numFmtId="0">
      <sharedItems containsBlank="1"/>
    </cacheField>
    <cacheField name="Yes Guidance" numFmtId="0">
      <sharedItems longText="1"/>
    </cacheField>
    <cacheField name="Reason For Question" numFmtId="0">
      <sharedItems longText="1"/>
    </cacheField>
    <cacheField name="Follow-up Inquiries" numFmtId="0">
      <sharedItems longText="1"/>
    </cacheField>
    <cacheField name="High Risk" numFmtId="0">
      <sharedItems containsBlank="1" count="3">
        <m/>
        <s v="FALSE"/>
        <s v="TRUE"/>
      </sharedItems>
    </cacheField>
    <cacheField name="Required" numFmtId="0">
      <sharedItems containsString="0" containsBlank="1" containsNumber="1" containsInteger="1" minValue="1" maxValue="1"/>
    </cacheField>
    <cacheField name="Category" numFmtId="0">
      <sharedItems/>
    </cacheField>
    <cacheField name="Compliant Answer" numFmtId="0">
      <sharedItems containsBlank="1"/>
    </cacheField>
    <cacheField name="Vendor Answer" numFmtId="0">
      <sharedItems containsBlank="1" containsMixedTypes="1" containsNumber="1" containsInteger="1" minValue="0" maxValue="0"/>
    </cacheField>
    <cacheField name="Analyst override answer" numFmtId="0">
      <sharedItems containsBlank="1"/>
    </cacheField>
    <cacheField name="Compliant" numFmtId="0">
      <sharedItems containsString="0" containsBlank="1" containsNumber="1" containsInteger="1" minValue="0" maxValue="1" count="3">
        <m/>
        <n v="0"/>
        <n v="1"/>
      </sharedItems>
    </cacheField>
    <cacheField name="Default Weight" numFmtId="0">
      <sharedItems containsString="0" containsBlank="1" containsNumber="1" containsInteger="1" minValue="0" maxValue="40"/>
    </cacheField>
    <cacheField name="Analyst adjusted Weight" numFmtId="0">
      <sharedItems containsString="0" containsBlank="1" containsNumber="1" containsInteger="1" minValue="0" maxValue="40"/>
    </cacheField>
    <cacheField name="Weight" numFmtId="0">
      <sharedItems containsString="0" containsBlank="1" containsNumber="1" containsInteger="1" minValue="0" maxValue="40"/>
    </cacheField>
    <cacheField name="Score" numFmtId="0">
      <sharedItems containsString="0" containsBlank="1" containsNumber="1" containsInteger="1" minValue="0" maxValue="40"/>
    </cacheField>
    <cacheField name="CIS" numFmtId="0">
      <sharedItems containsBlank="1" count="8">
        <m/>
        <s v="CSC 14"/>
        <s v="CSC 16"/>
        <s v="CSC 12"/>
        <s v="CSC 2"/>
        <s v="CSC 6"/>
        <s v="CSC 13"/>
        <s v="CSC 13, CSC 14"/>
      </sharedItems>
    </cacheField>
    <cacheField name="HIPAA" numFmtId="0">
      <sharedItems containsBlank="1" count="2">
        <m/>
        <s v="§164.308(a)(1)(i)"/>
      </sharedItems>
    </cacheField>
    <cacheField name="ISO 27002:27013" numFmtId="0">
      <sharedItems containsBlank="1" containsMixedTypes="1" containsNumber="1" minValue="6.2" maxValue="12.4" count="21">
        <m/>
        <s v="15.2.1"/>
        <s v="15.2.2"/>
        <s v="14.2.1"/>
        <s v="18.1.1"/>
        <s v="18.1.4"/>
        <s v="9.2.2"/>
        <s v="9.1.1"/>
        <n v="6.2"/>
        <s v="12.1.1"/>
        <s v="14.2.5"/>
        <s v="9.2.3, 9.3.1, 9.4.3"/>
        <s v="9.1.1, 9.2.3, 9.3.1, 9.4.3"/>
        <s v="9.4.3"/>
        <n v="12.4"/>
        <s v="8.2.3, 10.1.1"/>
        <s v="12.3.1"/>
        <s v="8.3.1"/>
        <s v="11.2.1"/>
        <s v="11.1.1"/>
        <s v="11.1.1, 11.1.2"/>
      </sharedItems>
    </cacheField>
    <cacheField name="NIST Cybersecurity Framework" numFmtId="0">
      <sharedItems containsBlank="1" count="15">
        <m/>
        <s v="ID.GV-3"/>
        <s v="PR.AC-4"/>
        <s v="PR.AC-4, PR.PT-3"/>
        <s v="PR.PT-3"/>
        <s v="ID.AM-1, ID.AM-2, ID.AM-4"/>
        <s v="PR.DS-6"/>
        <s v="PR.AC-1"/>
        <s v="PR.AC-1, PR.AC-4"/>
        <s v="PR.PT-1"/>
        <s v="PR.AC-2, PR.IP-5"/>
        <s v="PR.DS-1, PR.DS-2"/>
        <s v="PR.DS-1"/>
        <s v="PR.DS-3"/>
        <s v="PR.AC-2"/>
      </sharedItems>
    </cacheField>
    <cacheField name="NIST SP 800-171r2" numFmtId="0">
      <sharedItems containsBlank="1" count="23">
        <m/>
        <s v="3.4.3"/>
        <s v="3.1.1, 3.1.2, 3.1.7"/>
        <s v="3.4.9"/>
        <s v="3.1.12, 3.1.13, 3.1.14, 3.1.15, 3.1.8, 3.1.20, 3.7.5, 3.8.2, 3.13.7"/>
        <s v="3.5.7"/>
        <s v="3.5.1"/>
        <s v="3.1.7, 3.3.2, 3.3.3, 3.3.4, 3.3.5, 3.4.3, 3.7.1, 3.7.6, 3.10.4, 3.10.5"/>
        <s v="3.4.1"/>
        <s v="3.4.4"/>
        <s v="3.11.2"/>
        <s v="3.14.1"/>
        <s v="3.1.3, 3.8.1"/>
        <s v="3.1.19, 3.8.1"/>
        <s v="3.8.9"/>
        <s v="3.7.1, 3.7.2, 3.8.3"/>
        <s v="3.8.1, 3.8.2"/>
        <s v="3.10.2"/>
        <s v="3.13.1, 3.13.5"/>
        <s v="3.1.3"/>
        <s v="3.14.6"/>
        <s v="3.6.1"/>
        <s v="3.6.2"/>
      </sharedItems>
    </cacheField>
    <cacheField name="NIST SP 800-53r4" numFmtId="0">
      <sharedItems containsBlank="1" count="16">
        <m/>
        <s v="SA-9"/>
        <s v="PE-2, PE-3, PE-5, PE-11, PE-13, PE-14, SA-9"/>
        <s v="3.6.1"/>
        <s v="AC-2, AC-3, AC-6"/>
        <s v="CM-11"/>
        <s v="AC-3, CM-7; NIST SP 800-46"/>
        <s v="CA-9, SC-4"/>
        <s v="RA-2"/>
        <s v="IA-5(1)"/>
        <s v="IA-2, IA-5"/>
        <s v="AU-2(3), AU-6, AU-12, AC-6(9), CM-3, MA-2, MA-5, PE-3"/>
        <s v="AC-4, MP-2, MP-4"/>
        <s v="MP-2, AC-19(5)"/>
        <s v="CP-9, MP-5"/>
        <s v="CP-9 MP-6, NIST SP 800-60, NIST SP 800-88, AC-2, AC-6, IA-4, PM-2, PM-10, SI-5, MA-2, MA-3, MP-6"/>
      </sharedItems>
    </cacheField>
    <cacheField name="Trusted CI" numFmtId="0">
      <sharedItems containsBlank="1" count="29">
        <m/>
        <s v="1: Mission Focus, 2: Stakeholders and obligations"/>
        <s v="10: Evaluation and Refinement"/>
        <s v="7: Cybersecurity Lead, 13: Personnel"/>
        <s v="2: Stakeholders and Obligations"/>
        <s v="10: Evaluation &amp; Refinement"/>
        <s v="10: Evaluation &amp; Refinement, 14 external resources"/>
        <s v="15: Baseline Control Set"/>
        <s v="3: Information Assets"/>
        <s v="9: Policy"/>
        <s v="6: Risk Acceptance, 9: Policy, 10: Evaluation &amp; Refinement"/>
        <s v="4: Asset Classification, 8: Comprehensive Application, 15: Baseline Control Set"/>
        <s v="8: Comprehensive Application, 15: Baseline Control Set"/>
        <s v="8: Comprehensive Application"/>
        <s v="14: External Resources, 15: Baseline Control Set"/>
        <s v="2: Stakeholders and Obligations, 9: Policy"/>
        <s v="6: Risk Acceptance, 9: Policy"/>
        <s v="2: Stakeholders &amp; Obligations, 15: Baseline Control Set"/>
        <s v="2: Stakeholders &amp; Obligations, 9: Policy"/>
        <s v="2: Stakeholders and Obligations, 10: Evaluation &amp; Refinement, 14: External Resources , 15: Baseline Control Set"/>
        <s v="9: Policy, 15: Baseline Control Set"/>
        <s v="6: Risk Acceptance"/>
        <s v="13: Personnel, 14: External Resources"/>
        <s v="1: Mission Focus, 9: Policy"/>
        <s v="8: Comprehensive Application, 9: Policy"/>
        <s v="2: Stakeholders &amp; Obligations, 8: Comprehensive Application, 9: Policy"/>
        <s v="8: Comprehensive Application, 10: Evaluation &amp; Refinement"/>
        <s v="8: Comprehensive Application, 9: Policy, 15: Baseline Control Set"/>
        <s v="2: Stakeholders &amp; Obligations" u="1"/>
      </sharedItems>
    </cacheField>
    <cacheField name="PCI-DSS 3.2.1" numFmtId="0">
      <sharedItems containsBlank="1" containsMixedTypes="1" containsNumber="1" minValue="1.1000000000000001" maxValue="12.8" count="25">
        <m/>
        <s v="PCI-DSS SAQs - part 2"/>
        <s v="1.1.2"/>
        <n v="12.6"/>
        <n v="8.1"/>
        <s v="12.10.1"/>
        <s v="6.3.2 &amp; 6.4.6"/>
        <s v="7.1 &amp; 7.1.1"/>
        <n v="1.1000000000000001"/>
        <n v="2.4"/>
        <n v="2.2000000000000002"/>
        <n v="11.2"/>
        <s v="11.2.2"/>
        <s v="2.3 &amp; 4.1"/>
        <s v="8.2.1"/>
        <n v="9.6"/>
        <s v="6.4.2 &amp; 7.1 &amp;7.1.1"/>
        <n v="9.1"/>
        <s v="9.1.1"/>
        <n v="10.8"/>
        <s v="12.5.3"/>
        <n v="12.1"/>
        <s v="12.8.1"/>
        <s v="12.8.2"/>
        <n v="12.8"/>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3">
  <r>
    <x v="0"/>
    <x v="0"/>
    <x v="0"/>
    <x v="0"/>
    <s v=" "/>
    <s v=" "/>
    <s v=" "/>
    <s v="Defines the vendor populating the HECVAT."/>
    <s v="Follow-up inquiries for General section questions will be institution/implementation specific."/>
    <x v="0"/>
    <m/>
    <s v="General"/>
    <m/>
    <m/>
    <m/>
    <x v="0"/>
    <m/>
    <m/>
    <m/>
    <m/>
    <x v="0"/>
    <x v="0"/>
    <x v="0"/>
    <x v="0"/>
    <x v="0"/>
    <x v="0"/>
    <x v="0"/>
    <x v="0"/>
  </r>
  <r>
    <x v="0"/>
    <x v="1"/>
    <x v="1"/>
    <x v="0"/>
    <s v=" "/>
    <s v=" "/>
    <s v=" "/>
    <s v="Defines the product environment detailed in this HECVAT response."/>
    <s v="Follow-up inquiries for General section questions will be institution/implementation specific."/>
    <x v="0"/>
    <m/>
    <s v="General"/>
    <m/>
    <m/>
    <m/>
    <x v="0"/>
    <m/>
    <m/>
    <m/>
    <m/>
    <x v="0"/>
    <x v="0"/>
    <x v="0"/>
    <x v="0"/>
    <x v="0"/>
    <x v="0"/>
    <x v="0"/>
    <x v="0"/>
  </r>
  <r>
    <x v="0"/>
    <x v="2"/>
    <x v="2"/>
    <x v="0"/>
    <s v=" "/>
    <s v=" "/>
    <s v=" "/>
    <s v="Used to collect a description of the product that will be assessed using the provided responses."/>
    <s v="Follow-up inquiries for General section questions will be institution/implementation specific."/>
    <x v="0"/>
    <m/>
    <s v="General"/>
    <m/>
    <m/>
    <m/>
    <x v="0"/>
    <m/>
    <m/>
    <m/>
    <m/>
    <x v="0"/>
    <x v="0"/>
    <x v="0"/>
    <x v="0"/>
    <x v="0"/>
    <x v="0"/>
    <x v="0"/>
    <x v="0"/>
  </r>
  <r>
    <x v="0"/>
    <x v="3"/>
    <x v="3"/>
    <x v="0"/>
    <s v=" "/>
    <s v=" "/>
    <s v=" "/>
    <s v="Collection of the product's privacy notice."/>
    <s v="Follow-up inquiries for General section questions will be institution/implementation specific."/>
    <x v="0"/>
    <m/>
    <s v="General"/>
    <m/>
    <m/>
    <m/>
    <x v="0"/>
    <m/>
    <m/>
    <m/>
    <m/>
    <x v="0"/>
    <x v="0"/>
    <x v="0"/>
    <x v="0"/>
    <x v="0"/>
    <x v="0"/>
    <x v="0"/>
    <x v="0"/>
  </r>
  <r>
    <x v="0"/>
    <x v="4"/>
    <x v="4"/>
    <x v="0"/>
    <s v=" "/>
    <s v=" "/>
    <s v=" "/>
    <s v="Collection of the product's accessibility statement (and/or VPAT)."/>
    <s v="Follow-up inquiries for General section questions will be institution/implementation specific."/>
    <x v="0"/>
    <m/>
    <s v="General"/>
    <m/>
    <m/>
    <m/>
    <x v="0"/>
    <m/>
    <m/>
    <m/>
    <m/>
    <x v="0"/>
    <x v="0"/>
    <x v="0"/>
    <x v="0"/>
    <x v="0"/>
    <x v="0"/>
    <x v="0"/>
    <x v="0"/>
  </r>
  <r>
    <x v="0"/>
    <x v="5"/>
    <x v="5"/>
    <x v="0"/>
    <s v=" "/>
    <s v=" "/>
    <s v=" "/>
    <s v="Defines who the primary contact is for the vendor."/>
    <s v="Follow-up inquiries for General section questions will be institution/implementation specific."/>
    <x v="0"/>
    <m/>
    <s v="General"/>
    <m/>
    <m/>
    <m/>
    <x v="0"/>
    <m/>
    <m/>
    <m/>
    <m/>
    <x v="0"/>
    <x v="0"/>
    <x v="0"/>
    <x v="0"/>
    <x v="0"/>
    <x v="0"/>
    <x v="0"/>
    <x v="0"/>
  </r>
  <r>
    <x v="0"/>
    <x v="6"/>
    <x v="6"/>
    <x v="0"/>
    <s v=" "/>
    <s v=" "/>
    <s v=" "/>
    <s v="Defines the contact's title to ensure proper authority and expertise is provided when populating the vendor's HECVAT response."/>
    <s v="Follow-up inquiries for General section questions will be institution/implementation specific."/>
    <x v="0"/>
    <m/>
    <s v="General"/>
    <m/>
    <m/>
    <m/>
    <x v="0"/>
    <m/>
    <m/>
    <m/>
    <m/>
    <x v="0"/>
    <x v="0"/>
    <x v="0"/>
    <x v="0"/>
    <x v="0"/>
    <x v="0"/>
    <x v="0"/>
    <x v="0"/>
  </r>
  <r>
    <x v="0"/>
    <x v="7"/>
    <x v="7"/>
    <x v="0"/>
    <s v=" "/>
    <s v=" "/>
    <s v=" "/>
    <s v="Defines the primary contact's email address."/>
    <s v="Follow-up inquiries for General section questions will be institution/implementation specific."/>
    <x v="0"/>
    <m/>
    <s v="General"/>
    <m/>
    <m/>
    <m/>
    <x v="0"/>
    <m/>
    <m/>
    <m/>
    <m/>
    <x v="0"/>
    <x v="0"/>
    <x v="0"/>
    <x v="0"/>
    <x v="0"/>
    <x v="0"/>
    <x v="0"/>
    <x v="0"/>
  </r>
  <r>
    <x v="0"/>
    <x v="8"/>
    <x v="8"/>
    <x v="0"/>
    <s v=" "/>
    <s v=" "/>
    <s v=" "/>
    <s v="Defines the primary contact's phone number."/>
    <s v="Follow-up inquiries for General section questions will be institution/implementation specific."/>
    <x v="0"/>
    <m/>
    <s v="General"/>
    <m/>
    <m/>
    <m/>
    <x v="0"/>
    <m/>
    <m/>
    <m/>
    <m/>
    <x v="0"/>
    <x v="0"/>
    <x v="0"/>
    <x v="0"/>
    <x v="0"/>
    <x v="0"/>
    <x v="0"/>
    <x v="0"/>
  </r>
  <r>
    <x v="0"/>
    <x v="9"/>
    <x v="9"/>
    <x v="0"/>
    <s v=" "/>
    <s v=" "/>
    <s v=" "/>
    <s v="Defines who the primary accessibility contact is for the vendor."/>
    <s v="Follow-up inquiries for General section questions will be institution/implementation specific."/>
    <x v="0"/>
    <m/>
    <s v="General"/>
    <m/>
    <m/>
    <m/>
    <x v="0"/>
    <m/>
    <m/>
    <m/>
    <m/>
    <x v="0"/>
    <x v="0"/>
    <x v="0"/>
    <x v="0"/>
    <x v="0"/>
    <x v="0"/>
    <x v="0"/>
    <x v="0"/>
  </r>
  <r>
    <x v="0"/>
    <x v="10"/>
    <x v="10"/>
    <x v="0"/>
    <s v=" "/>
    <s v=" "/>
    <s v=" "/>
    <s v="Defines the accessibility contact's title to ensure proper authority and expertise is provided when populating the vendor's HECVAT response."/>
    <s v="Follow-up inquiries for General section questions will be institution/implementation specific."/>
    <x v="0"/>
    <m/>
    <s v="General"/>
    <m/>
    <m/>
    <m/>
    <x v="0"/>
    <m/>
    <m/>
    <m/>
    <m/>
    <x v="0"/>
    <x v="0"/>
    <x v="0"/>
    <x v="0"/>
    <x v="0"/>
    <x v="0"/>
    <x v="0"/>
    <x v="0"/>
  </r>
  <r>
    <x v="0"/>
    <x v="11"/>
    <x v="11"/>
    <x v="0"/>
    <s v=" "/>
    <s v=" "/>
    <s v=" "/>
    <s v="Defines the primary accessibility contact's email address."/>
    <s v="Follow-up inquiries for General section questions will be institution/implementation specific."/>
    <x v="0"/>
    <m/>
    <s v="General"/>
    <m/>
    <m/>
    <m/>
    <x v="0"/>
    <m/>
    <m/>
    <m/>
    <m/>
    <x v="0"/>
    <x v="0"/>
    <x v="0"/>
    <x v="0"/>
    <x v="0"/>
    <x v="0"/>
    <x v="0"/>
    <x v="0"/>
  </r>
  <r>
    <x v="0"/>
    <x v="12"/>
    <x v="12"/>
    <x v="0"/>
    <s v=" "/>
    <s v=" "/>
    <s v=" "/>
    <s v="Defines the primary accessibility contact's phone number."/>
    <s v="Follow-up inquiries for General section questions will be institution/implementation specific."/>
    <x v="0"/>
    <m/>
    <s v="General"/>
    <m/>
    <m/>
    <m/>
    <x v="0"/>
    <m/>
    <m/>
    <m/>
    <m/>
    <x v="0"/>
    <x v="0"/>
    <x v="0"/>
    <x v="0"/>
    <x v="0"/>
    <x v="0"/>
    <x v="0"/>
    <x v="0"/>
  </r>
  <r>
    <x v="0"/>
    <x v="13"/>
    <x v="13"/>
    <x v="0"/>
    <s v=" "/>
    <s v=" "/>
    <s v=" "/>
    <s v="Collects the hosting regions that a vendor uses to provide access to the product/service to whom this HECVAT represents."/>
    <s v="Follow-up inquiries for General section questions will be institution/implementation specific."/>
    <x v="0"/>
    <m/>
    <s v="General"/>
    <m/>
    <m/>
    <m/>
    <x v="0"/>
    <m/>
    <m/>
    <m/>
    <m/>
    <x v="0"/>
    <x v="0"/>
    <x v="0"/>
    <x v="0"/>
    <x v="0"/>
    <x v="0"/>
    <x v="0"/>
    <x v="0"/>
  </r>
  <r>
    <x v="0"/>
    <x v="14"/>
    <x v="14"/>
    <x v="0"/>
    <s v=" "/>
    <s v=" "/>
    <s v=" "/>
    <s v="Collects the working regions that a vendor uses to support the product/service to whom this HECVAT represents."/>
    <s v="Follow-up inquiries for General section questions will be institution/implementation specific."/>
    <x v="0"/>
    <m/>
    <s v="General"/>
    <m/>
    <m/>
    <m/>
    <x v="0"/>
    <m/>
    <m/>
    <m/>
    <m/>
    <x v="0"/>
    <x v="0"/>
    <x v="0"/>
    <x v="0"/>
    <x v="0"/>
    <x v="0"/>
    <x v="0"/>
    <x v="0"/>
  </r>
  <r>
    <x v="1"/>
    <x v="15"/>
    <x v="15"/>
    <x v="1"/>
    <s v="Include circumstances that may involve off-shoring or multi-national agreements"/>
    <s v=" "/>
    <s v=" "/>
    <s v="Defining scale of company (support, resources, skillsets), General information about the organization that may be concerning."/>
    <s v="Follow-up responses to this one are normally unique to their response. Vague answers here usually result in some footprinting of a vendor to determine their &quot;reputation&quot;."/>
    <x v="1"/>
    <n v="1"/>
    <s v="Company"/>
    <s v="Yes"/>
    <n v="0"/>
    <s v=""/>
    <x v="1"/>
    <n v="5"/>
    <n v="5"/>
    <n v="5"/>
    <n v="0"/>
    <x v="0"/>
    <x v="0"/>
    <x v="0"/>
    <x v="0"/>
    <x v="0"/>
    <x v="0"/>
    <x v="1"/>
    <x v="0"/>
  </r>
  <r>
    <x v="2"/>
    <x v="16"/>
    <x v="16"/>
    <x v="1"/>
    <s v=" "/>
    <m/>
    <s v="Provide a detailed summary of the unplanned disruption."/>
    <s v="We want transparency from the vendor and an honest answer to this question, regardless of the response, is a good step in building trust."/>
    <s v="If a vendor says &quot;No&quot;, it is taken at face value. If your organization is capable of conducting reconnaissance, it is encouraged. If a vendor has experienced a breach, evaluate the circumstance of the incident and what the vendor has done in response to the breach."/>
    <x v="1"/>
    <n v="1"/>
    <s v="Company"/>
    <s v="No"/>
    <n v="0"/>
    <s v=""/>
    <x v="1"/>
    <n v="20"/>
    <n v="20"/>
    <n v="20"/>
    <n v="0"/>
    <x v="0"/>
    <x v="0"/>
    <x v="0"/>
    <x v="0"/>
    <x v="0"/>
    <x v="0"/>
    <x v="2"/>
    <x v="0"/>
  </r>
  <r>
    <x v="3"/>
    <x v="17"/>
    <x v="17"/>
    <x v="1"/>
    <s v=" "/>
    <s v="Describe any plans to create an Information Security Office for your organization."/>
    <s v="Describe your Information Security Office, including size, talents, resources, etc."/>
    <s v="Understanding the security program size (and capabilities) of a vendor has a significant impact on their ability to respond effectively to a security incident. The size of a vendor will determine their SO size, or lack thereof. Use the knowledge of this response when evaluating other vendor statements."/>
    <s v="Vague responses to this question should be investigated further. Vendors without dedicated security personnel commonly have no security or security is embedded or dual-homed within operations (administrators). Ask about separation of duties, principle of least privilege, etc. - there are many ways to get additional program state information from the vendor."/>
    <x v="1"/>
    <n v="1"/>
    <s v="Company"/>
    <s v="Yes"/>
    <n v="0"/>
    <s v=""/>
    <x v="1"/>
    <n v="10"/>
    <n v="10"/>
    <n v="10"/>
    <n v="0"/>
    <x v="0"/>
    <x v="0"/>
    <x v="1"/>
    <x v="0"/>
    <x v="0"/>
    <x v="0"/>
    <x v="3"/>
    <x v="0"/>
  </r>
  <r>
    <x v="4"/>
    <x v="18"/>
    <x v="18"/>
    <x v="1"/>
    <s v=" "/>
    <s v="Describe any plans to create a dedicated Software and System Development team."/>
    <s v="Describe the structure and size of your Software and System Development teams. (e.g. Customer Support, Implementation, Product Management, etc.)"/>
    <s v="Understanding the development team size (and capabilities) of a vendor has a significant impact on their ability to produce and maintain code, adhering to secure coding best practices. The size of a vendor will determine their use of dedicated development teams, or lack thereof. Use the knowledge of this response when evaluating other vendor statements."/>
    <s v="Follow-up inquiries for vendor team strategies will be unique to your institution and may depend on the underlying infrastructures needed to support a system for your specific use case."/>
    <x v="1"/>
    <n v="1"/>
    <s v="Company"/>
    <s v="Yes"/>
    <n v="0"/>
    <s v=""/>
    <x v="1"/>
    <n v="15"/>
    <n v="15"/>
    <n v="15"/>
    <n v="0"/>
    <x v="0"/>
    <x v="0"/>
    <x v="2"/>
    <x v="0"/>
    <x v="0"/>
    <x v="0"/>
    <x v="0"/>
    <x v="0"/>
  </r>
  <r>
    <x v="5"/>
    <x v="19"/>
    <x v="19"/>
    <x v="1"/>
    <s v=" "/>
    <m/>
    <s v="You should be completing the Full HECVAT, not the Lite"/>
    <s v="Responses to this question may indicate the presence of PHI data in the vended product."/>
    <s v="Determine if the HECVAT Lite is appropriate for assessing products hosting and/or interacting with PHI. HECVAT Full may be more appropriate, depending on your risk tolerance and use case."/>
    <x v="2"/>
    <n v="1"/>
    <s v="Company"/>
    <s v="No"/>
    <n v="0"/>
    <s v=""/>
    <x v="1"/>
    <n v="40"/>
    <n v="40"/>
    <n v="40"/>
    <n v="0"/>
    <x v="0"/>
    <x v="0"/>
    <x v="1"/>
    <x v="0"/>
    <x v="0"/>
    <x v="0"/>
    <x v="4"/>
    <x v="0"/>
  </r>
  <r>
    <x v="6"/>
    <x v="20"/>
    <x v="20"/>
    <x v="1"/>
    <s v=" "/>
    <m/>
    <s v="You should be completing the Full HECVAT, not the Lite"/>
    <s v="Responses to this question may indicate the presence of PCI DSS regulated data in the vended product."/>
    <s v="Determine if the HECVAT Lite is appropriate for assessing products hosting and/or interacting with PCI DSS regulated data. HECVAT Full may be more appropriate, depending on your risk tolerance and use case."/>
    <x v="2"/>
    <n v="1"/>
    <s v="Company"/>
    <s v="No"/>
    <n v="0"/>
    <s v=""/>
    <x v="1"/>
    <n v="40"/>
    <n v="40"/>
    <n v="40"/>
    <n v="0"/>
    <x v="0"/>
    <x v="0"/>
    <x v="3"/>
    <x v="0"/>
    <x v="0"/>
    <x v="0"/>
    <x v="4"/>
    <x v="0"/>
  </r>
  <r>
    <x v="7"/>
    <x v="21"/>
    <x v="21"/>
    <x v="1"/>
    <s v="Share any details that would help information security analysts assess your product."/>
    <s v=" "/>
    <s v=" "/>
    <s v="For the 20% that HECVAT may not cover, this gives the vendor a chance to support their other responses. Beware when this area is populated with sales hype or other non-relevant information. Thorough documentation, supporting evidence, and/or robust responses go a long way in building trust in this assessment process."/>
    <s v="This is a freebie to help the vendor state their &quot;case&quot;. If a vendor does not add anything here (or it is just sales stuff), we can assume it was filled out by a sales engineer and questions will be evaluated with higher scrutiny."/>
    <x v="1"/>
    <n v="1"/>
    <s v="Company"/>
    <s v="Yes"/>
    <n v="0"/>
    <s v=""/>
    <x v="1"/>
    <n v="5"/>
    <n v="5"/>
    <n v="5"/>
    <n v="0"/>
    <x v="0"/>
    <x v="0"/>
    <x v="1"/>
    <x v="0"/>
    <x v="0"/>
    <x v="0"/>
    <x v="0"/>
    <x v="1"/>
  </r>
  <r>
    <x v="8"/>
    <x v="22"/>
    <x v="22"/>
    <x v="1"/>
    <s v=" "/>
    <s v="Describe any plans to undergo a SSAE 18 audit."/>
    <s v="Provide the date of assessment and include a SOC 2 Type 2 (preferred) or SOC 3 report. If you have a SOC2 or SOC3 report, state how to obtain a copy. Indicate if your hosting provider was the subject of the audit."/>
    <s v="Standard documentation, relevant to institutions requiring a vendor to undergo SSAE 18 audits."/>
    <s v="Follow-up inquiries for SSAE 18 content will be institution/implementation specific."/>
    <x v="1"/>
    <n v="1"/>
    <s v="Documentation"/>
    <s v="Yes"/>
    <n v="0"/>
    <s v="No"/>
    <x v="1"/>
    <n v="15"/>
    <n v="15"/>
    <n v="15"/>
    <n v="0"/>
    <x v="0"/>
    <x v="0"/>
    <x v="1"/>
    <x v="0"/>
    <x v="0"/>
    <x v="1"/>
    <x v="5"/>
    <x v="0"/>
  </r>
  <r>
    <x v="9"/>
    <x v="23"/>
    <x v="23"/>
    <x v="1"/>
    <s v=" "/>
    <s v="Describe any plans to complete the CSA CAIQ."/>
    <s v="Please include a copy with your response and include a URL for the published assessment."/>
    <s v="Many vendors have populated a CAIQ or at least a self-assessment. Although lacking in some areas important to Higher Ed, these documents are useful for supplemental assessment."/>
    <s v="Follow-up inquiries for CSA content will be institution/implementation specific."/>
    <x v="1"/>
    <n v="1"/>
    <s v="Documentation"/>
    <s v="Yes"/>
    <n v="0"/>
    <s v="No"/>
    <x v="1"/>
    <n v="10"/>
    <n v="10"/>
    <n v="10"/>
    <n v="0"/>
    <x v="0"/>
    <x v="0"/>
    <x v="1"/>
    <x v="0"/>
    <x v="0"/>
    <x v="2"/>
    <x v="6"/>
    <x v="0"/>
  </r>
  <r>
    <x v="10"/>
    <x v="24"/>
    <x v="24"/>
    <x v="1"/>
    <s v=" "/>
    <s v="Describe any plans to obtain CSA STAR certification."/>
    <s v="Provide date of certification, any supporting documentation, and a URL for the certification."/>
    <s v="If a vendor is STAR certified, vendor responses can theoretically be more trusted since CSA has verified their responses. Trust, but verify for yourself, as needed."/>
    <s v="If STAR certification is important to your institution you may have specific follow-up details for documentation purposes."/>
    <x v="1"/>
    <n v="1"/>
    <s v="Documentation"/>
    <s v="Yes"/>
    <n v="0"/>
    <s v="No"/>
    <x v="1"/>
    <n v="15"/>
    <n v="15"/>
    <n v="15"/>
    <n v="0"/>
    <x v="0"/>
    <x v="0"/>
    <x v="1"/>
    <x v="0"/>
    <x v="0"/>
    <x v="2"/>
    <x v="5"/>
    <x v="0"/>
  </r>
  <r>
    <x v="11"/>
    <x v="25"/>
    <x v="25"/>
    <x v="1"/>
    <s v=" "/>
    <s v="Describe any plans to conform to an industry standard security framework."/>
    <s v="Provide documentation on how your organization conforms to your chosen framework and indicate current certification levels, where appropriate."/>
    <s v="The details of the standard are not the focus here, it is the fact that a vendor builds their environment around a standard and that they continually evaluate and assess their security programs."/>
    <s v="In an ideal world, a vendor will conform to an industry framework that is adopted by an institution. When this synergy does not exist, the interpretation of the vendor's responses must be interpreted in the context of the institution's environment. Follow-up inquires for industry frameworks (and levels of adoption) will be institution/implementation specific."/>
    <x v="2"/>
    <n v="1"/>
    <s v="Documentation"/>
    <s v="Yes"/>
    <n v="0"/>
    <s v="No"/>
    <x v="1"/>
    <n v="25"/>
    <n v="25"/>
    <n v="25"/>
    <n v="0"/>
    <x v="0"/>
    <x v="0"/>
    <x v="4"/>
    <x v="0"/>
    <x v="0"/>
    <x v="1"/>
    <x v="7"/>
    <x v="0"/>
  </r>
  <r>
    <x v="12"/>
    <x v="26"/>
    <x v="26"/>
    <x v="1"/>
    <s v=" A HECVAT Full is recommended if this level full NIST SP 800-171 compliance is required for the application"/>
    <s v="Describe any plans to provide NIST SP 800-171 or CMMC Level 3 services."/>
    <s v="Indicate level, Supplier Performance Risk System ('SPRS') Score or certification information."/>
    <s v="For institutions that collaborate with the United States government, FISMA compliance may be required."/>
    <s v="Follow-up inquiries for FISMA compliance will be institution/implementation specific."/>
    <x v="1"/>
    <n v="1"/>
    <s v="Documentation"/>
    <s v="Yes"/>
    <n v="0"/>
    <s v="No"/>
    <x v="1"/>
    <n v="10"/>
    <n v="10"/>
    <n v="10"/>
    <n v="0"/>
    <x v="0"/>
    <x v="0"/>
    <x v="4"/>
    <x v="0"/>
    <x v="0"/>
    <x v="1"/>
    <x v="4"/>
    <x v="0"/>
  </r>
  <r>
    <x v="13"/>
    <x v="27"/>
    <x v="27"/>
    <x v="1"/>
    <s v=" "/>
    <s v="Provide a detailed summary of overall system and/or application architecture."/>
    <s v="Provide your diagrams (or a valid link to it) upon submission."/>
    <s v="Many systems can be used a variety of ways. We want these implementation type diagrams so that we can understand the &quot;real&quot; use of the product."/>
    <s v="Additional requests for documentation are made when other parts of the HECVAT are insufficient. Although helpful, many vendors do not provide supporting documentation. We try to be specific with our follow-up questions so that vendors understand we are not looking for 20-50 page whitepapers (sales documentation)."/>
    <x v="2"/>
    <n v="1"/>
    <s v="Documentation"/>
    <s v="Yes"/>
    <n v="0"/>
    <s v=""/>
    <x v="1"/>
    <n v="25"/>
    <n v="25"/>
    <n v="25"/>
    <n v="0"/>
    <x v="0"/>
    <x v="1"/>
    <x v="5"/>
    <x v="1"/>
    <x v="0"/>
    <x v="1"/>
    <x v="8"/>
    <x v="2"/>
  </r>
  <r>
    <x v="14"/>
    <x v="28"/>
    <x v="28"/>
    <x v="1"/>
    <s v=" "/>
    <s v="Describe your plans to create a data privacy policy."/>
    <s v="Provide your data privacy document (or a valid link to it) upon submission."/>
    <s v="Managing and protecting institution data is the reason organizations perform security and risk assessments. Privacy policies outline how vendors will obtain, use, share, and protect institutional data and as such, should be robust in its language. Beware of vaguely worded privacy policies."/>
    <s v="Inquire about any privacy language the vendor may have. It may not be ideal but there may be something available to assess or enough to have your legal counsel or policy/privacy professionals review."/>
    <x v="1"/>
    <n v="1"/>
    <s v="Documentation"/>
    <s v="Yes"/>
    <n v="0"/>
    <s v=""/>
    <x v="1"/>
    <n v="20"/>
    <n v="20"/>
    <n v="20"/>
    <n v="0"/>
    <x v="0"/>
    <x v="0"/>
    <x v="0"/>
    <x v="0"/>
    <x v="0"/>
    <x v="0"/>
    <x v="9"/>
    <x v="3"/>
  </r>
  <r>
    <x v="15"/>
    <x v="29"/>
    <x v="29"/>
    <x v="1"/>
    <s v=" "/>
    <s v="Briefly summarize your response."/>
    <s v="Provide a reference to your employee onboarding and offboarding policy and supporting documentation or submit it along with this fully-populated HECVAT."/>
    <s v="Managing and protecting a vendor's assets through appropriate human resource management is of the upmost importance. Knowing how roles and access controls are implemented (directed by policy) within a vendor's infrastructure during the onboarding and offboarding processes are indicative of how access control is regarded in other areas on the provider (vendor)."/>
    <s v="Unsatisfactory answers should be met with questions about access control authority, roles and responsibilities (of access grantors), administrative privileges within the vendor's infrastructure(s), etc."/>
    <x v="1"/>
    <n v="1"/>
    <s v="Documentation"/>
    <s v="Yes"/>
    <n v="0"/>
    <s v=""/>
    <x v="1"/>
    <n v="10"/>
    <n v="10"/>
    <n v="10"/>
    <n v="0"/>
    <x v="0"/>
    <x v="0"/>
    <x v="0"/>
    <x v="0"/>
    <x v="0"/>
    <x v="0"/>
    <x v="9"/>
    <x v="4"/>
  </r>
  <r>
    <x v="16"/>
    <x v="30"/>
    <x v="30"/>
    <x v="1"/>
    <s v=" "/>
    <s v="Briefly summarize your response."/>
    <s v="Provide a reference to your BCP and supporting documentation or submit it along with this fully-populated HECVAT."/>
    <s v="It is expected that a vendor will maintain an accurate BCP and for it to be tested at a regular interval. Any variance to this should be clearly explained. A vendor's response to this question can reveal the value that they place on testing their BCP (and possibly other aspects of their programs)."/>
    <s v="If the vendor does not have a BCP, point them to https://www.sans.org/reading-room/whitepapers/recovery/business-continuity-planning-concept-operations-1653"/>
    <x v="1"/>
    <n v="1"/>
    <s v="Documentation"/>
    <s v="Yes"/>
    <n v="0"/>
    <s v=""/>
    <x v="1"/>
    <n v="10"/>
    <n v="10"/>
    <n v="10"/>
    <n v="0"/>
    <x v="0"/>
    <x v="0"/>
    <x v="0"/>
    <x v="0"/>
    <x v="0"/>
    <x v="3"/>
    <x v="10"/>
    <x v="5"/>
  </r>
  <r>
    <x v="17"/>
    <x v="31"/>
    <x v="31"/>
    <x v="1"/>
    <s v=" "/>
    <s v="Briefly summarize your response."/>
    <s v="Provide a reference to your DRP and supporting documentation or submit it along with this fully-populated HECVAT."/>
    <s v="It is expected that a vendor will maintain an accurate DRP and for it to be tested at a regular interval. Testing a DRP is an important action that improves the efficiency and accuracy of a vendor's recovery plans. Vague responses to this question should be met with concern and appropriate follow-up, based on your institutions risk tolerance."/>
    <s v="If the vendor does not have a DRP, point them to https://www.sans.org/reading-room/whitepapers/recovery/disaster-recovery-plan-1164"/>
    <x v="1"/>
    <n v="1"/>
    <s v="Documentation"/>
    <s v="Yes"/>
    <n v="0"/>
    <s v=""/>
    <x v="1"/>
    <n v="10"/>
    <n v="10"/>
    <n v="10"/>
    <n v="0"/>
    <x v="0"/>
    <x v="0"/>
    <x v="0"/>
    <x v="0"/>
    <x v="0"/>
    <x v="0"/>
    <x v="10"/>
    <x v="5"/>
  </r>
  <r>
    <x v="18"/>
    <x v="32"/>
    <x v="32"/>
    <x v="1"/>
    <s v=" "/>
    <s v="Briefly summarize your response."/>
    <s v="Summarize your current change management process."/>
    <s v="The lack of a change management function is indicative of immature program processes. Answers to this question can provide insight into how well their responses (on the HECVAT) represent their actual environment(s)."/>
    <s v="If a weak response is given to this answer, response scrutiny should be increased. Questions about configuration management, system authority, and documentation are appropriate."/>
    <x v="2"/>
    <n v="1"/>
    <s v="Documentation"/>
    <s v="Yes"/>
    <n v="0"/>
    <s v=""/>
    <x v="1"/>
    <n v="25"/>
    <n v="25"/>
    <n v="25"/>
    <n v="0"/>
    <x v="0"/>
    <x v="0"/>
    <x v="0"/>
    <x v="0"/>
    <x v="1"/>
    <x v="0"/>
    <x v="2"/>
    <x v="6"/>
  </r>
  <r>
    <x v="19"/>
    <x v="33"/>
    <x v="33"/>
    <x v="1"/>
    <s v="If your answer is 'I do not know', select 'No'. If the VPATs/ACR is for an older version of the product or has not been updated, its information does not accurately reflect accessibility of the product under consideration."/>
    <s v="Please state your plans (when and by whom) to complete a VPAT."/>
    <s v="State the date the VPAT was completed. Include this VPAT in your submission and/or link to its web location."/>
    <s v="VPATs (Voluntary Product Accessibility Template) / ACRs (Accessibility Conformance Report, a completed VPAT) are standard accessibility reporting formats from the ITIC &lt;https://www.itic.org/policy/accessibility/vpat&gt;. They can be self-assessments from a vendor, though higher confidence is given if completed by expert third parties. It is important to confirm the version of the product tested and reported on for the VPAT matches the one under consideration."/>
    <s v="Cross-reference Accessibility Conformance Reports (ACR) with any answers from ITAC-04 about product roadmaps for accessibility improvements."/>
    <x v="1"/>
    <n v="1"/>
    <s v="IT Accessibility"/>
    <s v="Yes"/>
    <n v="0"/>
    <s v=""/>
    <x v="1"/>
    <n v="20"/>
    <n v="20"/>
    <n v="20"/>
    <n v="0"/>
    <x v="0"/>
    <x v="0"/>
    <x v="0"/>
    <x v="0"/>
    <x v="0"/>
    <x v="0"/>
    <x v="0"/>
    <x v="0"/>
  </r>
  <r>
    <x v="20"/>
    <x v="34"/>
    <x v="34"/>
    <x v="1"/>
    <s v=" "/>
    <s v="Provide plans for any documentation that would make accessible content, features and functions easily knowable by end users."/>
    <s v="Provide examples with links where possible."/>
    <s v="Has the vendor documented any additional information needed by users in order to create accessible products with the tool or platform? Are there tutorials, if needed, on how assistive technology users can best use the product (platforms tested and works best, shortcuts) etc.? In other words, are they taking care of the end users? Accessibility is more than completing checklists."/>
    <s v="If specific configurations, settings, themes, author guides or instructions are needed to ensure accessibility, are instructions on how to do so provided for administrators and end users?"/>
    <x v="1"/>
    <n v="1"/>
    <s v="IT Accessibility"/>
    <s v="Yes"/>
    <n v="0"/>
    <s v=""/>
    <x v="1"/>
    <n v="20"/>
    <n v="20"/>
    <n v="20"/>
    <n v="0"/>
    <x v="0"/>
    <x v="0"/>
    <x v="0"/>
    <x v="0"/>
    <x v="0"/>
    <x v="0"/>
    <x v="0"/>
    <x v="0"/>
  </r>
  <r>
    <x v="21"/>
    <x v="35"/>
    <x v="35"/>
    <x v="1"/>
    <s v=" "/>
    <s v="Please provide plans (when and by whom) any audit is planned, if any or rationale if not."/>
    <s v="State when the audit was conducted and by whom? Include the results in your submission and/or link to its web location."/>
    <s v="Many vendors rely on their internal product knowledge and history to complete accessibility self-assessments of their own product rather than utilizing up-to-date, validated testing. Use of an expert, external specialist provides a more robust assessment of the product."/>
    <s v="One of the most common outcomes of such an audit includes VPAT/ACR referenced in DOCU-12. If a vendor is unfamiliar with the VPAT &lt;https://itic.org/policy/accessibility/vpat&gt; they may learn more at &lt;https://www.section508.gov/sell/vpat&gt;."/>
    <x v="1"/>
    <n v="1"/>
    <s v="IT Accessibility"/>
    <s v="Yes"/>
    <n v="0"/>
    <s v="Yes"/>
    <x v="2"/>
    <n v="20"/>
    <n v="20"/>
    <n v="20"/>
    <n v="20"/>
    <x v="0"/>
    <x v="0"/>
    <x v="0"/>
    <x v="0"/>
    <x v="0"/>
    <x v="0"/>
    <x v="0"/>
    <x v="0"/>
  </r>
  <r>
    <x v="22"/>
    <x v="36"/>
    <x v="36"/>
    <x v="1"/>
    <s v=" "/>
    <s v="Summarize how you ensure accessible products. Provide plans to develop documented processes to validate accessibility."/>
    <s v="Describe your processes and methodologies for validating accessibility conformance."/>
    <s v="A combination of most responses to Q-03 would be ideal and a sign of a mature accessibility program. The goal of accessibility is ultimately usability by persons with disabilities, and so successful testing among that population indicates greater access. Expert staff and automated testing are important, but automated tools can only detect ~25% of issues so must be supplemented with additional methodologies. The use of overlays or plugins to help products ‘automatically conform’ with accessibility guidelines are presently inadequate and should impact scores negatively."/>
    <s v="Follow-up inquiries for IT Accessibility content will be institution/implementation specific."/>
    <x v="1"/>
    <n v="1"/>
    <s v="IT Accessibility"/>
    <s v="Yes"/>
    <n v="0"/>
    <s v="Yes"/>
    <x v="2"/>
    <n v="20"/>
    <n v="20"/>
    <n v="20"/>
    <n v="20"/>
    <x v="0"/>
    <x v="0"/>
    <x v="0"/>
    <x v="0"/>
    <x v="0"/>
    <x v="0"/>
    <x v="0"/>
    <x v="0"/>
  </r>
  <r>
    <x v="23"/>
    <x v="37"/>
    <x v="37"/>
    <x v="1"/>
    <s v=" "/>
    <s v="Summarize your decision to not adopt a technical or legal standard of conformance for the product in question."/>
    <s v="Indicate which primary standards and comment upon any additional standards the product meets."/>
    <s v="The Web Content Accessibility Guidelines (WCAG) &lt;https://www.w3.org/WAI/standards-guidelines/wcag&gt; from the W3C are widely accepted measures of accessibility conformance. WCAG AA conformance is the most common level of accessibility adoption, with preference given to the most recently released version: 2.1 (released 2018) or 2.0 (released 2008). Additionally, some federal or local requirements may incorporate or supplement the technical standards--including Section 508 &lt;https://www.section508.gov/manage/laws-and-policies&gt; of the Rehabilitation Act (U.S), EN 301 549 &lt;https://ec.europa.eu/eip/ageing/standards/ict-and-communication/accessibility-and-design-for-all_en.html&gt; (E.U.) etc."/>
    <s v="If a vendor is unfamiliar with either, they may be directed to learn more about technical &lt;https://www.w3.org/WAI/&gt; or governmental &lt;https://www.section508.gov/&gt; standards for accessibility. "/>
    <x v="1"/>
    <n v="1"/>
    <s v="IT Accessibility"/>
    <s v="Yes"/>
    <n v="0"/>
    <s v="Yes"/>
    <x v="2"/>
    <n v="20"/>
    <n v="20"/>
    <n v="20"/>
    <n v="20"/>
    <x v="0"/>
    <x v="0"/>
    <x v="0"/>
    <x v="0"/>
    <x v="0"/>
    <x v="0"/>
    <x v="0"/>
    <x v="0"/>
  </r>
  <r>
    <x v="24"/>
    <x v="38"/>
    <x v="38"/>
    <x v="1"/>
    <s v=" "/>
    <s v="Please provide any plans to develop and share an accessibility product roadmap in the future."/>
    <s v="Comment upon how far into the future the roadmap extends. Provide evidence (including links) of having delivered upon the accessibility roadmap in the past."/>
    <s v="If products do not fully conform to accessibility standards, it is important that vendors have a roadmap specifying how they will work to achieve it. A roadmap with delivery timelines is best supported by evidence of prior delivery on such timelines. Analysts can better predict time to conformance and institutions can plan accordingly."/>
    <s v="Follow-up inquiries for IT Accessibility content will be institution/implementation specific."/>
    <x v="1"/>
    <n v="1"/>
    <s v="IT Accessibility"/>
    <s v="Yes"/>
    <n v="0"/>
    <s v=""/>
    <x v="1"/>
    <n v="20"/>
    <n v="20"/>
    <n v="20"/>
    <n v="0"/>
    <x v="0"/>
    <x v="0"/>
    <x v="0"/>
    <x v="0"/>
    <x v="0"/>
    <x v="0"/>
    <x v="0"/>
    <x v="0"/>
  </r>
  <r>
    <x v="25"/>
    <x v="39"/>
    <x v="39"/>
    <x v="1"/>
    <s v=" "/>
    <s v="Describe any plans to ensure appropriate and ongoing staff knowledge about accessibility."/>
    <s v="Provide any further relevant information about how expertise is maintained; include any accessibility certifications staff may hold (e.g., IAAP WAS &lt;https://www.accessibilityassociation.org/certifications&gt; or DHS Trusted Tester &lt;https://section508.gov/test/trusted-tester&gt;."/>
    <s v="Having accessibility expertise within the staff supports the proactive development of accessible products. If staff lack sufficient accessibility expertise, then accessibility improvements may only be the result of the vendor reacting to issues or reports of access barriers submitted by clients of the vendor."/>
    <s v="Follow-up inquiries for IT Accessibility content will be institution/implementation specific."/>
    <x v="1"/>
    <n v="1"/>
    <s v="IT Accessibility"/>
    <s v="Yes"/>
    <n v="0"/>
    <s v=""/>
    <x v="1"/>
    <n v="20"/>
    <n v="20"/>
    <n v="20"/>
    <n v="0"/>
    <x v="0"/>
    <x v="0"/>
    <x v="0"/>
    <x v="0"/>
    <x v="0"/>
    <x v="0"/>
    <x v="0"/>
    <x v="0"/>
  </r>
  <r>
    <x v="26"/>
    <x v="40"/>
    <x v="40"/>
    <x v="1"/>
    <s v=" "/>
    <s v="State how users should report accessibility issues. Describe any expected related process updates."/>
    <s v="Describe the process and any recent examples of fixes as a result of the process."/>
    <s v="Tracking and addressing technical issues is a natural part of any web or software product. Critical accessibility issues can cause a product to become unusable. Vendors should have a process to intake, triage and address accessibility issue reports. Vendors that treat accessibility as ‘feature requests’ for future versions of a product or as non-tracked bug reports (i.e. bug reports lacking accessibility tags) should score lower."/>
    <s v="Follow-up inquiries for IT Accessibility content will be institution/implementation specific."/>
    <x v="1"/>
    <n v="1"/>
    <s v="IT Accessibility"/>
    <s v="Yes"/>
    <n v="0"/>
    <s v=""/>
    <x v="1"/>
    <n v="20"/>
    <n v="20"/>
    <n v="20"/>
    <n v="0"/>
    <x v="0"/>
    <x v="0"/>
    <x v="0"/>
    <x v="0"/>
    <x v="0"/>
    <x v="0"/>
    <x v="0"/>
    <x v="0"/>
  </r>
  <r>
    <x v="27"/>
    <x v="41"/>
    <x v="41"/>
    <x v="1"/>
    <s v=" "/>
    <s v="Describe any plans to update processes and procedures to better incorporate accessibility."/>
    <s v="Provide further details or multiple means in Additional Information."/>
    <s v="This question is designed to understand how accessibility is included in new versions and features of products, particularly with vendors that implement Agile or similar methodologies where software is updated frequently and continuously._x000a_"/>
    <s v="Follow-up inquiries for IT Accessibility content will be institution/implementation specific."/>
    <x v="1"/>
    <n v="1"/>
    <s v="IT Accessibility"/>
    <s v="Yes"/>
    <n v="0"/>
    <s v=""/>
    <x v="1"/>
    <n v="20"/>
    <n v="20"/>
    <n v="20"/>
    <n v="0"/>
    <x v="0"/>
    <x v="0"/>
    <x v="0"/>
    <x v="0"/>
    <x v="0"/>
    <x v="0"/>
    <x v="0"/>
    <x v="0"/>
  </r>
  <r>
    <x v="28"/>
    <x v="42"/>
    <x v="42"/>
    <x v="1"/>
    <s v=" "/>
    <s v="Indicate a plan to test the product, develop a roadmap for keyboard accessibility or any further context."/>
    <s v="State when and on which platform this was verified."/>
    <s v="One critical accessibility requirement is the full use of a product using only the keyboard--no mouse or trackpad. This requirement is easy for a non-technical or non-accessibility expert to understand and verify."/>
    <s v="Follow-up inquiries for IT Accessibility content will be institution/implementation specific."/>
    <x v="1"/>
    <n v="1"/>
    <s v="IT Accessibility"/>
    <s v="Yes"/>
    <n v="0"/>
    <s v=""/>
    <x v="1"/>
    <n v="20"/>
    <n v="20"/>
    <n v="20"/>
    <n v="0"/>
    <x v="0"/>
    <x v="0"/>
    <x v="0"/>
    <x v="0"/>
    <x v="0"/>
    <x v="0"/>
    <x v="0"/>
    <x v="0"/>
  </r>
  <r>
    <x v="29"/>
    <x v="43"/>
    <x v="43"/>
    <x v="1"/>
    <s v=" "/>
    <m/>
    <s v="Describe any feature differences between standard and accessible modes along with any timelines or plans to merge products into a universally designed platform."/>
    <s v="Separate accessibility modes or interfaces are indicative of a product design creating an attempted ‘separate but equal’ environment for disabled users. In practice, separate modes or interfaces for accessibility almost never have feature parity and typically get new features less frequently and after the primary version. They therefore provide unequal experiences for disabled users compared with their non-disabled peers. Interfaces, overlays or extensions that create a separate experience or mimic such an environment should be avoided."/>
    <s v="Follow-up inquiries for IT Accessibility content will be institution/implementation specific."/>
    <x v="1"/>
    <n v="1"/>
    <s v="IT Accessibility"/>
    <s v="No"/>
    <n v="0"/>
    <s v=""/>
    <x v="1"/>
    <n v="20"/>
    <n v="20"/>
    <n v="20"/>
    <n v="0"/>
    <x v="0"/>
    <x v="0"/>
    <x v="0"/>
    <x v="0"/>
    <x v="0"/>
    <x v="0"/>
    <x v="0"/>
    <x v="0"/>
  </r>
  <r>
    <x v="20"/>
    <x v="44"/>
    <x v="44"/>
    <x v="1"/>
    <s v="This includes end-users, administrators, service accounts, etc. PBAC would include various dynamic controls such as conditional access, risk-based access, location-based access, or system activity based access."/>
    <s v="Describe any limitations that prevent support for RBAC for Institutional accounts."/>
    <s v="Describe available roles."/>
    <s v="Understanding access control capabilities allows an institution to estimate the type of maintenance efforts will be involved to manage a system. Depending on the users, concerns may or not be elevated. The value of this question is largely determined by the deployment strategy and use case of the software/product/service under review. This question is specific to end-users."/>
    <s v="Ask the vendor to summarize the best practices to restrict/control the access given to the institution's end-users without the use of RBAC. Make sure to understand the administrative requirements/overhead introduced in the vendor's environment."/>
    <x v="2"/>
    <n v="1"/>
    <s v="Application/Service Security"/>
    <s v="Yes"/>
    <n v="0"/>
    <s v=""/>
    <x v="1"/>
    <n v="25"/>
    <n v="25"/>
    <n v="25"/>
    <n v="0"/>
    <x v="1"/>
    <x v="0"/>
    <x v="6"/>
    <x v="2"/>
    <x v="2"/>
    <x v="4"/>
    <x v="11"/>
    <x v="7"/>
  </r>
  <r>
    <x v="30"/>
    <x v="45"/>
    <x v="45"/>
    <x v="1"/>
    <s v="This includes system administrators and third party personnel with access to the system. PBAC would include various dynamic controls such as conditional access, risk-based access, location-based access, or system activity based access."/>
    <s v="Describe any limitations that prevent support for RBAC within your organization."/>
    <s v=" "/>
    <s v="Managing a software/product/service may rely on various professionals to administrate a system. This question is focused on how administration, and the segregation of functions, is implemented within the vendor's infrastructure."/>
    <s v="Managing a complex infrastructure requires diligence in protecting access and authority. Unsatisfactory responses may indicate the lack of maturity with a vendor and/or a flat infrastructure with few individuals with broad authority. Inquire about separation of duties and look for areas of inappropriate functional overlap."/>
    <x v="1"/>
    <n v="1"/>
    <s v="Application/Service Security"/>
    <s v="Yes"/>
    <n v="0"/>
    <s v=""/>
    <x v="1"/>
    <n v="15"/>
    <n v="15"/>
    <n v="15"/>
    <n v="0"/>
    <x v="2"/>
    <x v="0"/>
    <x v="7"/>
    <x v="3"/>
    <x v="3"/>
    <x v="5"/>
    <x v="11"/>
    <x v="0"/>
  </r>
  <r>
    <x v="31"/>
    <x v="46"/>
    <x v="46"/>
    <x v="1"/>
    <s v=" "/>
    <s v="Briefly summarize your response."/>
    <s v="Provide supporting documentation of your strategy."/>
    <s v="Telecommuting in the IT world is the norm and an institution should know that proper safeguards are in place when remote access is allowed. Vendor responses vary greatly so confirm the context of the response if it is not clear. Many cloud services can only be managed remotely so there is often a gray area to interpret for this response."/>
    <s v="Request additional documentation that outlines the security controls implemented to safeguard your institutional data."/>
    <x v="1"/>
    <n v="1"/>
    <s v="Application/Service Security"/>
    <s v="Yes"/>
    <n v="0"/>
    <s v=""/>
    <x v="1"/>
    <n v="20"/>
    <n v="20"/>
    <n v="20"/>
    <n v="0"/>
    <x v="3"/>
    <x v="0"/>
    <x v="8"/>
    <x v="4"/>
    <x v="4"/>
    <x v="6"/>
    <x v="12"/>
    <x v="0"/>
  </r>
  <r>
    <x v="32"/>
    <x v="47"/>
    <x v="47"/>
    <x v="1"/>
    <s v=" "/>
    <s v="State plans to implement data input validation and error messaging across all components of your system."/>
    <s v="Describe how your system(s) provide data input validation and error messages."/>
    <s v="Input validation is a secure coding best practices so confirming its implementation is normally a high priority. Error messages (to the system and user) can be used to detect abnormal use and to better protect institutional data. Depending on the criticality of data and the flow of said data, an institution's risk tolerance will be unique to their environment."/>
    <s v="Inquire about any planned improvements to these capabilities. Ask about their product(s) roadmap and try to understand how they prioritize security concerns in their environment."/>
    <x v="2"/>
    <n v="1"/>
    <s v="Application/Service Security"/>
    <s v="Yes"/>
    <n v="0"/>
    <s v=""/>
    <x v="1"/>
    <n v="25"/>
    <n v="25"/>
    <n v="25"/>
    <n v="0"/>
    <x v="4"/>
    <x v="0"/>
    <x v="9"/>
    <x v="5"/>
    <x v="0"/>
    <x v="7"/>
    <x v="7"/>
    <x v="0"/>
  </r>
  <r>
    <x v="33"/>
    <x v="48"/>
    <x v="48"/>
    <x v="1"/>
    <s v=" "/>
    <s v="Describe compensating controls that protect your web application, if applicable."/>
    <s v="Describe the currently implemented WAF."/>
    <s v="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
    <s v="If a vendors states that they outsource their code development and do not run a WAF, there is elevated reason for concern. Verify how code is tested, monitored, and controlled in production environments."/>
    <x v="2"/>
    <n v="1"/>
    <s v="Application/Service Security"/>
    <s v="Yes"/>
    <n v="0"/>
    <s v=""/>
    <x v="1"/>
    <n v="25"/>
    <n v="25"/>
    <n v="25"/>
    <n v="0"/>
    <x v="2"/>
    <x v="0"/>
    <x v="10"/>
    <x v="6"/>
    <x v="0"/>
    <x v="0"/>
    <x v="7"/>
    <x v="8"/>
  </r>
  <r>
    <x v="34"/>
    <x v="49"/>
    <x v="49"/>
    <x v="1"/>
    <s v="Include any in-house developed or contract development"/>
    <s v="Briefly summarize your response."/>
    <s v="Provide supporting documentation of your processes."/>
    <s v="Understanding system requirements and/or dependencies (e.g., open source libraries, repositories, frameworks, toolkits, modules, etc.) can reveal infrastructure risks that may not be apparent by other means. In some cases, the use of trusted components may be favorable. In others, it may initiate the assessment of the vendor's environment in more detail and/or expand the scope of the institution's assessment."/>
    <s v="Follow-up inquiries concerning software supply chain will be institution/implementation specific."/>
    <x v="1"/>
    <n v="1"/>
    <s v="Application/Service Security"/>
    <s v="Yes"/>
    <n v="0"/>
    <s v=""/>
    <x v="1"/>
    <n v="20"/>
    <n v="20"/>
    <n v="20"/>
    <n v="0"/>
    <x v="3"/>
    <x v="0"/>
    <x v="10"/>
    <x v="0"/>
    <x v="0"/>
    <x v="8"/>
    <x v="13"/>
    <x v="9"/>
  </r>
  <r>
    <x v="35"/>
    <x v="50"/>
    <x v="50"/>
    <x v="1"/>
    <s v="Answer 'Yes' only if user AND administrator authentication is supported. If partially supported, answer 'No'. Ensure you respond to any guidance in the Additional Information column."/>
    <s v="Describe plans to support strong authentication practices."/>
    <s v="Describe how strong authentication is enforced (e.g., complex passwords, multifactor tokens, certificates, biometrics, aging requirements, re-use policy)."/>
    <s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
    <s v="Follow-up inquiries for IAM requirements will be institution/implementation specific."/>
    <x v="1"/>
    <n v="1"/>
    <s v="Authentication, Authorization, and Accounting"/>
    <s v="Yes"/>
    <n v="0"/>
    <s v=""/>
    <x v="1"/>
    <n v="20"/>
    <n v="20"/>
    <n v="20"/>
    <n v="0"/>
    <x v="2"/>
    <x v="0"/>
    <x v="11"/>
    <x v="7"/>
    <x v="5"/>
    <x v="9"/>
    <x v="7"/>
    <x v="0"/>
  </r>
  <r>
    <x v="36"/>
    <x v="51"/>
    <x v="51"/>
    <x v="1"/>
    <s v=" "/>
    <s v="Describe plans to participate in InCommon or another eduGAIN affiliated trust federation."/>
    <s v="List the entityIds registered in the Additional Information column."/>
    <s v="This question defines the vendors scope of federated identity practices and their willingness to embrace higher education requirements."/>
    <s v="If a vendor indicates that a system is standalone and cannot integrate with community standards, follow-up with maturity questions and ask about other commodity type functions or other system requirements your institution may have."/>
    <x v="1"/>
    <n v="1"/>
    <s v="Authentication, Authorization, and Accounting"/>
    <s v="Yes"/>
    <n v="0"/>
    <s v=""/>
    <x v="1"/>
    <n v="20"/>
    <n v="20"/>
    <n v="20"/>
    <n v="0"/>
    <x v="2"/>
    <x v="0"/>
    <x v="12"/>
    <x v="7"/>
    <x v="6"/>
    <x v="10"/>
    <x v="14"/>
    <x v="0"/>
  </r>
  <r>
    <x v="37"/>
    <x v="52"/>
    <x v="52"/>
    <x v="1"/>
    <s v=" "/>
    <s v="Describe any plans to support integration with other authentication and authorization systems."/>
    <s v="List which systems and versions supported (such as Active Directory, Kerberos, or other LDAP compatible directory) in Additional Info."/>
    <s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
    <s v="If a vendor indicates that a system is standalone and cannot integrate with the institution's infrastructure, follow-up with maturity questions and ask about other commodity type functions or other system requirements your institution may have."/>
    <x v="1"/>
    <n v="1"/>
    <s v="Authentication, Authorization, and Accounting"/>
    <s v="Yes"/>
    <n v="0"/>
    <s v=""/>
    <x v="1"/>
    <n v="15"/>
    <n v="15"/>
    <n v="15"/>
    <n v="0"/>
    <x v="2"/>
    <x v="0"/>
    <x v="13"/>
    <x v="8"/>
    <x v="0"/>
    <x v="0"/>
    <x v="14"/>
    <x v="0"/>
  </r>
  <r>
    <x v="38"/>
    <x v="53"/>
    <x v="53"/>
    <x v="1"/>
    <s v="An answer of 'Yes' should be well-supported in the Additional Information column, and all elements of interest should be sufficiently addressed."/>
    <s v="Describe plans to support Web SSO in your solution."/>
    <s v="State the Web SSO standards supported by your solution and provide additional details about your support, including framework(s) in use, how information is exchanged securely, etc."/>
    <s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
    <s v="Follow-up inquiries for IAM requirements will be institution/implementation specific."/>
    <x v="1"/>
    <n v="1"/>
    <s v="Authentication, Authorization, and Accounting"/>
    <s v="Yes"/>
    <n v="0"/>
    <s v=""/>
    <x v="1"/>
    <n v="20"/>
    <n v="20"/>
    <n v="20"/>
    <n v="0"/>
    <x v="2"/>
    <x v="0"/>
    <x v="13"/>
    <x v="8"/>
    <x v="0"/>
    <x v="0"/>
    <x v="7"/>
    <x v="0"/>
  </r>
  <r>
    <x v="39"/>
    <x v="54"/>
    <x v="54"/>
    <x v="1"/>
    <s v=" "/>
    <s v="Describe any plans to support differentiation between email address and user identifier."/>
    <s v=" "/>
    <s v="This questions allows an institution to know vendor system limitations and to help them gauge the resources (that may be needed to implement) required to successfully integrate the product/service with institution systems."/>
    <s v="Follow-up inquiries for identifier requirements will be institution/implementation specific."/>
    <x v="1"/>
    <n v="1"/>
    <s v="Authentication, Authorization, and Accounting"/>
    <s v="Yes"/>
    <n v="0"/>
    <s v=""/>
    <x v="1"/>
    <n v="20"/>
    <n v="20"/>
    <n v="20"/>
    <n v="0"/>
    <x v="5"/>
    <x v="0"/>
    <x v="14"/>
    <x v="9"/>
    <x v="7"/>
    <x v="11"/>
    <x v="7"/>
    <x v="0"/>
  </r>
  <r>
    <x v="40"/>
    <x v="55"/>
    <x v="55"/>
    <x v="1"/>
    <s v=" "/>
    <s v="Describe plans to allow customers to specify attribute mappings."/>
    <s v=" "/>
    <s v="This questions allows an institution to know vendor system limitations and to help them gauge the resources (that may be needed to implement) required to successfully integrate the product/service with institution systems."/>
    <s v="Follow-up inquiries for attirbute mapping requirements will be institution/implementation specific."/>
    <x v="1"/>
    <n v="1"/>
    <s v="Authentication, Authorization, and Accounting"/>
    <s v="Yes"/>
    <n v="0"/>
    <s v=""/>
    <x v="1"/>
    <n v="20"/>
    <n v="20"/>
    <n v="20"/>
    <n v="0"/>
    <x v="0"/>
    <x v="0"/>
    <x v="0"/>
    <x v="0"/>
    <x v="0"/>
    <x v="0"/>
    <x v="7"/>
    <x v="0"/>
  </r>
  <r>
    <x v="41"/>
    <x v="56"/>
    <x v="56"/>
    <x v="1"/>
    <s v=" "/>
    <s v="Describe any plans to enable audit logs for these data elements."/>
    <s v=" "/>
    <s v="Strong logging capabilities are vital to the proper management of a system. Implementing an immature system that lacks sufficient logging capabilities exposes an institution to great risk. Depending on your risk tolerance and the use case, your institution may or may not be concerned. The focus of this question is end-user logs."/>
    <s v="If a weak response is given to this answer, it is appropriate to ask directed answers to get specific information. Ensure that questions are targeted to ensure responses will come from the appropriate party within the vendor."/>
    <x v="2"/>
    <n v="1"/>
    <s v="Authentication, Authorization, and Accounting"/>
    <s v="Yes"/>
    <n v="0"/>
    <s v=""/>
    <x v="1"/>
    <n v="40"/>
    <n v="40"/>
    <n v="40"/>
    <n v="0"/>
    <x v="0"/>
    <x v="0"/>
    <x v="0"/>
    <x v="0"/>
    <x v="0"/>
    <x v="0"/>
    <x v="7"/>
    <x v="0"/>
  </r>
  <r>
    <x v="42"/>
    <x v="57"/>
    <x v="57"/>
    <x v="1"/>
    <s v=" "/>
    <s v="Describe any plans to support multi-factor authentication in your application."/>
    <s v="List all supported multi-factor authentication methods, technologies, and/or products and provide a brief summary of each."/>
    <s v="2FA/MFA, implemented correctly, strengthens the security state of a system. 2FA/MFA is commonly implemented and in many use cases, a requirement for account protection purposes. "/>
    <s v="Ask the vendor about hardware and software options, future roadmap for implementations and support, etc."/>
    <x v="1"/>
    <n v="1"/>
    <s v="Authentication, Authorization, and Accounting"/>
    <s v="Yes"/>
    <n v="0"/>
    <s v=""/>
    <x v="1"/>
    <n v="15"/>
    <n v="15"/>
    <n v="15"/>
    <n v="0"/>
    <x v="0"/>
    <x v="0"/>
    <x v="0"/>
    <x v="0"/>
    <x v="0"/>
    <x v="0"/>
    <x v="7"/>
    <x v="0"/>
  </r>
  <r>
    <x v="43"/>
    <x v="58"/>
    <x v="58"/>
    <x v="1"/>
    <s v=" "/>
    <s v="Describe any plans to support automatic lock or log-out."/>
    <s v="Describe the default behavior of this capability."/>
    <s v="This is a question to ensure account integrity and institutional data confidentiality."/>
    <s v="Follow-up inquiries for IAM requirements will be institution/implementation specific."/>
    <x v="1"/>
    <n v="1"/>
    <s v="Authentication, Authorization, and Accounting"/>
    <s v="Yes"/>
    <n v="0"/>
    <s v=""/>
    <x v="1"/>
    <n v="15"/>
    <n v="15"/>
    <n v="15"/>
    <n v="0"/>
    <x v="0"/>
    <x v="0"/>
    <x v="0"/>
    <x v="0"/>
    <x v="0"/>
    <x v="0"/>
    <x v="7"/>
    <x v="0"/>
  </r>
  <r>
    <x v="44"/>
    <x v="59"/>
    <x v="59"/>
    <x v="1"/>
    <s v=" "/>
    <s v="Describe your intent to implement a systems management and configuration strategy."/>
    <s v="Summarize your systems management and configuration strategy."/>
    <s v="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
    <s v="Follow-up with a robust question set if the vendor cannot clearly state full-control of the integrity of their system(s). Questions about administrator access on end-user devices and other maintenance and patching type questions are appropriate."/>
    <x v="1"/>
    <n v="1"/>
    <s v="Authentication, Authorization, and Accounting"/>
    <s v="Yes"/>
    <n v="0"/>
    <s v=""/>
    <x v="1"/>
    <n v="15"/>
    <n v="15"/>
    <n v="15"/>
    <n v="0"/>
    <x v="0"/>
    <x v="0"/>
    <x v="0"/>
    <x v="0"/>
    <x v="8"/>
    <x v="0"/>
    <x v="13"/>
    <x v="10"/>
  </r>
  <r>
    <x v="45"/>
    <x v="60"/>
    <x v="60"/>
    <x v="1"/>
    <s v=" "/>
    <s v="Describe plans to establish a notification mechanism for major environmental changes."/>
    <s v="State how and when the institution will be notified of major changes to your environment."/>
    <s v="Notification expectations should be set earlier in the contract/assessment process. Timelines, correspondence medium, and playbook details are all aspects to keep in mind when assessing this response."/>
    <s v="If the vendor's response does not cover the details outlined in the reasoning, follow-up and get specific responses for each, as needed."/>
    <x v="1"/>
    <n v="1"/>
    <s v="Business Continuity Plan"/>
    <s v="Yes"/>
    <n v="0"/>
    <s v=""/>
    <x v="1"/>
    <n v="15"/>
    <n v="15"/>
    <n v="15"/>
    <n v="0"/>
    <x v="0"/>
    <x v="0"/>
    <x v="0"/>
    <x v="0"/>
    <x v="9"/>
    <x v="0"/>
    <x v="15"/>
    <x v="0"/>
  </r>
  <r>
    <x v="46"/>
    <x v="61"/>
    <x v="61"/>
    <x v="1"/>
    <s v=" "/>
    <s v="Describe plans to implement application vulnerability scanning [and remediation] prior to release."/>
    <s v="Provide a brief description."/>
    <s v="Modern technologies allow for rapid deployment of features and with them, come changes to an established code environment. The focus of this question is to verify a vendor's practice of regression testing their code and verifying that previously non-existent risks are introduced into a known, secured environment."/>
    <s v="Ask if there are plans to implement these processes. Ask the vendor to summarize their decision behind not scanning their applications for vulnerabilities prior to release."/>
    <x v="1"/>
    <n v="1"/>
    <s v="Business Continuity Plan"/>
    <s v="Yes"/>
    <n v="0"/>
    <s v=""/>
    <x v="1"/>
    <n v="10"/>
    <n v="10"/>
    <n v="10"/>
    <n v="0"/>
    <x v="0"/>
    <x v="0"/>
    <x v="0"/>
    <x v="0"/>
    <x v="10"/>
    <x v="0"/>
    <x v="7"/>
    <x v="11"/>
  </r>
  <r>
    <x v="47"/>
    <x v="62"/>
    <x v="62"/>
    <x v="1"/>
    <s v=" "/>
    <s v="State plans to have your systems and applications assessed by a third party."/>
    <s v="Provide the results with this document (link or attached), if possible. State the date of the last completed third party security assessment."/>
    <s v="External verification of system and application security controls are important when managing a system. Trust, but verify, is the focus of this question. HECVAT responses are taken at face-value, and verified within reason, in most cases. When a vendor can attest to, and provide externally-provided evidence supporting that attestation, it goes a long way in building trust that the vendor will appropriately protect institutional data."/>
    <s v="Ask if there has ever been a vulnerability scan. A short lapse in external assessment validity can be understood (if there is a planned assessment) but a significant time lapse or none whatsoever is cause for elevated levels of concern."/>
    <x v="1"/>
    <n v="1"/>
    <s v="Business Continuity Plan"/>
    <s v="Yes"/>
    <n v="0"/>
    <s v=""/>
    <x v="1"/>
    <n v="15"/>
    <n v="15"/>
    <n v="15"/>
    <n v="0"/>
    <x v="0"/>
    <x v="0"/>
    <x v="0"/>
    <x v="0"/>
    <x v="0"/>
    <x v="0"/>
    <x v="2"/>
    <x v="0"/>
  </r>
  <r>
    <x v="48"/>
    <x v="63"/>
    <x v="63"/>
    <x v="1"/>
    <s v=" "/>
    <s v="State your plans to implement policy and procedure(s) guiding risk mitigation practices before critical patches can be applied."/>
    <s v="Summarize the policy and procedure(s) guiding risk mitigation practices before critical patches can be applied."/>
    <s v="New vulnerabilities are published every day and vendors have a responsibility to maintain their software(s). The fundamental nature of operation will expose some risks to the system but it is crucial that a vendor recognize their responsibilities and have a plan to implement them, when this time arrives."/>
    <s v="Follow-up inquiries for the vendors patching practices will be institution/implementation specific."/>
    <x v="1"/>
    <n v="1"/>
    <s v="Business Continuity Plan"/>
    <s v="Yes"/>
    <n v="0"/>
    <s v=""/>
    <x v="1"/>
    <n v="15"/>
    <n v="15"/>
    <n v="15"/>
    <n v="0"/>
    <x v="0"/>
    <x v="0"/>
    <x v="0"/>
    <x v="0"/>
    <x v="11"/>
    <x v="0"/>
    <x v="16"/>
    <x v="12"/>
  </r>
  <r>
    <x v="49"/>
    <x v="64"/>
    <x v="64"/>
    <x v="1"/>
    <s v=" "/>
    <s v="Describe your plan to separate institution data from other customers."/>
    <s v="Describe or provide a reference to how institution data is separated from that of other customers."/>
    <s v="A vendor's response to this question can reveal a system's infrastructure quickly. Off-point responses are common here so general follow-up is often needed. Understanding how a vendor segments its customers data (or doesn't) affects various other controls, including network settings, use of encryption, access controls, etc.). A vendor's response here will influence potential follow-up inquiries for other HECVAT questions."/>
    <s v="Based on the vendor's response, ask the vendor to appropriately summarize how their environment/strategy is implemented and what compensating controls they have in place to ensure appropriate levels of confidentiality and integrity."/>
    <x v="2"/>
    <n v="1"/>
    <s v="Data"/>
    <s v="Yes"/>
    <n v="0"/>
    <s v=""/>
    <x v="1"/>
    <n v="25"/>
    <n v="25"/>
    <n v="25"/>
    <n v="0"/>
    <x v="3"/>
    <x v="0"/>
    <x v="0"/>
    <x v="10"/>
    <x v="12"/>
    <x v="12"/>
    <x v="7"/>
    <x v="0"/>
  </r>
  <r>
    <x v="50"/>
    <x v="65"/>
    <x v="65"/>
    <x v="1"/>
    <s v=" "/>
    <s v="Describe why sensitive data in not encrypted in transport."/>
    <s v="Summarize your transport encryption strategy"/>
    <s v="The need for encryption in transport is unique to your institution's implementation of a system. In particular, the data flow between the system and the end-users of the software/product/service."/>
    <s v="Follow-up inquiries for data encryption between the system and end-users will be institution/implementation specific.  You may want to inquire if the authentication transaction is encrypted."/>
    <x v="1"/>
    <n v="1"/>
    <s v="Data"/>
    <s v="Yes"/>
    <n v="0"/>
    <s v=""/>
    <x v="1"/>
    <n v="20"/>
    <n v="20"/>
    <n v="20"/>
    <n v="0"/>
    <x v="6"/>
    <x v="0"/>
    <x v="15"/>
    <x v="11"/>
    <x v="13"/>
    <x v="13"/>
    <x v="17"/>
    <x v="13"/>
  </r>
  <r>
    <x v="51"/>
    <x v="66"/>
    <x v="66"/>
    <x v="1"/>
    <s v=" "/>
    <s v="Describe why sensitive data in not encrypted in storage."/>
    <s v="Summarize your data encryption strategy and state what encryption options are available."/>
    <s v="The need for encryption at-rest is unique to your institution's implementation of a system. In particular, system components, architectures, and data flows, all factor into the need for this control."/>
    <s v="Follow-up inquiries for data encryption at-rest will be institution/implementation specific."/>
    <x v="1"/>
    <n v="1"/>
    <s v="Data"/>
    <s v="Yes"/>
    <n v="0"/>
    <s v=""/>
    <x v="1"/>
    <n v="20"/>
    <n v="20"/>
    <n v="20"/>
    <n v="0"/>
    <x v="6"/>
    <x v="0"/>
    <x v="15"/>
    <x v="12"/>
    <x v="13"/>
    <x v="13"/>
    <x v="17"/>
    <x v="14"/>
  </r>
  <r>
    <x v="52"/>
    <x v="67"/>
    <x v="67"/>
    <x v="1"/>
    <s v="Ensure that response addresses involatile storage."/>
    <s v="State how Institution's data is protected from system failures and ransomware."/>
    <s v="If your strategy uses different processes for services and data, ensure that all strategies are clearly stated and supported."/>
    <s v="Ransomware is a significant and growing threat.  Every hosted service should include offline or involitile storage to mitigate this risk."/>
    <s v="An institution's use case will drive the requirements for backup strategy. Ensure that the institution's use case and risk tolerance can be met by vendor systems."/>
    <x v="1"/>
    <n v="1"/>
    <s v="Data"/>
    <s v="Yes"/>
    <n v="0"/>
    <s v=""/>
    <x v="1"/>
    <n v="15"/>
    <n v="15"/>
    <n v="15"/>
    <n v="0"/>
    <x v="6"/>
    <x v="0"/>
    <x v="16"/>
    <x v="0"/>
    <x v="14"/>
    <x v="14"/>
    <x v="7"/>
    <x v="0"/>
  </r>
  <r>
    <x v="53"/>
    <x v="68"/>
    <x v="68"/>
    <x v="1"/>
    <s v=" "/>
    <s v="State plans to implement capabilities for the Institution to extract a full or partial backup of data."/>
    <s v="Provide a general summary of how full and partial backups of data can be extracted."/>
    <s v="When cancelling a software/product/service, an institution will commonly want all institutional data that was provided to a vendor. The vendor's response should verify if the institution can extract data or if it is a manual extraction by vendor staff."/>
    <s v="A vendor's response should be clear and concise. Be wary of vague responses to this questions and inquire about export specifics, as needed."/>
    <x v="2"/>
    <n v="1"/>
    <s v="Data"/>
    <s v="Yes"/>
    <n v="0"/>
    <s v=""/>
    <x v="1"/>
    <n v="25"/>
    <n v="25"/>
    <n v="25"/>
    <n v="0"/>
    <x v="6"/>
    <x v="0"/>
    <x v="17"/>
    <x v="13"/>
    <x v="15"/>
    <x v="15"/>
    <x v="7"/>
    <x v="0"/>
  </r>
  <r>
    <x v="54"/>
    <x v="69"/>
    <x v="69"/>
    <x v="1"/>
    <s v=" "/>
    <s v="Provide a detailed summary of media handling processes that do exist."/>
    <s v="Provide documented details of this process (link or attached)."/>
    <s v="Managing media (and the data within) throughout its lifecycle is crucial to the protection of institutional data. The focus of this question is confidentiality, ensuring that media that may store institutional data is protected by well-established policy and procedure."/>
    <s v="Vague responses to this question should be investigated further. Ask for additional documentation and verify that procedure (and possibly training) exists to ensure proper media handling activity."/>
    <x v="1"/>
    <n v="1"/>
    <s v="Data"/>
    <s v="Yes"/>
    <n v="0"/>
    <s v=""/>
    <x v="1"/>
    <n v="20"/>
    <n v="20"/>
    <n v="20"/>
    <n v="0"/>
    <x v="7"/>
    <x v="0"/>
    <x v="10"/>
    <x v="2"/>
    <x v="0"/>
    <x v="0"/>
    <x v="9"/>
    <x v="15"/>
  </r>
  <r>
    <x v="55"/>
    <x v="70"/>
    <x v="70"/>
    <x v="1"/>
    <s v=" "/>
    <s v=" "/>
    <s v="Summarize what access staff (or third parties) have to institutional data."/>
    <s v="Confidentiality is the focus of this question. Based on the capabilities of vendor administrators, the institution may require additional safeguards to protect the confidentiality of data stored by/shared with a vendor (e.g., additional layer of encryption, etc.)."/>
    <s v="If Institutional data is visible by the vendor's system administrators, follow-up with the vendor to understand the scope of visibility, process/procedure that administrators follow, and use cases when administrators are allowed to access (view) Institutional data."/>
    <x v="2"/>
    <n v="1"/>
    <s v="Data"/>
    <s v="No"/>
    <s v="No"/>
    <s v=""/>
    <x v="2"/>
    <n v="40"/>
    <n v="40"/>
    <n v="40"/>
    <n v="40"/>
    <x v="0"/>
    <x v="0"/>
    <x v="0"/>
    <x v="0"/>
    <x v="0"/>
    <x v="0"/>
    <x v="18"/>
    <x v="16"/>
  </r>
  <r>
    <x v="56"/>
    <x v="71"/>
    <x v="71"/>
    <x v="1"/>
    <s v=" "/>
    <s v="Provide a detailed description of where the institution's data will reside."/>
    <s v="Provide a brief summary of your data center."/>
    <s v="Data ownership, availability, and the use of third-parties are all somewhat connected to the response of this question."/>
    <s v="Simple responses without supporting documentation should be met with concern. Follow-up with a vendor and request supporting documentation if the answer is in any way dismissive or off-point."/>
    <x v="1"/>
    <n v="1"/>
    <s v="Datacenter"/>
    <s v="No"/>
    <n v="0"/>
    <s v=""/>
    <x v="1"/>
    <n v="0"/>
    <n v="0"/>
    <n v="0"/>
    <n v="0"/>
    <x v="3"/>
    <x v="0"/>
    <x v="18"/>
    <x v="0"/>
    <x v="0"/>
    <x v="0"/>
    <x v="1"/>
    <x v="17"/>
  </r>
  <r>
    <x v="57"/>
    <x v="72"/>
    <x v="72"/>
    <x v="1"/>
    <s v="Please indicate which geographic regions you can provide storage in the Additional Info column."/>
    <s v="Under what circumstances would institutional data leave a designated region or regions?"/>
    <s v=" "/>
    <s v="An institution's location will dictate what laws and regulations apply to them. As vendor's may not know where all of their customers may reside, it is imperative that vendors are able to accomodate geographic requirements for their customers. Although unfair to expect support for all geographic regions in common infrastructure/platform/software-as-a-service, it is expected that vendor's be absolutely clear about the regions they leverage and/or support."/>
    <s v="If a vendor is unable to accomodate storing/processing institutional data within specific regions, ask them why they are unable to? Try to determine if its an infrastructure issue (scalability), a cost-reduction strategy (size/maturity), or some other issue."/>
    <x v="2"/>
    <n v="1"/>
    <s v="Datacenter"/>
    <s v="Yes"/>
    <n v="0"/>
    <s v=""/>
    <x v="1"/>
    <n v="40"/>
    <n v="40"/>
    <n v="40"/>
    <n v="0"/>
    <x v="1"/>
    <x v="0"/>
    <x v="19"/>
    <x v="10"/>
    <x v="0"/>
    <x v="0"/>
    <x v="4"/>
    <x v="0"/>
  </r>
  <r>
    <x v="58"/>
    <x v="73"/>
    <x v="73"/>
    <x v="1"/>
    <s v="If not using a hosting provider, use N/A"/>
    <s v=" "/>
    <s v="Obtain the report if possible and add it to your submission."/>
    <s v="Understanding the ownership structure of the facility that will host institutional data is important for setting availability expectations and ensure proper contract terms are in place to protect the institution due to use of third-parties. If a vendor uses a third-party vendor to provide datacenter solutions, having that vendor's SOC 2 Type 2 provides additional insight. The ability to assess these &quot;forth-party&quot; vendors is based on your institution's resources. The vendor is responsible for providing this information - ensure that they handle their vendors properly."/>
    <s v="Follow-up inquiries for additional vendor's SOC 2 Type 2 reports will be institution/implementation specific."/>
    <x v="2"/>
    <n v="1"/>
    <s v="Datacenter"/>
    <s v="Yes"/>
    <n v="0"/>
    <s v=""/>
    <x v="1"/>
    <n v="40"/>
    <n v="40"/>
    <n v="40"/>
    <n v="0"/>
    <x v="6"/>
    <x v="0"/>
    <x v="19"/>
    <x v="0"/>
    <x v="0"/>
    <x v="0"/>
    <x v="19"/>
    <x v="0"/>
  </r>
  <r>
    <x v="59"/>
    <x v="74"/>
    <x v="74"/>
    <x v="1"/>
    <s v=" "/>
    <s v="State plans to develop and implement a physical security policy"/>
    <s v="Describe your physical security strategy."/>
    <s v="This question is primarily focused on system(s) integrity. If institutional data is stored in a system that is not physically secured from unauthorized access, the need for compensating controls is often higher. That means that although this question is in the Datacenter section, this question also encompasses office (and other) spaces used by the vendor to conduct operations."/>
    <s v="If a weak response is given to this answer, response scrutiny should be increased. Inquire about the size of an organization, how it is physically deployed, how employees interact with each other and verify each others credibility. Any follow-up question related to physical integrity of institutional data is relevant here."/>
    <x v="2"/>
    <n v="1"/>
    <s v="Datacenter"/>
    <s v="Yes"/>
    <n v="0"/>
    <s v=""/>
    <x v="1"/>
    <n v="40"/>
    <n v="40"/>
    <n v="40"/>
    <n v="0"/>
    <x v="1"/>
    <x v="0"/>
    <x v="20"/>
    <x v="14"/>
    <x v="16"/>
    <x v="0"/>
    <x v="20"/>
    <x v="0"/>
  </r>
  <r>
    <x v="60"/>
    <x v="75"/>
    <x v="75"/>
    <x v="1"/>
    <s v=" "/>
    <s v="State plans to prevent and detect unauthorized access to your data center."/>
    <s v="Describe how you prevent and detect unauthorized access to your data center."/>
    <s v="it is important to physically protect and monitor an infrastructure. The purpose of this question is to determine that appropriate protections are in-place at a vendor's data center."/>
    <s v="If a vendor answers unsatisfactorily, follow-up with questions about their physical infrastructure strategy (why they are self hosting), geographic redundancy (to determine if the data center is colocated with staff), and any compensating controls they may have in place."/>
    <x v="2"/>
    <n v="1"/>
    <s v="Datacenter"/>
    <s v="Yes"/>
    <n v="0"/>
    <s v=""/>
    <x v="1"/>
    <n v="40"/>
    <n v="40"/>
    <n v="40"/>
    <n v="0"/>
    <x v="0"/>
    <x v="0"/>
    <x v="0"/>
    <x v="0"/>
    <x v="17"/>
    <x v="0"/>
    <x v="7"/>
    <x v="18"/>
  </r>
  <r>
    <x v="61"/>
    <x v="76"/>
    <x v="76"/>
    <x v="1"/>
    <s v=" "/>
    <s v="Explain your alternate mitigations for protecting trusted hosts from untrusted networks."/>
    <s v="Provide a brief summary of how trusted and untrusted networks are segmented."/>
    <s v="Networks are excellent at segmenting trusted and untrusted networks, a best practice used by many. Implementations can range from simple to complex but at a minimum, need to appropriately implemented and maintained."/>
    <s v="The lack of segmentation indicates a flat network is in use. If this is the case, other compensating controls (e.g., host-based tools) will need to be in place to properly manage network communications within a vendor's infrastructure. Ask why the vendor has used this strategy and what they are doing to safeguard institutional data in this environment."/>
    <x v="2"/>
    <n v="1"/>
    <s v="Networking"/>
    <s v="Yes"/>
    <n v="0"/>
    <s v=""/>
    <x v="1"/>
    <n v="40"/>
    <n v="40"/>
    <n v="40"/>
    <n v="0"/>
    <x v="0"/>
    <x v="0"/>
    <x v="0"/>
    <x v="0"/>
    <x v="18"/>
    <x v="0"/>
    <x v="7"/>
    <x v="19"/>
  </r>
  <r>
    <x v="62"/>
    <x v="77"/>
    <x v="77"/>
    <x v="1"/>
    <s v=" "/>
    <s v="Describe any plans to implement a SPI firewall or your currently implemented compensating controls."/>
    <s v="Describe the currently implemented SPI firewall."/>
    <s v="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
    <s v="If a vendor states that they do not run a SPI firewall, there is elevated reason for concern. Ensure how network traffic is monitored and managed as well as any compensating controls currently implemented."/>
    <x v="2"/>
    <n v="1"/>
    <s v="Networking"/>
    <s v="Yes"/>
    <n v="0"/>
    <s v=""/>
    <x v="1"/>
    <n v="40"/>
    <n v="40"/>
    <n v="40"/>
    <n v="0"/>
    <x v="0"/>
    <x v="0"/>
    <x v="0"/>
    <x v="0"/>
    <x v="19"/>
    <x v="0"/>
    <x v="7"/>
    <x v="0"/>
  </r>
  <r>
    <x v="63"/>
    <x v="78"/>
    <x v="78"/>
    <x v="1"/>
    <s v=" "/>
    <s v="Describe your plan to implement an IDS/IPS in your environment."/>
    <s v="Describe the currently implemented IDS/IPS."/>
    <s v="It is important to have detective and preventive capabilities in an information system to protect institutional data. Somewhat expected in information systems, vendors without IDS/IPSs implemented should raise concerns. Compensating controls need future evaluation, if provided by the vendor."/>
    <s v="A security program with limited resources for event detection and prevention is not effective. Inquiries should include training for staff, reasoning behind not using IDS/IPS technologies, and how systems are monitored. Additional questions about a SIEM and other tooling may be appropriate. Ask how systems are actively protected and how malicious activity is stopped."/>
    <x v="2"/>
    <n v="1"/>
    <s v="Networking"/>
    <s v="Yes"/>
    <n v="0"/>
    <s v=""/>
    <x v="1"/>
    <n v="40"/>
    <n v="40"/>
    <n v="40"/>
    <n v="0"/>
    <x v="0"/>
    <x v="0"/>
    <x v="0"/>
    <x v="0"/>
    <x v="20"/>
    <x v="0"/>
    <x v="7"/>
    <x v="0"/>
  </r>
  <r>
    <x v="64"/>
    <x v="79"/>
    <x v="79"/>
    <x v="1"/>
    <s v=" "/>
    <s v="Describe your intent to implement NGPT monitoring."/>
    <s v="Describe your NGPT monitoring strategy."/>
    <s v="This question is primarily focused on the maturity of a vendor's security program. Technologies are rapidly introduced and the toolsets needed to monitor, manage, and secure them need to keep up. Vendor responses to this question can give an institution insight into the maturity and overall state of a vendor's security."/>
    <s v="Follow-up inquiries for NGPT monitoring will be institution/implementation specific."/>
    <x v="1"/>
    <n v="1"/>
    <s v="Networking"/>
    <s v="Yes"/>
    <n v="0"/>
    <s v=""/>
    <x v="1"/>
    <n v="20"/>
    <n v="20"/>
    <n v="20"/>
    <n v="0"/>
    <x v="0"/>
    <x v="0"/>
    <x v="0"/>
    <x v="0"/>
    <x v="0"/>
    <x v="0"/>
    <x v="7"/>
    <x v="0"/>
  </r>
  <r>
    <x v="65"/>
    <x v="80"/>
    <x v="80"/>
    <x v="1"/>
    <s v="Describe this connectivity."/>
    <s v=" "/>
    <s v="Describe the tools and technical controls implemented to secure remote access."/>
    <s v="This question is about what level of network access is needed by the vendor's administrators. If all that is needed is a web connection, then even simple, on-premise access to a guest network can be considered. But if it requires connectivity to a highly protected resource (for example: A database server on an isolated VLAN and only accepting traffic from a specific front end), then the vendor's administrators may need to be given access to a datacenter's network. Again, the purpose here is to determine what level of access is the minimum required and what controls to put in place to secure that access."/>
    <s v="Follow-up inquiries for institution network connectivity resource requirements will be institution/implementation specific."/>
    <x v="1"/>
    <n v="1"/>
    <s v="Networking"/>
    <s v="Yes"/>
    <n v="0"/>
    <s v=""/>
    <x v="1"/>
    <n v="15"/>
    <n v="15"/>
    <n v="15"/>
    <n v="0"/>
    <x v="0"/>
    <x v="0"/>
    <x v="0"/>
    <x v="0"/>
    <x v="0"/>
    <x v="0"/>
    <x v="9"/>
    <x v="0"/>
  </r>
  <r>
    <x v="66"/>
    <x v="81"/>
    <x v="81"/>
    <x v="1"/>
    <s v=" "/>
    <s v="State plans to formalize an incident response plan."/>
    <s v="Summarize or provide a link to your formal incident response plan."/>
    <s v="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
    <s v="If the vendor does not have an incident response plan, direct them to the NIST Computer Security Incident Handling Guide at https://csrc.nist.gov/publications/detail/sp/800-61/rev-2/final"/>
    <x v="2"/>
    <n v="1"/>
    <s v="Incident Response"/>
    <s v="Yes"/>
    <n v="0"/>
    <s v=""/>
    <x v="1"/>
    <n v="40"/>
    <n v="40"/>
    <n v="40"/>
    <n v="0"/>
    <x v="0"/>
    <x v="0"/>
    <x v="0"/>
    <x v="0"/>
    <x v="21"/>
    <x v="0"/>
    <x v="9"/>
    <x v="20"/>
  </r>
  <r>
    <x v="67"/>
    <x v="82"/>
    <x v="82"/>
    <x v="1"/>
    <s v=" "/>
    <s v="Describe your timeline for implementing such a process for response and reporting."/>
    <s v="Summarize your incident response and reporting processes."/>
    <s v="The ability for the vendor to investigate security incidents is of the utmost importance. Reviewing alerts but then taking no action is not security, only compliance. Incident reports and indications of compromise must be reviewed by qualified staff and they must have the capability to investigate further, as needed."/>
    <s v="If the vendor does not have an incident response plan, direct them to the NIST Computer Security Incident Handling Guide at https://csrc.nist.gov/publications/detail/sp/800-61/rev-2/final"/>
    <x v="1"/>
    <n v="1"/>
    <s v="Incident Response"/>
    <s v="Yes"/>
    <n v="0"/>
    <s v=""/>
    <x v="1"/>
    <n v="15"/>
    <n v="15"/>
    <n v="15"/>
    <n v="0"/>
    <x v="0"/>
    <x v="0"/>
    <x v="0"/>
    <x v="0"/>
    <x v="22"/>
    <x v="0"/>
    <x v="9"/>
    <x v="20"/>
  </r>
  <r>
    <x v="68"/>
    <x v="83"/>
    <x v="83"/>
    <x v="1"/>
    <s v=" "/>
    <s v="State plans to acquire insurance or your compensating controls."/>
    <s v="Summarize your cyber insurance strategy."/>
    <s v="Vendor responses to this questions need to be evaluated in the context of use case, data criticality, institutional risk tolerance, and value of the software/product/service to the institution's mission."/>
    <s v="Follow-up inquiries for cyber-risk insurance will be institution/implementation specific."/>
    <x v="1"/>
    <n v="1"/>
    <s v="Incident Response"/>
    <s v="Yes"/>
    <n v="0"/>
    <s v=""/>
    <x v="1"/>
    <n v="20"/>
    <n v="20"/>
    <n v="20"/>
    <n v="0"/>
    <x v="0"/>
    <x v="0"/>
    <x v="0"/>
    <x v="0"/>
    <x v="0"/>
    <x v="0"/>
    <x v="21"/>
    <x v="0"/>
  </r>
  <r>
    <x v="69"/>
    <x v="84"/>
    <x v="84"/>
    <x v="1"/>
    <s v=" "/>
    <s v="State plans for acquiring internal resources or an external team."/>
    <s v="Summarize your internal approach or reference your third party contractor."/>
    <s v="The incident team structure (internal vs. external), size, and capabilities of a vendor has a significant impact on their ability to respond to and protect an institution's data. Use the knowledge of this response when evaluating other vendor statements."/>
    <s v="If the vendor does not have an incident response team, direct them to the NIST Computer Security Incident Handling Guide at https://csrc.nist.gov/publications/detail/sp/800-61/rev-2/final"/>
    <x v="2"/>
    <n v="1"/>
    <s v="Incident Response"/>
    <s v="Yes"/>
    <n v="0"/>
    <s v=""/>
    <x v="1"/>
    <n v="40"/>
    <n v="40"/>
    <n v="40"/>
    <n v="0"/>
    <x v="0"/>
    <x v="0"/>
    <x v="0"/>
    <x v="0"/>
    <x v="21"/>
    <x v="0"/>
    <x v="22"/>
    <x v="0"/>
  </r>
  <r>
    <x v="70"/>
    <x v="85"/>
    <x v="85"/>
    <x v="1"/>
    <s v=" "/>
    <s v="State plans to implement this capability in the future"/>
    <s v="Describe the implemented procedure for 24/7/365 coverage."/>
    <s v="The capacity for the vendor to respond effectively (and quickly) to a security incident is of the utmost importance. The size and talent of a vendor's incident response team will determine their capabilities during a security incident. Use the knowledge of this response when evaluating other vendor statements, particularly when discussing degraded operation states."/>
    <s v="If the vendor does not have an incident response plan, point them to the NIST Computer Security Incident Handling Guide at https://csrc.nist.gov/publications/detail/sp/800-61/rev-2/final"/>
    <x v="2"/>
    <n v="1"/>
    <s v="Incident Response"/>
    <s v="Yes"/>
    <n v="0"/>
    <s v=""/>
    <x v="1"/>
    <n v="40"/>
    <n v="40"/>
    <n v="40"/>
    <n v="0"/>
    <x v="0"/>
    <x v="0"/>
    <x v="0"/>
    <x v="0"/>
    <x v="0"/>
    <x v="0"/>
    <x v="7"/>
    <x v="0"/>
  </r>
  <r>
    <x v="71"/>
    <x v="86"/>
    <x v="86"/>
    <x v="1"/>
    <s v=" "/>
    <s v="Provide a brief summary for this response."/>
    <s v="Provide a links to these documents in Additional Information or attach them with your submission."/>
    <s v="Understanding the security program size (and capabilities) of a vendor has a significant impact on their ability to respond effectively to a security incident. Vendor's will share organizational charts and additional documentation of their security program, if needed. The point of this question is to verify vendor security program maturity or confirm other findings and/or assessments."/>
    <s v="Vague responses to this question should be investigated further. Vendors unwilling to share additional supporting documentation decrease the trust established with other responses."/>
    <x v="1"/>
    <n v="1"/>
    <s v="Policies, Procedures and Processes"/>
    <s v="Yes"/>
    <n v="0"/>
    <s v=""/>
    <x v="1"/>
    <n v="20"/>
    <n v="20"/>
    <n v="20"/>
    <n v="0"/>
    <x v="0"/>
    <x v="0"/>
    <x v="0"/>
    <x v="0"/>
    <x v="0"/>
    <x v="0"/>
    <x v="23"/>
    <x v="0"/>
  </r>
  <r>
    <x v="72"/>
    <x v="87"/>
    <x v="87"/>
    <x v="1"/>
    <s v=" "/>
    <s v="State why security principles are not designed into the product lifecycle."/>
    <s v="Summarize the information security principles designed into the product lifecycle."/>
    <s v="The adherence to secure coding best practices better positions a vendor to maintain the CIA triad. Use the knowledge of this response when evaluating other vendor statements, particularly those focused on development and the protection of communications."/>
    <s v="If information security principles are not designed into the product lifecycle, point the vendor to OWASP's Secure Coding Practices - Quick Reference Guide at https://www.owasp.org/index.php/OWASP_Secure_Coding_Practices_-_Quick_Reference_Guide"/>
    <x v="2"/>
    <n v="1"/>
    <s v="Policies, Procedures and Processes"/>
    <s v="Yes"/>
    <n v="0"/>
    <s v=""/>
    <x v="1"/>
    <n v="25"/>
    <n v="25"/>
    <n v="25"/>
    <n v="0"/>
    <x v="0"/>
    <x v="0"/>
    <x v="0"/>
    <x v="0"/>
    <x v="0"/>
    <x v="0"/>
    <x v="24"/>
    <x v="0"/>
  </r>
  <r>
    <x v="73"/>
    <x v="88"/>
    <x v="88"/>
    <x v="1"/>
    <s v=" "/>
    <s v="State plans to implement information security policy at your company."/>
    <s v="Provide a reference to your information security policy or submit documentation with this fully-populated HECVAT-Lite."/>
    <s v="A shared security [responsibility] environment is expected of vendors in today's world. Security office's cannot solely protect an institution's data. Information security, ingrained in an organization, is the best case scenario for the protection of institutional data. Security awareness and practice start in a vendor's policies."/>
    <s v="If the vendor does not have a documented information security policy, follow-up questions about training, company practices, awareness efforts, auditing, and system protection practices are appropriate."/>
    <x v="2"/>
    <n v="1"/>
    <s v="Policies, Procedures and Processes"/>
    <s v="Yes"/>
    <n v="0"/>
    <s v=""/>
    <x v="1"/>
    <n v="40"/>
    <n v="40"/>
    <n v="40"/>
    <n v="0"/>
    <x v="0"/>
    <x v="0"/>
    <x v="0"/>
    <x v="0"/>
    <x v="0"/>
    <x v="0"/>
    <x v="9"/>
    <x v="21"/>
  </r>
  <r>
    <x v="74"/>
    <x v="89"/>
    <x v="89"/>
    <x v="1"/>
    <s v="The Institution views hosted solutions such as AWS, Rackspace, Azure, and other PaaS/SaaS offerings as third parties. If services such as these are used in your environment, respond &quot;Yes&quot;."/>
    <s v=" No need to answer HLTP-02 through 04"/>
    <s v="State each third party which institutional data will be shared with and/or hosted by and their level of responsibility."/>
    <s v="Management networks and end-user networks are often exclusive, with the intent of limiting access to elevated authorization tools. When a vendor states these networks are merged in operation, it should be met with elevated levels of concern. The focus of this question is to verify a common best practice in system management, allowing an institution to gain insight into a vendor's operating environment."/>
    <s v="Verify if the vendor's practice is constrained by a technology or if it is just a best practice that is not adopted. In the case of constraints, ask for additional best practice implementation strategies that may compensate for the elevated risk(s)."/>
    <x v="1"/>
    <n v="1"/>
    <s v="Third Parties"/>
    <s v="No"/>
    <n v="0"/>
    <s v=""/>
    <x v="1"/>
    <n v="0"/>
    <n v="0"/>
    <n v="0"/>
    <n v="0"/>
    <x v="0"/>
    <x v="0"/>
    <x v="0"/>
    <x v="0"/>
    <x v="0"/>
    <x v="0"/>
    <x v="25"/>
    <x v="22"/>
  </r>
  <r>
    <x v="75"/>
    <x v="90"/>
    <x v="90"/>
    <x v="1"/>
    <s v="Ensure that all elements of HLTP-01 are clearly stated in your response."/>
    <s v="State your plans to perform security assessments of third party companies."/>
    <s v="Provide a summary of your practices that assures that the third party will be subject to the appropriate standards regarding security, service recoverability, and confidentiality."/>
    <s v="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
    <s v="Follow-up with a robust question set if the vendor cannot clearly state full-control of the integrity of their system(s). Questions about administrator access on end-user devices and other maintenance and patching type questions are appropriate."/>
    <x v="2"/>
    <n v="1"/>
    <s v="Third Parties"/>
    <s v="Yes"/>
    <n v="0"/>
    <s v=""/>
    <x v="1"/>
    <n v="40"/>
    <n v="40"/>
    <n v="40"/>
    <n v="0"/>
    <x v="0"/>
    <x v="0"/>
    <x v="0"/>
    <x v="0"/>
    <x v="0"/>
    <x v="0"/>
    <x v="26"/>
    <x v="23"/>
  </r>
  <r>
    <x v="76"/>
    <x v="91"/>
    <x v="91"/>
    <x v="1"/>
    <s v="Robust answers from the vendor improve the quality and efficiency of the security assessment process."/>
    <s v="State your plans to implement a third-party management strategy."/>
    <s v="Provide additional information that may help analysts better understand your environment and how it relates to third-party solutions."/>
    <s v="Every organization needs to actively understand and manage their supply chain, this vendor's understanding of who their third party partners are and their ability to manage those relationships effectively and consistently speaks to the amount of risk your institution is takin on by contracting with them."/>
    <s v="If &quot;No&quot;, inquire if there are plans to implement a policy or if the vendor has a set of documented and consistent procedures that they are using to manage their third party relationships."/>
    <x v="2"/>
    <n v="1"/>
    <s v="Third Parties"/>
    <s v="Yes"/>
    <n v="0"/>
    <s v=""/>
    <x v="1"/>
    <n v="40"/>
    <n v="40"/>
    <n v="40"/>
    <n v="0"/>
    <x v="0"/>
    <x v="0"/>
    <x v="0"/>
    <x v="0"/>
    <x v="0"/>
    <x v="0"/>
    <x v="18"/>
    <x v="24"/>
  </r>
  <r>
    <x v="77"/>
    <x v="92"/>
    <x v="92"/>
    <x v="1"/>
    <s v="Make sure you address any national or regional regulations"/>
    <s v="State your plans to create a process and implemented procedures for managing your hardware supply chain."/>
    <s v="State what countries and/or regions this process is compliant with."/>
    <s v="Understanding a vendor's hardware supply chain can reveal infrastructure risks that may not be apparent by other means. In some cases, the use of trusted components may be favorable. In others, it may initiate the assessment of the vendor's environment in more detail and/or expand the scope of the institution's assessment."/>
    <s v="Follow-up inquiries concerning hardware supply chain will be institution/implementation specific."/>
    <x v="2"/>
    <n v="1"/>
    <s v="Third Parties"/>
    <s v="Yes"/>
    <n v="0"/>
    <s v=""/>
    <x v="1"/>
    <n v="40"/>
    <n v="40"/>
    <n v="40"/>
    <n v="0"/>
    <x v="0"/>
    <x v="0"/>
    <x v="0"/>
    <x v="0"/>
    <x v="0"/>
    <x v="0"/>
    <x v="27"/>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B00-000000000000}" name="High Risk Non-Compliant" cacheId="1" applyNumberFormats="0" applyBorderFormats="0" applyFontFormats="0" applyPatternFormats="0" applyAlignmentFormats="0" applyWidthHeightFormats="0" dataCaption="" updatedVersion="7" rowGrandTotals="0" compact="0" compactData="0">
  <location ref="A4:L30" firstHeaderRow="1" firstDataRow="1" firstDataCol="12" rowPageCount="2" colPageCount="1"/>
  <pivotFields count="28">
    <pivotField name="Order" axis="axisRow" compact="0" outline="0" multipleItemSelectionAllowed="1" showAll="0" sortType="ascending" defaultSubtotal="0">
      <items count="78">
        <item x="1"/>
        <item x="2"/>
        <item x="3"/>
        <item x="4"/>
        <item x="5"/>
        <item x="6"/>
        <item x="7"/>
        <item x="8"/>
        <item x="9"/>
        <item x="10"/>
        <item x="11"/>
        <item x="12"/>
        <item x="13"/>
        <item x="14"/>
        <item x="15"/>
        <item x="16"/>
        <item x="17"/>
        <item x="18"/>
        <item x="19"/>
        <item x="21"/>
        <item x="22"/>
        <item x="23"/>
        <item x="24"/>
        <item x="25"/>
        <item x="26"/>
        <item x="27"/>
        <item x="28"/>
        <item x="29"/>
        <item x="20"/>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0"/>
      </items>
    </pivotField>
    <pivotField name="ID" axis="axisRow" compact="0" outline="0" multipleItemSelectionAllowed="1" showAll="0" sortType="ascending" defaultSubtotal="0">
      <items count="93">
        <item x="15"/>
        <item x="16"/>
        <item x="17"/>
        <item x="18"/>
        <item x="19"/>
        <item x="20"/>
        <item x="21"/>
        <item x="22"/>
        <item x="23"/>
        <item x="24"/>
        <item x="25"/>
        <item x="26"/>
        <item x="27"/>
        <item x="28"/>
        <item x="29"/>
        <item x="30"/>
        <item x="31"/>
        <item x="32"/>
        <item x="33"/>
        <item x="34"/>
        <item x="0"/>
        <item x="1"/>
        <item x="2"/>
        <item x="3"/>
        <item x="4"/>
        <item x="5"/>
        <item x="6"/>
        <item x="7"/>
        <item x="8"/>
        <item x="9"/>
        <item x="10"/>
        <item x="11"/>
        <item x="12"/>
        <item x="13"/>
        <item x="14"/>
        <item x="50"/>
        <item x="51"/>
        <item x="52"/>
        <item x="53"/>
        <item x="54"/>
        <item x="55"/>
        <item x="56"/>
        <item x="57"/>
        <item x="58"/>
        <item x="44"/>
        <item x="45"/>
        <item x="46"/>
        <item x="47"/>
        <item x="48"/>
        <item x="49"/>
        <item x="64"/>
        <item x="65"/>
        <item x="66"/>
        <item x="67"/>
        <item x="68"/>
        <item x="69"/>
        <item x="70"/>
        <item x="71"/>
        <item x="72"/>
        <item x="73"/>
        <item x="74"/>
        <item x="75"/>
        <item x="81"/>
        <item x="82"/>
        <item x="83"/>
        <item x="84"/>
        <item x="85"/>
        <item x="76"/>
        <item x="77"/>
        <item x="78"/>
        <item x="79"/>
        <item x="80"/>
        <item x="86"/>
        <item x="87"/>
        <item x="88"/>
        <item x="59"/>
        <item x="60"/>
        <item x="61"/>
        <item x="62"/>
        <item x="63"/>
        <item x="89"/>
        <item x="90"/>
        <item x="91"/>
        <item x="92"/>
        <item x="35"/>
        <item x="36"/>
        <item x="37"/>
        <item x="38"/>
        <item x="39"/>
        <item x="40"/>
        <item x="41"/>
        <item x="42"/>
        <item x="43"/>
      </items>
    </pivotField>
    <pivotField name="Question" axis="axisRow" compact="0" outline="0" multipleItemSelectionAllowed="1" showAll="0" sortType="ascending" defaultSubtotal="0">
      <items count="94">
        <item x="44"/>
        <item x="45"/>
        <item x="56"/>
        <item x="87"/>
        <item x="67"/>
        <item x="79"/>
        <item x="72"/>
        <item x="48"/>
        <item x="77"/>
        <item x="61"/>
        <item x="42"/>
        <item x="68"/>
        <item x="26"/>
        <item x="38"/>
        <item x="27"/>
        <item x="86"/>
        <item x="15"/>
        <item x="55"/>
        <item x="83"/>
        <item x="25"/>
        <item x="76"/>
        <item x="39"/>
        <item x="17"/>
        <item x="18"/>
        <item x="46"/>
        <item x="40"/>
        <item x="36"/>
        <item x="32"/>
        <item x="88"/>
        <item x="29"/>
        <item x="81"/>
        <item x="69"/>
        <item x="92"/>
        <item x="49"/>
        <item x="59"/>
        <item x="30"/>
        <item x="31"/>
        <item x="91"/>
        <item x="82"/>
        <item x="34"/>
        <item x="41"/>
        <item x="84"/>
        <item x="75"/>
        <item x="63"/>
        <item x="85"/>
        <item x="90"/>
        <item x="80"/>
        <item x="54"/>
        <item x="78"/>
        <item x="64"/>
        <item x="73"/>
        <item x="47"/>
        <item x="58"/>
        <item x="52"/>
        <item x="71"/>
        <item x="28"/>
        <item x="74"/>
        <item x="51"/>
        <item x="19"/>
        <item x="43"/>
        <item x="53"/>
        <item m="1" x="93"/>
        <item x="50"/>
        <item x="70"/>
        <item x="35"/>
        <item x="33"/>
        <item x="37"/>
        <item x="23"/>
        <item x="16"/>
        <item x="24"/>
        <item x="22"/>
        <item x="62"/>
        <item x="57"/>
        <item x="66"/>
        <item x="65"/>
        <item x="2"/>
        <item x="1"/>
        <item x="21"/>
        <item x="11"/>
        <item x="9"/>
        <item x="12"/>
        <item x="10"/>
        <item x="7"/>
        <item x="5"/>
        <item x="8"/>
        <item x="6"/>
        <item x="13"/>
        <item x="0"/>
        <item x="14"/>
        <item x="4"/>
        <item x="3"/>
        <item x="20"/>
        <item x="89"/>
        <item x="60"/>
      </items>
    </pivotField>
    <pivotField name="Additional Info" axis="axisRow" compact="0" outline="0" multipleItemSelectionAllowed="1" showAll="0" sortType="ascending" defaultSubtotal="0">
      <items count="2">
        <item x="1"/>
        <item x="0"/>
      </items>
    </pivotField>
    <pivotField name="Standard Guidance" compact="0" outline="0" multipleItemSelectionAllowed="1" showAll="0"/>
    <pivotField name="No Guidance" compact="0" outline="0" multipleItemSelectionAllowed="1" showAll="0"/>
    <pivotField name="Yes Guidance" compact="0" outline="0" multipleItemSelectionAllowed="1" showAll="0"/>
    <pivotField name="Reason For Question" compact="0" outline="0" multipleItemSelectionAllowed="1" showAll="0"/>
    <pivotField name="Follow-up Inquiries" compact="0" outline="0" multipleItemSelectionAllowed="1" showAll="0"/>
    <pivotField name="High Risk" axis="axisPage" compact="0" outline="0" multipleItemSelectionAllowed="1" showAll="0">
      <items count="4">
        <item h="1" x="0"/>
        <item h="1" x="1"/>
        <item x="2"/>
        <item t="default"/>
      </items>
    </pivotField>
    <pivotField name="Required" compact="0" outline="0" multipleItemSelectionAllowed="1" showAll="0"/>
    <pivotField name="Category" compact="0" outline="0" multipleItemSelectionAllowed="1" showAll="0"/>
    <pivotField name="Compliant Answer" compact="0" outline="0" multipleItemSelectionAllowed="1" showAll="0"/>
    <pivotField name="Vendor Answer" compact="0" outline="0" multipleItemSelectionAllowed="1" showAll="0"/>
    <pivotField name="Analyst override answer" compact="0" outline="0" multipleItemSelectionAllowed="1" showAll="0"/>
    <pivotField name="Compliant" axis="axisPage" compact="0" outline="0" multipleItemSelectionAllowed="1" showAll="0">
      <items count="4">
        <item h="1" x="0"/>
        <item x="1"/>
        <item h="1" x="2"/>
        <item t="default"/>
      </items>
    </pivotField>
    <pivotField name="Default Weight" compact="0" outline="0" multipleItemSelectionAllowed="1" showAll="0"/>
    <pivotField name="Analyst adjusted Weight" compact="0" outline="0" multipleItemSelectionAllowed="1" showAll="0"/>
    <pivotField name="Weight" compact="0" outline="0" multipleItemSelectionAllowed="1" showAll="0"/>
    <pivotField name="Score" compact="0" outline="0" multipleItemSelectionAllowed="1" showAll="0"/>
    <pivotField name="CIS" axis="axisRow" compact="0" outline="0" multipleItemSelectionAllowed="1" showAll="0" sortType="ascending" defaultSubtotal="0">
      <items count="8">
        <item x="3"/>
        <item x="6"/>
        <item x="7"/>
        <item x="1"/>
        <item x="2"/>
        <item x="4"/>
        <item x="5"/>
        <item x="0"/>
      </items>
    </pivotField>
    <pivotField name="HIPAA" axis="axisRow" compact="0" outline="0" multipleItemSelectionAllowed="1" showAll="0" sortType="ascending" defaultSubtotal="0">
      <items count="2">
        <item x="1"/>
        <item x="0"/>
      </items>
    </pivotField>
    <pivotField name="ISO 27002:27013" axis="axisRow" compact="0" outline="0" multipleItemSelectionAllowed="1" showAll="0" sortType="ascending" defaultSubtotal="0">
      <items count="21">
        <item x="8"/>
        <item x="14"/>
        <item x="19"/>
        <item x="20"/>
        <item x="18"/>
        <item x="9"/>
        <item x="16"/>
        <item x="3"/>
        <item x="10"/>
        <item x="1"/>
        <item x="2"/>
        <item x="4"/>
        <item x="5"/>
        <item x="15"/>
        <item x="17"/>
        <item x="7"/>
        <item x="12"/>
        <item x="6"/>
        <item x="11"/>
        <item x="13"/>
        <item x="0"/>
      </items>
    </pivotField>
    <pivotField name="NIST Cybersecurity Framework" axis="axisRow" compact="0" outline="0" multipleItemSelectionAllowed="1" showAll="0" sortType="ascending" defaultSubtotal="0">
      <items count="15">
        <item x="5"/>
        <item x="1"/>
        <item x="7"/>
        <item x="8"/>
        <item x="14"/>
        <item x="10"/>
        <item x="2"/>
        <item x="3"/>
        <item x="12"/>
        <item x="11"/>
        <item x="13"/>
        <item x="6"/>
        <item x="9"/>
        <item x="4"/>
        <item x="0"/>
      </items>
    </pivotField>
    <pivotField axis="axisRow" compact="0" outline="0" subtotalTop="0" showAll="0" includeNewItemsInFilter="1" defaultSubtotal="0">
      <items count="23">
        <item x="2"/>
        <item x="4"/>
        <item x="13"/>
        <item x="19"/>
        <item x="12"/>
        <item x="7"/>
        <item x="17"/>
        <item x="10"/>
        <item x="18"/>
        <item x="11"/>
        <item x="20"/>
        <item x="8"/>
        <item x="1"/>
        <item x="9"/>
        <item x="3"/>
        <item x="6"/>
        <item x="5"/>
        <item x="21"/>
        <item x="22"/>
        <item x="15"/>
        <item x="16"/>
        <item x="14"/>
        <item x="0"/>
      </items>
    </pivotField>
    <pivotField name="NIST SP 800-53r4" axis="axisRow" compact="0" outline="0" multipleItemSelectionAllowed="1" showAll="0" sortType="ascending" defaultSubtotal="0">
      <items count="16">
        <item x="3"/>
        <item x="4"/>
        <item x="6"/>
        <item x="12"/>
        <item x="11"/>
        <item x="7"/>
        <item x="5"/>
        <item x="15"/>
        <item x="14"/>
        <item x="10"/>
        <item x="9"/>
        <item x="13"/>
        <item x="2"/>
        <item x="8"/>
        <item x="1"/>
        <item x="0"/>
      </items>
    </pivotField>
    <pivotField axis="axisRow" compact="0" outline="0" subtotalTop="0" showAll="0" includeNewItemsInFilter="1" defaultSubtotal="0">
      <items count="29">
        <item x="1"/>
        <item x="23"/>
        <item x="5"/>
        <item x="6"/>
        <item x="2"/>
        <item x="22"/>
        <item x="14"/>
        <item x="7"/>
        <item m="1" x="28"/>
        <item x="17"/>
        <item x="25"/>
        <item x="18"/>
        <item x="4"/>
        <item x="19"/>
        <item x="15"/>
        <item x="8"/>
        <item x="11"/>
        <item x="21"/>
        <item x="16"/>
        <item x="10"/>
        <item x="3"/>
        <item x="13"/>
        <item x="26"/>
        <item x="12"/>
        <item x="24"/>
        <item x="27"/>
        <item x="9"/>
        <item x="20"/>
        <item x="0"/>
      </items>
    </pivotField>
    <pivotField axis="axisRow" compact="0" outline="0" subtotalTop="0" showAll="0" includeNewItemsInFilter="1" defaultSubtotal="0">
      <items count="25">
        <item x="8"/>
        <item x="10"/>
        <item x="9"/>
        <item x="4"/>
        <item x="17"/>
        <item x="15"/>
        <item x="19"/>
        <item x="11"/>
        <item x="21"/>
        <item x="3"/>
        <item x="24"/>
        <item x="2"/>
        <item x="12"/>
        <item x="5"/>
        <item x="20"/>
        <item x="22"/>
        <item x="23"/>
        <item x="13"/>
        <item x="6"/>
        <item x="16"/>
        <item x="7"/>
        <item x="14"/>
        <item x="18"/>
        <item x="1"/>
        <item x="0"/>
      </items>
    </pivotField>
  </pivotFields>
  <rowFields count="12">
    <field x="0"/>
    <field x="1"/>
    <field x="2"/>
    <field x="3"/>
    <field x="20"/>
    <field x="21"/>
    <field x="22"/>
    <field x="23"/>
    <field x="25"/>
    <field x="24"/>
    <field x="26"/>
    <field x="27"/>
  </rowFields>
  <rowItems count="26">
    <i>
      <x v="4"/>
      <x v="4"/>
      <x v="58"/>
      <x/>
      <x v="7"/>
      <x v="1"/>
      <x v="9"/>
      <x v="14"/>
      <x v="15"/>
      <x v="22"/>
      <x v="12"/>
      <x v="24"/>
    </i>
    <i>
      <x v="5"/>
      <x v="5"/>
      <x v="91"/>
      <x/>
      <x v="7"/>
      <x v="1"/>
      <x v="7"/>
      <x v="14"/>
      <x v="15"/>
      <x v="22"/>
      <x v="12"/>
      <x v="24"/>
    </i>
    <i>
      <x v="10"/>
      <x v="10"/>
      <x v="19"/>
      <x/>
      <x v="7"/>
      <x v="1"/>
      <x v="11"/>
      <x v="14"/>
      <x v="14"/>
      <x v="22"/>
      <x v="7"/>
      <x v="24"/>
    </i>
    <i>
      <x v="12"/>
      <x v="12"/>
      <x v="14"/>
      <x/>
      <x v="7"/>
      <x/>
      <x v="12"/>
      <x v="1"/>
      <x v="14"/>
      <x v="22"/>
      <x v="15"/>
      <x v="11"/>
    </i>
    <i>
      <x v="17"/>
      <x v="17"/>
      <x v="27"/>
      <x/>
      <x v="7"/>
      <x v="1"/>
      <x v="20"/>
      <x v="14"/>
      <x v="15"/>
      <x v="12"/>
      <x v="4"/>
      <x v="18"/>
    </i>
    <i>
      <x v="28"/>
      <x v="44"/>
      <x/>
      <x/>
      <x v="3"/>
      <x v="1"/>
      <x v="17"/>
      <x v="6"/>
      <x v="1"/>
      <x/>
      <x v="16"/>
      <x v="20"/>
    </i>
    <i>
      <x v="31"/>
      <x v="47"/>
      <x v="51"/>
      <x/>
      <x v="5"/>
      <x v="1"/>
      <x v="5"/>
      <x/>
      <x v="5"/>
      <x v="22"/>
      <x v="7"/>
      <x v="24"/>
    </i>
    <i>
      <x v="32"/>
      <x v="48"/>
      <x v="7"/>
      <x/>
      <x v="4"/>
      <x v="1"/>
      <x v="8"/>
      <x v="11"/>
      <x v="15"/>
      <x v="22"/>
      <x v="7"/>
      <x/>
    </i>
    <i>
      <x v="40"/>
      <x v="41"/>
      <x v="2"/>
      <x/>
      <x v="7"/>
      <x v="1"/>
      <x v="20"/>
      <x v="14"/>
      <x v="15"/>
      <x v="22"/>
      <x v="7"/>
      <x v="24"/>
    </i>
    <i>
      <x v="48"/>
      <x v="50"/>
      <x v="49"/>
      <x/>
      <x/>
      <x v="1"/>
      <x v="20"/>
      <x v="5"/>
      <x v="3"/>
      <x v="4"/>
      <x v="7"/>
      <x v="24"/>
    </i>
    <i>
      <x v="52"/>
      <x v="54"/>
      <x v="11"/>
      <x/>
      <x v="1"/>
      <x v="1"/>
      <x v="14"/>
      <x v="10"/>
      <x v="7"/>
      <x v="19"/>
      <x v="7"/>
      <x v="24"/>
    </i>
    <i>
      <x v="56"/>
      <x v="58"/>
      <x v="6"/>
      <x/>
      <x v="3"/>
      <x v="1"/>
      <x v="2"/>
      <x v="5"/>
      <x v="15"/>
      <x v="22"/>
      <x v="12"/>
      <x v="24"/>
    </i>
    <i>
      <x v="57"/>
      <x v="59"/>
      <x v="50"/>
      <x/>
      <x v="1"/>
      <x v="1"/>
      <x v="2"/>
      <x v="14"/>
      <x v="15"/>
      <x v="22"/>
      <x v="13"/>
      <x v="24"/>
    </i>
    <i>
      <x v="58"/>
      <x v="60"/>
      <x v="56"/>
      <x/>
      <x v="3"/>
      <x v="1"/>
      <x v="3"/>
      <x v="4"/>
      <x v="15"/>
      <x v="20"/>
      <x v="27"/>
      <x v="24"/>
    </i>
    <i>
      <x v="59"/>
      <x v="61"/>
      <x v="42"/>
      <x/>
      <x v="7"/>
      <x v="1"/>
      <x v="20"/>
      <x v="14"/>
      <x v="15"/>
      <x v="6"/>
      <x v="7"/>
      <x v="22"/>
    </i>
    <i>
      <x v="60"/>
      <x v="67"/>
      <x v="20"/>
      <x/>
      <x v="7"/>
      <x v="1"/>
      <x v="20"/>
      <x v="14"/>
      <x v="15"/>
      <x v="8"/>
      <x v="7"/>
      <x v="6"/>
    </i>
    <i>
      <x v="61"/>
      <x v="68"/>
      <x v="8"/>
      <x/>
      <x v="7"/>
      <x v="1"/>
      <x v="20"/>
      <x v="14"/>
      <x v="15"/>
      <x v="3"/>
      <x v="7"/>
      <x v="24"/>
    </i>
    <i>
      <x v="62"/>
      <x v="69"/>
      <x v="48"/>
      <x/>
      <x v="7"/>
      <x v="1"/>
      <x v="20"/>
      <x v="14"/>
      <x v="15"/>
      <x v="10"/>
      <x v="7"/>
      <x v="24"/>
    </i>
    <i>
      <x v="65"/>
      <x v="62"/>
      <x v="30"/>
      <x/>
      <x v="7"/>
      <x v="1"/>
      <x v="20"/>
      <x v="14"/>
      <x v="15"/>
      <x v="17"/>
      <x v="26"/>
      <x v="14"/>
    </i>
    <i>
      <x v="68"/>
      <x v="65"/>
      <x v="41"/>
      <x/>
      <x v="7"/>
      <x v="1"/>
      <x v="20"/>
      <x v="14"/>
      <x v="15"/>
      <x v="17"/>
      <x v="5"/>
      <x v="24"/>
    </i>
    <i>
      <x v="69"/>
      <x v="66"/>
      <x v="44"/>
      <x/>
      <x v="7"/>
      <x v="1"/>
      <x v="20"/>
      <x v="14"/>
      <x v="15"/>
      <x v="22"/>
      <x v="7"/>
      <x v="24"/>
    </i>
    <i>
      <x v="71"/>
      <x v="73"/>
      <x v="3"/>
      <x/>
      <x v="7"/>
      <x v="1"/>
      <x v="20"/>
      <x v="14"/>
      <x v="15"/>
      <x v="22"/>
      <x v="24"/>
      <x v="24"/>
    </i>
    <i>
      <x v="72"/>
      <x v="74"/>
      <x v="28"/>
      <x/>
      <x v="7"/>
      <x v="1"/>
      <x v="20"/>
      <x v="14"/>
      <x v="15"/>
      <x v="22"/>
      <x v="26"/>
      <x v="8"/>
    </i>
    <i>
      <x v="74"/>
      <x v="81"/>
      <x v="45"/>
      <x/>
      <x v="7"/>
      <x v="1"/>
      <x v="20"/>
      <x v="14"/>
      <x v="15"/>
      <x v="22"/>
      <x v="22"/>
      <x v="16"/>
    </i>
    <i>
      <x v="75"/>
      <x v="82"/>
      <x v="37"/>
      <x/>
      <x v="7"/>
      <x v="1"/>
      <x v="20"/>
      <x v="14"/>
      <x v="15"/>
      <x v="22"/>
      <x v="11"/>
      <x v="10"/>
    </i>
    <i>
      <x v="76"/>
      <x v="83"/>
      <x v="32"/>
      <x/>
      <x v="7"/>
      <x v="1"/>
      <x v="20"/>
      <x v="14"/>
      <x v="15"/>
      <x v="22"/>
      <x v="25"/>
      <x v="24"/>
    </i>
  </rowItems>
  <colItems count="1">
    <i/>
  </colItems>
  <pageFields count="2">
    <pageField fld="9" hier="0"/>
    <pageField fld="15" hier="0"/>
  </page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hyperlink" Target="https://inst.bid/privacy" TargetMode="External"/><Relationship Id="rId7" Type="http://schemas.openxmlformats.org/officeDocument/2006/relationships/drawing" Target="../drawings/drawing3.xml"/><Relationship Id="rId2" Type="http://schemas.openxmlformats.org/officeDocument/2006/relationships/hyperlink" Target="https://inst.bid/a11y" TargetMode="External"/><Relationship Id="rId1" Type="http://schemas.openxmlformats.org/officeDocument/2006/relationships/hyperlink" Target="https://inst.bid/privacy" TargetMode="External"/><Relationship Id="rId6" Type="http://schemas.openxmlformats.org/officeDocument/2006/relationships/hyperlink" Target="https://inst.bid/a11y" TargetMode="External"/><Relationship Id="rId5" Type="http://schemas.openxmlformats.org/officeDocument/2006/relationships/hyperlink" Target="https://inst.bid/privacy" TargetMode="External"/><Relationship Id="rId4" Type="http://schemas.openxmlformats.org/officeDocument/2006/relationships/hyperlink" Target="https://inst.bid/a11y"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8" Type="http://schemas.openxmlformats.org/officeDocument/2006/relationships/hyperlink" Target="https://www.cisecurity.org/controls/" TargetMode="External"/><Relationship Id="rId3" Type="http://schemas.openxmlformats.org/officeDocument/2006/relationships/hyperlink" Target="https://www.trustedci.org/framework/core" TargetMode="External"/><Relationship Id="rId7" Type="http://schemas.openxmlformats.org/officeDocument/2006/relationships/hyperlink" Target="https://www.hhs.gov/hipaa/for-professionals/security/laws-regulations/index.html" TargetMode="External"/><Relationship Id="rId2" Type="http://schemas.openxmlformats.org/officeDocument/2006/relationships/hyperlink" Target="https://www.pcisecuritystandards.org/document_library" TargetMode="External"/><Relationship Id="rId1" Type="http://schemas.openxmlformats.org/officeDocument/2006/relationships/hyperlink" Target="https://csrc.nist.gov/publications/detail/sp/800-53/rev-4/archive/2015-01-22" TargetMode="External"/><Relationship Id="rId6" Type="http://schemas.openxmlformats.org/officeDocument/2006/relationships/hyperlink" Target="https://www.iso.org/standard/54533.html" TargetMode="External"/><Relationship Id="rId5" Type="http://schemas.openxmlformats.org/officeDocument/2006/relationships/hyperlink" Target="https://www.nist.gov/cyberframework" TargetMode="External"/><Relationship Id="rId4" Type="http://schemas.openxmlformats.org/officeDocument/2006/relationships/hyperlink" Target="https://csrc.nist.gov/publications/detail/sp/800-171/rev-2/fina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W1000"/>
  <sheetViews>
    <sheetView showGridLines="0" workbookViewId="0">
      <selection activeCell="A82" sqref="A82"/>
    </sheetView>
  </sheetViews>
  <sheetFormatPr baseColWidth="10" defaultColWidth="11.25" defaultRowHeight="15" customHeight="1" x14ac:dyDescent="0.2"/>
  <cols>
    <col min="1" max="1" width="32.625" customWidth="1"/>
    <col min="2" max="2" width="72.625" customWidth="1"/>
    <col min="3" max="23" width="6.625" customWidth="1"/>
  </cols>
  <sheetData>
    <row r="1" spans="1:23" ht="42" customHeight="1" x14ac:dyDescent="0.15">
      <c r="A1" s="264"/>
      <c r="B1" s="265"/>
      <c r="C1" s="1"/>
      <c r="D1" s="1"/>
      <c r="E1" s="1"/>
      <c r="F1" s="1"/>
      <c r="G1" s="1"/>
      <c r="H1" s="1"/>
      <c r="I1" s="1"/>
      <c r="J1" s="1"/>
      <c r="K1" s="1"/>
      <c r="L1" s="1"/>
      <c r="M1" s="1"/>
      <c r="N1" s="1"/>
      <c r="O1" s="1"/>
      <c r="P1" s="1"/>
      <c r="Q1" s="1"/>
      <c r="R1" s="1"/>
      <c r="S1" s="1"/>
      <c r="T1" s="1"/>
      <c r="U1" s="1"/>
      <c r="V1" s="1"/>
      <c r="W1" s="1"/>
    </row>
    <row r="2" spans="1:23" ht="12.75" customHeight="1" x14ac:dyDescent="0.15">
      <c r="A2" s="2"/>
      <c r="B2" s="3"/>
      <c r="C2" s="1"/>
      <c r="D2" s="1"/>
      <c r="E2" s="1"/>
      <c r="F2" s="1"/>
      <c r="G2" s="1"/>
      <c r="H2" s="1"/>
      <c r="I2" s="1"/>
      <c r="J2" s="1"/>
      <c r="K2" s="1"/>
      <c r="L2" s="1"/>
      <c r="M2" s="1"/>
      <c r="N2" s="1"/>
      <c r="O2" s="1"/>
      <c r="P2" s="1"/>
      <c r="Q2" s="1"/>
      <c r="R2" s="1"/>
      <c r="S2" s="1"/>
      <c r="T2" s="1"/>
      <c r="U2" s="1"/>
      <c r="V2" s="1"/>
      <c r="W2" s="1"/>
    </row>
    <row r="3" spans="1:23" ht="12.75" customHeight="1" x14ac:dyDescent="0.15">
      <c r="A3" s="2"/>
      <c r="B3" s="3"/>
      <c r="C3" s="1"/>
      <c r="D3" s="1"/>
      <c r="E3" s="1"/>
      <c r="F3" s="1"/>
      <c r="G3" s="1"/>
      <c r="H3" s="1"/>
      <c r="I3" s="1"/>
      <c r="J3" s="1"/>
      <c r="K3" s="1"/>
      <c r="L3" s="1"/>
      <c r="M3" s="1"/>
      <c r="N3" s="1"/>
      <c r="O3" s="1"/>
      <c r="P3" s="1"/>
      <c r="Q3" s="1"/>
      <c r="R3" s="1"/>
      <c r="S3" s="1"/>
      <c r="T3" s="1"/>
      <c r="U3" s="1"/>
      <c r="V3" s="1"/>
      <c r="W3" s="1"/>
    </row>
    <row r="4" spans="1:23" ht="12.75" customHeight="1" x14ac:dyDescent="0.15">
      <c r="A4" s="2"/>
      <c r="B4" s="3"/>
      <c r="C4" s="1"/>
      <c r="D4" s="1"/>
      <c r="E4" s="1"/>
      <c r="F4" s="1"/>
      <c r="G4" s="1"/>
      <c r="H4" s="1"/>
      <c r="I4" s="1"/>
      <c r="J4" s="1"/>
      <c r="K4" s="1"/>
      <c r="L4" s="1"/>
      <c r="M4" s="1"/>
      <c r="N4" s="1"/>
      <c r="O4" s="1"/>
      <c r="P4" s="1"/>
      <c r="Q4" s="1"/>
      <c r="R4" s="1"/>
      <c r="S4" s="1"/>
      <c r="T4" s="1"/>
      <c r="U4" s="1"/>
      <c r="V4" s="1"/>
      <c r="W4" s="1"/>
    </row>
    <row r="5" spans="1:23" ht="12.75" customHeight="1" x14ac:dyDescent="0.15">
      <c r="A5" s="2"/>
      <c r="B5" s="3"/>
      <c r="C5" s="1"/>
      <c r="D5" s="1"/>
      <c r="E5" s="1"/>
      <c r="F5" s="1"/>
      <c r="G5" s="1"/>
      <c r="H5" s="1"/>
      <c r="I5" s="1"/>
      <c r="J5" s="1"/>
      <c r="K5" s="1"/>
      <c r="L5" s="1"/>
      <c r="M5" s="1"/>
      <c r="N5" s="1"/>
      <c r="O5" s="1"/>
      <c r="P5" s="1"/>
      <c r="Q5" s="1"/>
      <c r="R5" s="1"/>
      <c r="S5" s="1"/>
      <c r="T5" s="1"/>
      <c r="U5" s="1"/>
      <c r="V5" s="1"/>
      <c r="W5" s="1"/>
    </row>
    <row r="6" spans="1:23" ht="12.75" customHeight="1" x14ac:dyDescent="0.15">
      <c r="A6" s="2"/>
      <c r="B6" s="3"/>
      <c r="C6" s="1"/>
      <c r="D6" s="1"/>
      <c r="E6" s="1"/>
      <c r="F6" s="1"/>
      <c r="G6" s="1"/>
      <c r="H6" s="1"/>
      <c r="I6" s="1"/>
      <c r="J6" s="1"/>
      <c r="K6" s="1"/>
      <c r="L6" s="1"/>
      <c r="M6" s="1"/>
      <c r="N6" s="1"/>
      <c r="O6" s="1"/>
      <c r="P6" s="1"/>
      <c r="Q6" s="1"/>
      <c r="R6" s="1"/>
      <c r="S6" s="1"/>
      <c r="T6" s="1"/>
      <c r="U6" s="1"/>
      <c r="V6" s="1"/>
      <c r="W6" s="1"/>
    </row>
    <row r="7" spans="1:23" ht="12.75" customHeight="1" x14ac:dyDescent="0.15">
      <c r="A7" s="2"/>
      <c r="B7" s="3"/>
      <c r="C7" s="1"/>
      <c r="D7" s="1"/>
      <c r="E7" s="1"/>
      <c r="F7" s="1"/>
      <c r="G7" s="1"/>
      <c r="H7" s="1"/>
      <c r="I7" s="1"/>
      <c r="J7" s="1"/>
      <c r="K7" s="1"/>
      <c r="L7" s="1"/>
      <c r="M7" s="1"/>
      <c r="N7" s="1"/>
      <c r="O7" s="1"/>
      <c r="P7" s="1"/>
      <c r="Q7" s="1"/>
      <c r="R7" s="1"/>
      <c r="S7" s="1"/>
      <c r="T7" s="1"/>
      <c r="U7" s="1"/>
      <c r="V7" s="1"/>
      <c r="W7" s="1"/>
    </row>
    <row r="8" spans="1:23" ht="12.75" customHeight="1" x14ac:dyDescent="0.15">
      <c r="A8" s="2"/>
      <c r="B8" s="3"/>
      <c r="C8" s="1"/>
      <c r="D8" s="1"/>
      <c r="E8" s="1"/>
      <c r="F8" s="1"/>
      <c r="G8" s="1"/>
      <c r="H8" s="1"/>
      <c r="I8" s="1"/>
      <c r="J8" s="1"/>
      <c r="K8" s="1"/>
      <c r="L8" s="1"/>
      <c r="M8" s="1"/>
      <c r="N8" s="1"/>
      <c r="O8" s="1"/>
      <c r="P8" s="1"/>
      <c r="Q8" s="1"/>
      <c r="R8" s="1"/>
      <c r="S8" s="1"/>
      <c r="T8" s="1"/>
      <c r="U8" s="1"/>
      <c r="V8" s="1"/>
      <c r="W8" s="1"/>
    </row>
    <row r="9" spans="1:23" ht="12.75" customHeight="1" x14ac:dyDescent="0.15">
      <c r="A9" s="2"/>
      <c r="B9" s="3"/>
      <c r="C9" s="1"/>
      <c r="D9" s="1"/>
      <c r="E9" s="1"/>
      <c r="F9" s="1"/>
      <c r="G9" s="1"/>
      <c r="H9" s="1"/>
      <c r="I9" s="1"/>
      <c r="J9" s="1"/>
      <c r="K9" s="1"/>
      <c r="L9" s="1"/>
      <c r="M9" s="1"/>
      <c r="N9" s="1"/>
      <c r="O9" s="1"/>
      <c r="P9" s="1"/>
      <c r="Q9" s="1"/>
      <c r="R9" s="1"/>
      <c r="S9" s="1"/>
      <c r="T9" s="1"/>
      <c r="U9" s="1"/>
      <c r="V9" s="1"/>
      <c r="W9" s="1"/>
    </row>
    <row r="10" spans="1:23" ht="12.75" customHeight="1" x14ac:dyDescent="0.15">
      <c r="A10" s="2"/>
      <c r="B10" s="3"/>
      <c r="C10" s="1"/>
      <c r="D10" s="1"/>
      <c r="E10" s="1"/>
      <c r="F10" s="1"/>
      <c r="G10" s="1"/>
      <c r="H10" s="1"/>
      <c r="I10" s="1"/>
      <c r="J10" s="1"/>
      <c r="K10" s="1"/>
      <c r="L10" s="1"/>
      <c r="M10" s="1"/>
      <c r="N10" s="1"/>
      <c r="O10" s="1"/>
      <c r="P10" s="1"/>
      <c r="Q10" s="1"/>
      <c r="R10" s="1"/>
      <c r="S10" s="1"/>
      <c r="T10" s="1"/>
      <c r="U10" s="1"/>
      <c r="V10" s="1"/>
      <c r="W10" s="1"/>
    </row>
    <row r="11" spans="1:23" ht="12.75" customHeight="1" x14ac:dyDescent="0.15">
      <c r="A11" s="2"/>
      <c r="B11" s="3"/>
      <c r="C11" s="1"/>
      <c r="D11" s="1"/>
      <c r="E11" s="1"/>
      <c r="F11" s="1"/>
      <c r="G11" s="1"/>
      <c r="H11" s="1"/>
      <c r="I11" s="1"/>
      <c r="J11" s="1"/>
      <c r="K11" s="1"/>
      <c r="L11" s="1"/>
      <c r="M11" s="1"/>
      <c r="N11" s="1"/>
      <c r="O11" s="1"/>
      <c r="P11" s="1"/>
      <c r="Q11" s="1"/>
      <c r="R11" s="1"/>
      <c r="S11" s="1"/>
      <c r="T11" s="1"/>
      <c r="U11" s="1"/>
      <c r="V11" s="1"/>
      <c r="W11" s="1"/>
    </row>
    <row r="12" spans="1:23" ht="12.75" customHeight="1" x14ac:dyDescent="0.15">
      <c r="A12" s="2"/>
      <c r="B12" s="3"/>
      <c r="C12" s="1"/>
      <c r="D12" s="1"/>
      <c r="E12" s="1"/>
      <c r="F12" s="1"/>
      <c r="G12" s="1"/>
      <c r="H12" s="1"/>
      <c r="I12" s="1"/>
      <c r="J12" s="1"/>
      <c r="K12" s="1"/>
      <c r="L12" s="1"/>
      <c r="M12" s="1"/>
      <c r="N12" s="1"/>
      <c r="O12" s="1"/>
      <c r="P12" s="1"/>
      <c r="Q12" s="1"/>
      <c r="R12" s="1"/>
      <c r="S12" s="1"/>
      <c r="T12" s="1"/>
      <c r="U12" s="1"/>
      <c r="V12" s="1"/>
      <c r="W12" s="1"/>
    </row>
    <row r="13" spans="1:23" ht="12.75" customHeight="1" x14ac:dyDescent="0.15">
      <c r="A13" s="2"/>
      <c r="B13" s="3"/>
      <c r="C13" s="1"/>
      <c r="D13" s="1"/>
      <c r="E13" s="1"/>
      <c r="F13" s="1"/>
      <c r="G13" s="1"/>
      <c r="H13" s="1"/>
      <c r="I13" s="1"/>
      <c r="J13" s="1"/>
      <c r="K13" s="1"/>
      <c r="L13" s="1"/>
      <c r="M13" s="1"/>
      <c r="N13" s="1"/>
      <c r="O13" s="1"/>
      <c r="P13" s="1"/>
      <c r="Q13" s="1"/>
      <c r="R13" s="1"/>
      <c r="S13" s="1"/>
      <c r="T13" s="1"/>
      <c r="U13" s="1"/>
      <c r="V13" s="1"/>
      <c r="W13" s="1"/>
    </row>
    <row r="14" spans="1:23" ht="12.75" customHeight="1" x14ac:dyDescent="0.15">
      <c r="A14" s="2"/>
      <c r="B14" s="3"/>
      <c r="C14" s="1"/>
      <c r="D14" s="1"/>
      <c r="E14" s="1"/>
      <c r="F14" s="1"/>
      <c r="G14" s="1"/>
      <c r="H14" s="1"/>
      <c r="I14" s="1"/>
      <c r="J14" s="1"/>
      <c r="K14" s="1"/>
      <c r="L14" s="1"/>
      <c r="M14" s="1"/>
      <c r="N14" s="1"/>
      <c r="O14" s="1"/>
      <c r="P14" s="1"/>
      <c r="Q14" s="1"/>
      <c r="R14" s="1"/>
      <c r="S14" s="1"/>
      <c r="T14" s="1"/>
      <c r="U14" s="1"/>
      <c r="V14" s="1"/>
      <c r="W14" s="1"/>
    </row>
    <row r="15" spans="1:23" ht="12.75" customHeight="1" x14ac:dyDescent="0.15">
      <c r="A15" s="2"/>
      <c r="B15" s="3"/>
      <c r="C15" s="1"/>
      <c r="D15" s="1"/>
      <c r="E15" s="1"/>
      <c r="F15" s="1"/>
      <c r="G15" s="1"/>
      <c r="H15" s="1"/>
      <c r="I15" s="1"/>
      <c r="J15" s="1"/>
      <c r="K15" s="1"/>
      <c r="L15" s="1"/>
      <c r="M15" s="1"/>
      <c r="N15" s="1"/>
      <c r="O15" s="1"/>
      <c r="P15" s="1"/>
      <c r="Q15" s="1"/>
      <c r="R15" s="1"/>
      <c r="S15" s="1"/>
      <c r="T15" s="1"/>
      <c r="U15" s="1"/>
      <c r="V15" s="1"/>
      <c r="W15" s="1"/>
    </row>
    <row r="16" spans="1:23" ht="12.75" customHeight="1" x14ac:dyDescent="0.15">
      <c r="A16" s="2"/>
      <c r="B16" s="3"/>
      <c r="C16" s="1"/>
      <c r="D16" s="1"/>
      <c r="E16" s="1"/>
      <c r="F16" s="1"/>
      <c r="G16" s="1"/>
      <c r="H16" s="1"/>
      <c r="I16" s="1"/>
      <c r="J16" s="1"/>
      <c r="K16" s="1"/>
      <c r="L16" s="1"/>
      <c r="M16" s="1"/>
      <c r="N16" s="1"/>
      <c r="O16" s="1"/>
      <c r="P16" s="1"/>
      <c r="Q16" s="1"/>
      <c r="R16" s="1"/>
      <c r="S16" s="1"/>
      <c r="T16" s="1"/>
      <c r="U16" s="1"/>
      <c r="V16" s="1"/>
      <c r="W16" s="1"/>
    </row>
    <row r="17" spans="1:23" ht="12.75" customHeight="1" x14ac:dyDescent="0.15">
      <c r="A17" s="2"/>
      <c r="B17" s="3"/>
      <c r="C17" s="1"/>
      <c r="D17" s="1"/>
      <c r="E17" s="1"/>
      <c r="F17" s="1"/>
      <c r="G17" s="1"/>
      <c r="H17" s="1"/>
      <c r="I17" s="1"/>
      <c r="J17" s="1"/>
      <c r="K17" s="1"/>
      <c r="L17" s="1"/>
      <c r="M17" s="1"/>
      <c r="N17" s="1"/>
      <c r="O17" s="1"/>
      <c r="P17" s="1"/>
      <c r="Q17" s="1"/>
      <c r="R17" s="1"/>
      <c r="S17" s="1"/>
      <c r="T17" s="1"/>
      <c r="U17" s="1"/>
      <c r="V17" s="1"/>
      <c r="W17" s="1"/>
    </row>
    <row r="18" spans="1:23" ht="12.75" customHeight="1" x14ac:dyDescent="0.15">
      <c r="A18" s="2"/>
      <c r="B18" s="3"/>
      <c r="C18" s="1"/>
      <c r="D18" s="1"/>
      <c r="E18" s="1"/>
      <c r="F18" s="1"/>
      <c r="G18" s="1"/>
      <c r="H18" s="1"/>
      <c r="I18" s="1"/>
      <c r="J18" s="1"/>
      <c r="K18" s="1"/>
      <c r="L18" s="1"/>
      <c r="M18" s="1"/>
      <c r="N18" s="1"/>
      <c r="O18" s="1"/>
      <c r="P18" s="1"/>
      <c r="Q18" s="1"/>
      <c r="R18" s="1"/>
      <c r="S18" s="1"/>
      <c r="T18" s="1"/>
      <c r="U18" s="1"/>
      <c r="V18" s="1"/>
      <c r="W18" s="1"/>
    </row>
    <row r="19" spans="1:23" ht="12.75" customHeight="1" x14ac:dyDescent="0.15">
      <c r="A19" s="2"/>
      <c r="B19" s="3"/>
      <c r="C19" s="1"/>
      <c r="D19" s="1"/>
      <c r="E19" s="1"/>
      <c r="F19" s="1"/>
      <c r="G19" s="1"/>
      <c r="H19" s="1"/>
      <c r="I19" s="1"/>
      <c r="J19" s="1"/>
      <c r="K19" s="1"/>
      <c r="L19" s="1"/>
      <c r="M19" s="1"/>
      <c r="N19" s="1"/>
      <c r="O19" s="1"/>
      <c r="P19" s="1"/>
      <c r="Q19" s="1"/>
      <c r="R19" s="1"/>
      <c r="S19" s="1"/>
      <c r="T19" s="1"/>
      <c r="U19" s="1"/>
      <c r="V19" s="1"/>
      <c r="W19" s="1"/>
    </row>
    <row r="20" spans="1:23" ht="12.75" customHeight="1" x14ac:dyDescent="0.15">
      <c r="A20" s="2"/>
      <c r="B20" s="3"/>
      <c r="C20" s="1"/>
      <c r="D20" s="1"/>
      <c r="E20" s="1"/>
      <c r="F20" s="1"/>
      <c r="G20" s="1"/>
      <c r="H20" s="1"/>
      <c r="I20" s="1"/>
      <c r="J20" s="1"/>
      <c r="K20" s="1"/>
      <c r="L20" s="1"/>
      <c r="M20" s="1"/>
      <c r="N20" s="1"/>
      <c r="O20" s="1"/>
      <c r="P20" s="1"/>
      <c r="Q20" s="1"/>
      <c r="R20" s="1"/>
      <c r="S20" s="1"/>
      <c r="T20" s="1"/>
      <c r="U20" s="1"/>
      <c r="V20" s="1"/>
      <c r="W20" s="1"/>
    </row>
    <row r="21" spans="1:23" ht="12.75" customHeight="1" x14ac:dyDescent="0.15">
      <c r="A21" s="2"/>
      <c r="B21" s="3"/>
      <c r="C21" s="1"/>
      <c r="D21" s="1"/>
      <c r="E21" s="1"/>
      <c r="F21" s="1"/>
      <c r="G21" s="1"/>
      <c r="H21" s="1"/>
      <c r="I21" s="1"/>
      <c r="J21" s="1"/>
      <c r="K21" s="1"/>
      <c r="L21" s="1"/>
      <c r="M21" s="1"/>
      <c r="N21" s="1"/>
      <c r="O21" s="1"/>
      <c r="P21" s="1"/>
      <c r="Q21" s="1"/>
      <c r="R21" s="1"/>
      <c r="S21" s="1"/>
      <c r="T21" s="1"/>
      <c r="U21" s="1"/>
      <c r="V21" s="1"/>
      <c r="W21" s="1"/>
    </row>
    <row r="22" spans="1:23" ht="12.75" customHeight="1" x14ac:dyDescent="0.15">
      <c r="A22" s="2"/>
      <c r="B22" s="3"/>
      <c r="C22" s="1"/>
      <c r="D22" s="1"/>
      <c r="E22" s="1"/>
      <c r="F22" s="1"/>
      <c r="G22" s="1"/>
      <c r="H22" s="1"/>
      <c r="I22" s="1"/>
      <c r="J22" s="1"/>
      <c r="K22" s="1"/>
      <c r="L22" s="1"/>
      <c r="M22" s="1"/>
      <c r="N22" s="1"/>
      <c r="O22" s="1"/>
      <c r="P22" s="1"/>
      <c r="Q22" s="1"/>
      <c r="R22" s="1"/>
      <c r="S22" s="1"/>
      <c r="T22" s="1"/>
      <c r="U22" s="1"/>
      <c r="V22" s="1"/>
      <c r="W22" s="1"/>
    </row>
    <row r="23" spans="1:23" ht="12.75" customHeight="1" x14ac:dyDescent="0.15">
      <c r="A23" s="2"/>
      <c r="B23" s="3"/>
      <c r="C23" s="1"/>
      <c r="D23" s="1"/>
      <c r="E23" s="1"/>
      <c r="F23" s="1"/>
      <c r="G23" s="1"/>
      <c r="H23" s="1"/>
      <c r="I23" s="1"/>
      <c r="J23" s="1"/>
      <c r="K23" s="1"/>
      <c r="L23" s="1"/>
      <c r="M23" s="1"/>
      <c r="N23" s="1"/>
      <c r="O23" s="1"/>
      <c r="P23" s="1"/>
      <c r="Q23" s="1"/>
      <c r="R23" s="1"/>
      <c r="S23" s="1"/>
      <c r="T23" s="1"/>
      <c r="U23" s="1"/>
      <c r="V23" s="1"/>
      <c r="W23" s="1"/>
    </row>
    <row r="24" spans="1:23" ht="12.75" customHeight="1" x14ac:dyDescent="0.15">
      <c r="A24" s="2"/>
      <c r="B24" s="3"/>
      <c r="C24" s="1"/>
      <c r="D24" s="1"/>
      <c r="E24" s="1"/>
      <c r="F24" s="1"/>
      <c r="G24" s="1"/>
      <c r="H24" s="1"/>
      <c r="I24" s="1"/>
      <c r="J24" s="1"/>
      <c r="K24" s="1"/>
      <c r="L24" s="1"/>
      <c r="M24" s="1"/>
      <c r="N24" s="1"/>
      <c r="O24" s="1"/>
      <c r="P24" s="1"/>
      <c r="Q24" s="1"/>
      <c r="R24" s="1"/>
      <c r="S24" s="1"/>
      <c r="T24" s="1"/>
      <c r="U24" s="1"/>
      <c r="V24" s="1"/>
      <c r="W24" s="1"/>
    </row>
    <row r="25" spans="1:23" ht="12.75" customHeight="1" x14ac:dyDescent="0.15">
      <c r="A25" s="2"/>
      <c r="B25" s="3"/>
      <c r="C25" s="1"/>
      <c r="D25" s="1"/>
      <c r="E25" s="1"/>
      <c r="F25" s="1"/>
      <c r="G25" s="1"/>
      <c r="H25" s="1"/>
      <c r="I25" s="1"/>
      <c r="J25" s="1"/>
      <c r="K25" s="1"/>
      <c r="L25" s="1"/>
      <c r="M25" s="1"/>
      <c r="N25" s="1"/>
      <c r="O25" s="1"/>
      <c r="P25" s="1"/>
      <c r="Q25" s="1"/>
      <c r="R25" s="1"/>
      <c r="S25" s="1"/>
      <c r="T25" s="1"/>
      <c r="U25" s="1"/>
      <c r="V25" s="1"/>
      <c r="W25" s="1"/>
    </row>
    <row r="26" spans="1:23" ht="12.75" customHeight="1" x14ac:dyDescent="0.15">
      <c r="A26" s="2"/>
      <c r="B26" s="3"/>
      <c r="C26" s="1"/>
      <c r="D26" s="1"/>
      <c r="E26" s="1"/>
      <c r="F26" s="1"/>
      <c r="G26" s="1"/>
      <c r="H26" s="1"/>
      <c r="I26" s="1"/>
      <c r="J26" s="1"/>
      <c r="K26" s="1"/>
      <c r="L26" s="1"/>
      <c r="M26" s="1"/>
      <c r="N26" s="1"/>
      <c r="O26" s="1"/>
      <c r="P26" s="1"/>
      <c r="Q26" s="1"/>
      <c r="R26" s="1"/>
      <c r="S26" s="1"/>
      <c r="T26" s="1"/>
      <c r="U26" s="1"/>
      <c r="V26" s="1"/>
      <c r="W26" s="1"/>
    </row>
    <row r="27" spans="1:23" ht="12.75" customHeight="1" x14ac:dyDescent="0.15">
      <c r="A27" s="2"/>
      <c r="B27" s="3"/>
      <c r="C27" s="1"/>
      <c r="D27" s="1"/>
      <c r="E27" s="1"/>
      <c r="F27" s="1"/>
      <c r="G27" s="1"/>
      <c r="H27" s="1"/>
      <c r="I27" s="1"/>
      <c r="J27" s="1"/>
      <c r="K27" s="1"/>
      <c r="L27" s="1"/>
      <c r="M27" s="1"/>
      <c r="N27" s="1"/>
      <c r="O27" s="1"/>
      <c r="P27" s="1"/>
      <c r="Q27" s="1"/>
      <c r="R27" s="1"/>
      <c r="S27" s="1"/>
      <c r="T27" s="1"/>
      <c r="U27" s="1"/>
      <c r="V27" s="1"/>
      <c r="W27" s="1"/>
    </row>
    <row r="28" spans="1:23" ht="12.75" customHeight="1" x14ac:dyDescent="0.15">
      <c r="A28" s="2"/>
      <c r="B28" s="3"/>
      <c r="C28" s="1"/>
      <c r="D28" s="1"/>
      <c r="E28" s="1"/>
      <c r="F28" s="1"/>
      <c r="G28" s="1"/>
      <c r="H28" s="1"/>
      <c r="I28" s="1"/>
      <c r="J28" s="1"/>
      <c r="K28" s="1"/>
      <c r="L28" s="1"/>
      <c r="M28" s="1"/>
      <c r="N28" s="1"/>
      <c r="O28" s="1"/>
      <c r="P28" s="1"/>
      <c r="Q28" s="1"/>
      <c r="R28" s="1"/>
      <c r="S28" s="1"/>
      <c r="T28" s="1"/>
      <c r="U28" s="1"/>
      <c r="V28" s="1"/>
      <c r="W28" s="1"/>
    </row>
    <row r="29" spans="1:23" ht="12.75" customHeight="1" x14ac:dyDescent="0.15">
      <c r="A29" s="2"/>
      <c r="B29" s="3"/>
      <c r="C29" s="1"/>
      <c r="D29" s="1"/>
      <c r="E29" s="1"/>
      <c r="F29" s="1"/>
      <c r="G29" s="1"/>
      <c r="H29" s="1"/>
      <c r="I29" s="1"/>
      <c r="J29" s="1"/>
      <c r="K29" s="1"/>
      <c r="L29" s="1"/>
      <c r="M29" s="1"/>
      <c r="N29" s="1"/>
      <c r="O29" s="1"/>
      <c r="P29" s="1"/>
      <c r="Q29" s="1"/>
      <c r="R29" s="1"/>
      <c r="S29" s="1"/>
      <c r="T29" s="1"/>
      <c r="U29" s="1"/>
      <c r="V29" s="1"/>
      <c r="W29" s="1"/>
    </row>
    <row r="30" spans="1:23" ht="12.75" customHeight="1" x14ac:dyDescent="0.15">
      <c r="A30" s="2"/>
      <c r="B30" s="3"/>
      <c r="C30" s="1"/>
      <c r="D30" s="1"/>
      <c r="E30" s="1"/>
      <c r="F30" s="1"/>
      <c r="G30" s="1"/>
      <c r="H30" s="1"/>
      <c r="I30" s="1"/>
      <c r="J30" s="1"/>
      <c r="K30" s="1"/>
      <c r="L30" s="1"/>
      <c r="M30" s="1"/>
      <c r="N30" s="1"/>
      <c r="O30" s="1"/>
      <c r="P30" s="1"/>
      <c r="Q30" s="1"/>
      <c r="R30" s="1"/>
      <c r="S30" s="1"/>
      <c r="T30" s="1"/>
      <c r="U30" s="1"/>
      <c r="V30" s="1"/>
      <c r="W30" s="1"/>
    </row>
    <row r="31" spans="1:23" ht="12.75" customHeight="1" x14ac:dyDescent="0.15">
      <c r="A31" s="2"/>
      <c r="B31" s="3"/>
      <c r="C31" s="1"/>
      <c r="D31" s="1"/>
      <c r="E31" s="1"/>
      <c r="F31" s="1"/>
      <c r="G31" s="1"/>
      <c r="H31" s="1"/>
      <c r="I31" s="1"/>
      <c r="J31" s="1"/>
      <c r="K31" s="1"/>
      <c r="L31" s="1"/>
      <c r="M31" s="1"/>
      <c r="N31" s="1"/>
      <c r="O31" s="1"/>
      <c r="P31" s="1"/>
      <c r="Q31" s="1"/>
      <c r="R31" s="1"/>
      <c r="S31" s="1"/>
      <c r="T31" s="1"/>
      <c r="U31" s="1"/>
      <c r="V31" s="1"/>
      <c r="W31" s="1"/>
    </row>
    <row r="32" spans="1:23" ht="12.75" customHeight="1" x14ac:dyDescent="0.15">
      <c r="A32" s="2"/>
      <c r="B32" s="3"/>
      <c r="C32" s="1"/>
      <c r="D32" s="1"/>
      <c r="E32" s="1"/>
      <c r="F32" s="1"/>
      <c r="G32" s="1"/>
      <c r="H32" s="1"/>
      <c r="I32" s="1"/>
      <c r="J32" s="1"/>
      <c r="K32" s="1"/>
      <c r="L32" s="1"/>
      <c r="M32" s="1"/>
      <c r="N32" s="1"/>
      <c r="O32" s="1"/>
      <c r="P32" s="1"/>
      <c r="Q32" s="1"/>
      <c r="R32" s="1"/>
      <c r="S32" s="1"/>
      <c r="T32" s="1"/>
      <c r="U32" s="1"/>
      <c r="V32" s="1"/>
      <c r="W32" s="1"/>
    </row>
    <row r="33" spans="1:23" ht="12.75" customHeight="1" x14ac:dyDescent="0.15">
      <c r="A33" s="2"/>
      <c r="B33" s="3"/>
      <c r="C33" s="1"/>
      <c r="D33" s="1"/>
      <c r="E33" s="1"/>
      <c r="F33" s="1"/>
      <c r="G33" s="1"/>
      <c r="H33" s="1"/>
      <c r="I33" s="1"/>
      <c r="J33" s="1"/>
      <c r="K33" s="1"/>
      <c r="L33" s="1"/>
      <c r="M33" s="1"/>
      <c r="N33" s="1"/>
      <c r="O33" s="1"/>
      <c r="P33" s="1"/>
      <c r="Q33" s="1"/>
      <c r="R33" s="1"/>
      <c r="S33" s="1"/>
      <c r="T33" s="1"/>
      <c r="U33" s="1"/>
      <c r="V33" s="1"/>
      <c r="W33" s="1"/>
    </row>
    <row r="34" spans="1:23" ht="12.75" customHeight="1" x14ac:dyDescent="0.15">
      <c r="A34" s="2"/>
      <c r="B34" s="3"/>
      <c r="C34" s="1"/>
      <c r="D34" s="1"/>
      <c r="E34" s="1"/>
      <c r="F34" s="1"/>
      <c r="G34" s="1"/>
      <c r="H34" s="1"/>
      <c r="I34" s="1"/>
      <c r="J34" s="1"/>
      <c r="K34" s="1"/>
      <c r="L34" s="1"/>
      <c r="M34" s="1"/>
      <c r="N34" s="1"/>
      <c r="O34" s="1"/>
      <c r="P34" s="1"/>
      <c r="Q34" s="1"/>
      <c r="R34" s="1"/>
      <c r="S34" s="1"/>
      <c r="T34" s="1"/>
      <c r="U34" s="1"/>
      <c r="V34" s="1"/>
      <c r="W34" s="1"/>
    </row>
    <row r="35" spans="1:23" ht="12.75" customHeight="1" x14ac:dyDescent="0.15">
      <c r="A35" s="2"/>
      <c r="B35" s="3"/>
      <c r="C35" s="1"/>
      <c r="D35" s="1"/>
      <c r="E35" s="1"/>
      <c r="F35" s="1"/>
      <c r="G35" s="1"/>
      <c r="H35" s="1"/>
      <c r="I35" s="1"/>
      <c r="J35" s="1"/>
      <c r="K35" s="1"/>
      <c r="L35" s="1"/>
      <c r="M35" s="1"/>
      <c r="N35" s="1"/>
      <c r="O35" s="1"/>
      <c r="P35" s="1"/>
      <c r="Q35" s="1"/>
      <c r="R35" s="1"/>
      <c r="S35" s="1"/>
      <c r="T35" s="1"/>
      <c r="U35" s="1"/>
      <c r="V35" s="1"/>
      <c r="W35" s="1"/>
    </row>
    <row r="36" spans="1:23" ht="12.75" customHeight="1" x14ac:dyDescent="0.15">
      <c r="A36" s="2"/>
      <c r="B36" s="3"/>
      <c r="C36" s="1"/>
      <c r="D36" s="1"/>
      <c r="E36" s="1"/>
      <c r="F36" s="1"/>
      <c r="G36" s="1"/>
      <c r="H36" s="1"/>
      <c r="I36" s="1"/>
      <c r="J36" s="1"/>
      <c r="K36" s="1"/>
      <c r="L36" s="1"/>
      <c r="M36" s="1"/>
      <c r="N36" s="1"/>
      <c r="O36" s="1"/>
      <c r="P36" s="1"/>
      <c r="Q36" s="1"/>
      <c r="R36" s="1"/>
      <c r="S36" s="1"/>
      <c r="T36" s="1"/>
      <c r="U36" s="1"/>
      <c r="V36" s="1"/>
      <c r="W36" s="1"/>
    </row>
    <row r="37" spans="1:23" ht="12.75" customHeight="1" x14ac:dyDescent="0.15">
      <c r="A37" s="2"/>
      <c r="B37" s="3"/>
      <c r="C37" s="1"/>
      <c r="D37" s="1"/>
      <c r="E37" s="1"/>
      <c r="F37" s="1"/>
      <c r="G37" s="1"/>
      <c r="H37" s="1"/>
      <c r="I37" s="1"/>
      <c r="J37" s="1"/>
      <c r="K37" s="1"/>
      <c r="L37" s="1"/>
      <c r="M37" s="1"/>
      <c r="N37" s="1"/>
      <c r="O37" s="1"/>
      <c r="P37" s="1"/>
      <c r="Q37" s="1"/>
      <c r="R37" s="1"/>
      <c r="S37" s="1"/>
      <c r="T37" s="1"/>
      <c r="U37" s="1"/>
      <c r="V37" s="1"/>
      <c r="W37" s="1"/>
    </row>
    <row r="38" spans="1:23" ht="12.75" customHeight="1" x14ac:dyDescent="0.15">
      <c r="A38" s="2"/>
      <c r="B38" s="3"/>
      <c r="C38" s="1"/>
      <c r="D38" s="1"/>
      <c r="E38" s="1"/>
      <c r="F38" s="1"/>
      <c r="G38" s="1"/>
      <c r="H38" s="1"/>
      <c r="I38" s="1"/>
      <c r="J38" s="1"/>
      <c r="K38" s="1"/>
      <c r="L38" s="1"/>
      <c r="M38" s="1"/>
      <c r="N38" s="1"/>
      <c r="O38" s="1"/>
      <c r="P38" s="1"/>
      <c r="Q38" s="1"/>
      <c r="R38" s="1"/>
      <c r="S38" s="1"/>
      <c r="T38" s="1"/>
      <c r="U38" s="1"/>
      <c r="V38" s="1"/>
      <c r="W38" s="1"/>
    </row>
    <row r="39" spans="1:23" ht="12.75" customHeight="1" x14ac:dyDescent="0.15">
      <c r="A39" s="2"/>
      <c r="B39" s="3"/>
      <c r="C39" s="1"/>
      <c r="D39" s="1"/>
      <c r="E39" s="1"/>
      <c r="F39" s="1"/>
      <c r="G39" s="1"/>
      <c r="H39" s="1"/>
      <c r="I39" s="1"/>
      <c r="J39" s="1"/>
      <c r="K39" s="1"/>
      <c r="L39" s="1"/>
      <c r="M39" s="1"/>
      <c r="N39" s="1"/>
      <c r="O39" s="1"/>
      <c r="P39" s="1"/>
      <c r="Q39" s="1"/>
      <c r="R39" s="1"/>
      <c r="S39" s="1"/>
      <c r="T39" s="1"/>
      <c r="U39" s="1"/>
      <c r="V39" s="1"/>
      <c r="W39" s="1"/>
    </row>
    <row r="40" spans="1:23" ht="12.75" customHeight="1" x14ac:dyDescent="0.15">
      <c r="A40" s="2"/>
      <c r="B40" s="3"/>
      <c r="C40" s="1"/>
      <c r="D40" s="1"/>
      <c r="E40" s="1"/>
      <c r="F40" s="1"/>
      <c r="G40" s="1"/>
      <c r="H40" s="1"/>
      <c r="I40" s="1"/>
      <c r="J40" s="1"/>
      <c r="K40" s="1"/>
      <c r="L40" s="1"/>
      <c r="M40" s="1"/>
      <c r="N40" s="1"/>
      <c r="O40" s="1"/>
      <c r="P40" s="1"/>
      <c r="Q40" s="1"/>
      <c r="R40" s="1"/>
      <c r="S40" s="1"/>
      <c r="T40" s="1"/>
      <c r="U40" s="1"/>
      <c r="V40" s="1"/>
      <c r="W40" s="1"/>
    </row>
    <row r="41" spans="1:23" ht="12.75" customHeight="1" x14ac:dyDescent="0.15">
      <c r="A41" s="2"/>
      <c r="B41" s="3"/>
      <c r="C41" s="1"/>
      <c r="D41" s="1"/>
      <c r="E41" s="1"/>
      <c r="F41" s="1"/>
      <c r="G41" s="1"/>
      <c r="H41" s="1"/>
      <c r="I41" s="1"/>
      <c r="J41" s="1"/>
      <c r="K41" s="1"/>
      <c r="L41" s="1"/>
      <c r="M41" s="1"/>
      <c r="N41" s="1"/>
      <c r="O41" s="1"/>
      <c r="P41" s="1"/>
      <c r="Q41" s="1"/>
      <c r="R41" s="1"/>
      <c r="S41" s="1"/>
      <c r="T41" s="1"/>
      <c r="U41" s="1"/>
      <c r="V41" s="1"/>
      <c r="W41" s="1"/>
    </row>
    <row r="42" spans="1:23" ht="12.75" customHeight="1" x14ac:dyDescent="0.15">
      <c r="A42" s="2"/>
      <c r="B42" s="3"/>
      <c r="C42" s="1"/>
      <c r="D42" s="1"/>
      <c r="E42" s="1"/>
      <c r="F42" s="1"/>
      <c r="G42" s="1"/>
      <c r="H42" s="1"/>
      <c r="I42" s="1"/>
      <c r="J42" s="1"/>
      <c r="K42" s="1"/>
      <c r="L42" s="1"/>
      <c r="M42" s="1"/>
      <c r="N42" s="1"/>
      <c r="O42" s="1"/>
      <c r="P42" s="1"/>
      <c r="Q42" s="1"/>
      <c r="R42" s="1"/>
      <c r="S42" s="1"/>
      <c r="T42" s="1"/>
      <c r="U42" s="1"/>
      <c r="V42" s="1"/>
      <c r="W42" s="1"/>
    </row>
    <row r="43" spans="1:23" ht="12.75" customHeight="1" x14ac:dyDescent="0.15">
      <c r="A43" s="2"/>
      <c r="B43" s="3"/>
      <c r="C43" s="1"/>
      <c r="D43" s="1"/>
      <c r="E43" s="1"/>
      <c r="F43" s="1"/>
      <c r="G43" s="1"/>
      <c r="H43" s="1"/>
      <c r="I43" s="1"/>
      <c r="J43" s="1"/>
      <c r="K43" s="1"/>
      <c r="L43" s="1"/>
      <c r="M43" s="1"/>
      <c r="N43" s="1"/>
      <c r="O43" s="1"/>
      <c r="P43" s="1"/>
      <c r="Q43" s="1"/>
      <c r="R43" s="1"/>
      <c r="S43" s="1"/>
      <c r="T43" s="1"/>
      <c r="U43" s="1"/>
      <c r="V43" s="1"/>
      <c r="W43" s="1"/>
    </row>
    <row r="44" spans="1:23" ht="12.75" customHeight="1" x14ac:dyDescent="0.15">
      <c r="A44" s="2"/>
      <c r="B44" s="3"/>
      <c r="C44" s="1"/>
      <c r="D44" s="1"/>
      <c r="E44" s="1"/>
      <c r="F44" s="1"/>
      <c r="G44" s="1"/>
      <c r="H44" s="1"/>
      <c r="I44" s="1"/>
      <c r="J44" s="1"/>
      <c r="K44" s="1"/>
      <c r="L44" s="1"/>
      <c r="M44" s="1"/>
      <c r="N44" s="1"/>
      <c r="O44" s="1"/>
      <c r="P44" s="1"/>
      <c r="Q44" s="1"/>
      <c r="R44" s="1"/>
      <c r="S44" s="1"/>
      <c r="T44" s="1"/>
      <c r="U44" s="1"/>
      <c r="V44" s="1"/>
      <c r="W44" s="1"/>
    </row>
    <row r="45" spans="1:23" ht="12.75" customHeight="1" x14ac:dyDescent="0.15">
      <c r="A45" s="2"/>
      <c r="B45" s="3"/>
      <c r="C45" s="1"/>
      <c r="D45" s="1"/>
      <c r="E45" s="1"/>
      <c r="F45" s="1"/>
      <c r="G45" s="1"/>
      <c r="H45" s="1"/>
      <c r="I45" s="1"/>
      <c r="J45" s="1"/>
      <c r="K45" s="1"/>
      <c r="L45" s="1"/>
      <c r="M45" s="1"/>
      <c r="N45" s="1"/>
      <c r="O45" s="1"/>
      <c r="P45" s="1"/>
      <c r="Q45" s="1"/>
      <c r="R45" s="1"/>
      <c r="S45" s="1"/>
      <c r="T45" s="1"/>
      <c r="U45" s="1"/>
      <c r="V45" s="1"/>
      <c r="W45" s="1"/>
    </row>
    <row r="46" spans="1:23" ht="12.75" customHeight="1" x14ac:dyDescent="0.15">
      <c r="A46" s="2"/>
      <c r="B46" s="3"/>
      <c r="C46" s="1"/>
      <c r="D46" s="1"/>
      <c r="E46" s="1"/>
      <c r="F46" s="1"/>
      <c r="G46" s="1"/>
      <c r="H46" s="1"/>
      <c r="I46" s="1"/>
      <c r="J46" s="1"/>
      <c r="K46" s="1"/>
      <c r="L46" s="1"/>
      <c r="M46" s="1"/>
      <c r="N46" s="1"/>
      <c r="O46" s="1"/>
      <c r="P46" s="1"/>
      <c r="Q46" s="1"/>
      <c r="R46" s="1"/>
      <c r="S46" s="1"/>
      <c r="T46" s="1"/>
      <c r="U46" s="1"/>
      <c r="V46" s="1"/>
      <c r="W46" s="1"/>
    </row>
    <row r="47" spans="1:23" ht="12.75" customHeight="1" x14ac:dyDescent="0.15">
      <c r="A47" s="2"/>
      <c r="B47" s="3"/>
      <c r="C47" s="1"/>
      <c r="D47" s="1"/>
      <c r="E47" s="1"/>
      <c r="F47" s="1"/>
      <c r="G47" s="1"/>
      <c r="H47" s="1"/>
      <c r="I47" s="1"/>
      <c r="J47" s="1"/>
      <c r="K47" s="1"/>
      <c r="L47" s="1"/>
      <c r="M47" s="1"/>
      <c r="N47" s="1"/>
      <c r="O47" s="1"/>
      <c r="P47" s="1"/>
      <c r="Q47" s="1"/>
      <c r="R47" s="1"/>
      <c r="S47" s="1"/>
      <c r="T47" s="1"/>
      <c r="U47" s="1"/>
      <c r="V47" s="1"/>
      <c r="W47" s="1"/>
    </row>
    <row r="48" spans="1:23" ht="12.75" customHeight="1" x14ac:dyDescent="0.15">
      <c r="A48" s="2"/>
      <c r="B48" s="3"/>
      <c r="C48" s="1"/>
      <c r="D48" s="1"/>
      <c r="E48" s="1"/>
      <c r="F48" s="1"/>
      <c r="G48" s="1"/>
      <c r="H48" s="1"/>
      <c r="I48" s="1"/>
      <c r="J48" s="1"/>
      <c r="K48" s="1"/>
      <c r="L48" s="1"/>
      <c r="M48" s="1"/>
      <c r="N48" s="1"/>
      <c r="O48" s="1"/>
      <c r="P48" s="1"/>
      <c r="Q48" s="1"/>
      <c r="R48" s="1"/>
      <c r="S48" s="1"/>
      <c r="T48" s="1"/>
      <c r="U48" s="1"/>
      <c r="V48" s="1"/>
      <c r="W48" s="1"/>
    </row>
    <row r="49" spans="1:23" ht="12.75" customHeight="1" x14ac:dyDescent="0.15">
      <c r="A49" s="2"/>
      <c r="B49" s="3"/>
      <c r="C49" s="1"/>
      <c r="D49" s="1"/>
      <c r="E49" s="1"/>
      <c r="F49" s="1"/>
      <c r="G49" s="1"/>
      <c r="H49" s="1"/>
      <c r="I49" s="1"/>
      <c r="J49" s="1"/>
      <c r="K49" s="1"/>
      <c r="L49" s="1"/>
      <c r="M49" s="1"/>
      <c r="N49" s="1"/>
      <c r="O49" s="1"/>
      <c r="P49" s="1"/>
      <c r="Q49" s="1"/>
      <c r="R49" s="1"/>
      <c r="S49" s="1"/>
      <c r="T49" s="1"/>
      <c r="U49" s="1"/>
      <c r="V49" s="1"/>
      <c r="W49" s="1"/>
    </row>
    <row r="50" spans="1:23" ht="12.75" customHeight="1" x14ac:dyDescent="0.15">
      <c r="A50" s="2"/>
      <c r="B50" s="3"/>
      <c r="C50" s="1"/>
      <c r="D50" s="1"/>
      <c r="E50" s="1"/>
      <c r="F50" s="1"/>
      <c r="G50" s="1"/>
      <c r="H50" s="1"/>
      <c r="I50" s="1"/>
      <c r="J50" s="1"/>
      <c r="K50" s="1"/>
      <c r="L50" s="1"/>
      <c r="M50" s="1"/>
      <c r="N50" s="1"/>
      <c r="O50" s="1"/>
      <c r="P50" s="1"/>
      <c r="Q50" s="1"/>
      <c r="R50" s="1"/>
      <c r="S50" s="1"/>
      <c r="T50" s="1"/>
      <c r="U50" s="1"/>
      <c r="V50" s="1"/>
      <c r="W50" s="1"/>
    </row>
    <row r="51" spans="1:23" ht="12.75" customHeight="1" x14ac:dyDescent="0.15">
      <c r="A51" s="2"/>
      <c r="B51" s="3"/>
      <c r="C51" s="1"/>
      <c r="D51" s="1"/>
      <c r="E51" s="1"/>
      <c r="F51" s="1"/>
      <c r="G51" s="1"/>
      <c r="H51" s="1"/>
      <c r="I51" s="1"/>
      <c r="J51" s="1"/>
      <c r="K51" s="1"/>
      <c r="L51" s="1"/>
      <c r="M51" s="1"/>
      <c r="N51" s="1"/>
      <c r="O51" s="1"/>
      <c r="P51" s="1"/>
      <c r="Q51" s="1"/>
      <c r="R51" s="1"/>
      <c r="S51" s="1"/>
      <c r="T51" s="1"/>
      <c r="U51" s="1"/>
      <c r="V51" s="1"/>
      <c r="W51" s="1"/>
    </row>
    <row r="52" spans="1:23" ht="12.75" customHeight="1" x14ac:dyDescent="0.15">
      <c r="A52" s="2"/>
      <c r="B52" s="3"/>
      <c r="C52" s="1"/>
      <c r="D52" s="1"/>
      <c r="E52" s="1"/>
      <c r="F52" s="1"/>
      <c r="G52" s="1"/>
      <c r="H52" s="1"/>
      <c r="I52" s="1"/>
      <c r="J52" s="1"/>
      <c r="K52" s="1"/>
      <c r="L52" s="1"/>
      <c r="M52" s="1"/>
      <c r="N52" s="1"/>
      <c r="O52" s="1"/>
      <c r="P52" s="1"/>
      <c r="Q52" s="1"/>
      <c r="R52" s="1"/>
      <c r="S52" s="1"/>
      <c r="T52" s="1"/>
      <c r="U52" s="1"/>
      <c r="V52" s="1"/>
      <c r="W52" s="1"/>
    </row>
    <row r="53" spans="1:23" ht="12.75" customHeight="1" x14ac:dyDescent="0.15">
      <c r="A53" s="2"/>
      <c r="B53" s="3"/>
      <c r="C53" s="1"/>
      <c r="D53" s="1"/>
      <c r="E53" s="1"/>
      <c r="F53" s="1"/>
      <c r="G53" s="1"/>
      <c r="H53" s="1"/>
      <c r="I53" s="1"/>
      <c r="J53" s="1"/>
      <c r="K53" s="1"/>
      <c r="L53" s="1"/>
      <c r="M53" s="1"/>
      <c r="N53" s="1"/>
      <c r="O53" s="1"/>
      <c r="P53" s="1"/>
      <c r="Q53" s="1"/>
      <c r="R53" s="1"/>
      <c r="S53" s="1"/>
      <c r="T53" s="1"/>
      <c r="U53" s="1"/>
      <c r="V53" s="1"/>
      <c r="W53" s="1"/>
    </row>
    <row r="54" spans="1:23" ht="54" customHeight="1" x14ac:dyDescent="0.15">
      <c r="A54" s="165"/>
      <c r="B54" s="4"/>
      <c r="C54" s="1"/>
      <c r="D54" s="1"/>
      <c r="E54" s="1"/>
      <c r="F54" s="1"/>
      <c r="G54" s="1"/>
      <c r="H54" s="1"/>
      <c r="I54" s="1"/>
      <c r="J54" s="1"/>
      <c r="K54" s="1"/>
      <c r="L54" s="1"/>
      <c r="M54" s="1"/>
      <c r="N54" s="1"/>
      <c r="O54" s="1"/>
      <c r="P54" s="1"/>
      <c r="Q54" s="1"/>
      <c r="R54" s="1"/>
      <c r="S54" s="1"/>
      <c r="T54" s="1"/>
      <c r="U54" s="1"/>
      <c r="V54" s="1"/>
      <c r="W54" s="1"/>
    </row>
    <row r="55" spans="1:23" ht="36" customHeight="1" x14ac:dyDescent="0.15">
      <c r="A55" s="266" t="s">
        <v>0</v>
      </c>
      <c r="B55" s="267"/>
      <c r="C55" s="1"/>
      <c r="D55" s="1"/>
      <c r="E55" s="1"/>
      <c r="F55" s="1"/>
      <c r="G55" s="1"/>
      <c r="H55" s="1"/>
      <c r="I55" s="1"/>
      <c r="J55" s="1"/>
      <c r="K55" s="1"/>
      <c r="L55" s="1"/>
      <c r="M55" s="1"/>
      <c r="N55" s="1"/>
      <c r="O55" s="1"/>
      <c r="P55" s="1"/>
      <c r="Q55" s="1"/>
      <c r="R55" s="1"/>
      <c r="S55" s="1"/>
      <c r="T55" s="1"/>
      <c r="U55" s="1"/>
      <c r="V55" s="1"/>
      <c r="W55" s="1"/>
    </row>
    <row r="56" spans="1:23" ht="12.75" customHeight="1" x14ac:dyDescent="0.15">
      <c r="A56" s="1"/>
      <c r="B56" s="1"/>
      <c r="C56" s="1"/>
      <c r="D56" s="1"/>
      <c r="E56" s="1"/>
      <c r="F56" s="1"/>
      <c r="G56" s="1"/>
      <c r="H56" s="1"/>
      <c r="I56" s="1"/>
      <c r="J56" s="1"/>
      <c r="K56" s="1"/>
      <c r="L56" s="1"/>
      <c r="M56" s="1"/>
      <c r="N56" s="1"/>
      <c r="O56" s="1"/>
      <c r="P56" s="1"/>
      <c r="Q56" s="1"/>
      <c r="R56" s="1"/>
      <c r="S56" s="1"/>
      <c r="T56" s="1"/>
      <c r="U56" s="1"/>
      <c r="V56" s="1"/>
      <c r="W56" s="1"/>
    </row>
    <row r="57" spans="1:23" ht="12.75" customHeight="1" x14ac:dyDescent="0.15">
      <c r="A57" s="1"/>
      <c r="B57" s="1"/>
      <c r="C57" s="1"/>
      <c r="D57" s="1"/>
      <c r="E57" s="1"/>
      <c r="F57" s="1"/>
      <c r="G57" s="1"/>
      <c r="H57" s="1"/>
      <c r="I57" s="1"/>
      <c r="J57" s="1"/>
      <c r="K57" s="1"/>
      <c r="L57" s="1"/>
      <c r="M57" s="1"/>
      <c r="N57" s="1"/>
      <c r="O57" s="1"/>
      <c r="P57" s="1"/>
      <c r="Q57" s="1"/>
      <c r="R57" s="1"/>
      <c r="S57" s="1"/>
      <c r="T57" s="1"/>
      <c r="U57" s="1"/>
      <c r="V57" s="1"/>
      <c r="W57" s="1"/>
    </row>
    <row r="58" spans="1:23" ht="12.75" customHeight="1" x14ac:dyDescent="0.15">
      <c r="A58" s="1"/>
      <c r="B58" s="1"/>
      <c r="C58" s="1"/>
      <c r="D58" s="1"/>
      <c r="E58" s="1"/>
      <c r="F58" s="1"/>
      <c r="G58" s="1"/>
      <c r="H58" s="1"/>
      <c r="I58" s="1"/>
      <c r="J58" s="1"/>
      <c r="K58" s="1"/>
      <c r="L58" s="1"/>
      <c r="M58" s="1"/>
      <c r="N58" s="1"/>
      <c r="O58" s="1"/>
      <c r="P58" s="1"/>
      <c r="Q58" s="1"/>
      <c r="R58" s="1"/>
      <c r="S58" s="1"/>
      <c r="T58" s="1"/>
      <c r="U58" s="1"/>
      <c r="V58" s="1"/>
      <c r="W58" s="1"/>
    </row>
    <row r="59" spans="1:23" ht="12.75" customHeight="1" x14ac:dyDescent="0.15">
      <c r="A59" s="1"/>
      <c r="B59" s="1"/>
      <c r="C59" s="1"/>
      <c r="D59" s="1"/>
      <c r="E59" s="1"/>
      <c r="F59" s="1"/>
      <c r="G59" s="1"/>
      <c r="H59" s="1"/>
      <c r="I59" s="1"/>
      <c r="J59" s="1"/>
      <c r="K59" s="1"/>
      <c r="L59" s="1"/>
      <c r="M59" s="1"/>
      <c r="N59" s="1"/>
      <c r="O59" s="1"/>
      <c r="P59" s="1"/>
      <c r="Q59" s="1"/>
      <c r="R59" s="1"/>
      <c r="S59" s="1"/>
      <c r="T59" s="1"/>
      <c r="U59" s="1"/>
      <c r="V59" s="1"/>
      <c r="W59" s="1"/>
    </row>
    <row r="60" spans="1:23" ht="12.75" customHeight="1" x14ac:dyDescent="0.15">
      <c r="A60" s="1"/>
      <c r="B60" s="1"/>
      <c r="C60" s="1"/>
      <c r="D60" s="1"/>
      <c r="E60" s="1"/>
      <c r="F60" s="1"/>
      <c r="G60" s="1"/>
      <c r="H60" s="1"/>
      <c r="I60" s="1"/>
      <c r="J60" s="1"/>
      <c r="K60" s="1"/>
      <c r="L60" s="1"/>
      <c r="M60" s="1"/>
      <c r="N60" s="1"/>
      <c r="O60" s="1"/>
      <c r="P60" s="1"/>
      <c r="Q60" s="1"/>
      <c r="R60" s="1"/>
      <c r="S60" s="1"/>
      <c r="T60" s="1"/>
      <c r="U60" s="1"/>
      <c r="V60" s="1"/>
      <c r="W60" s="1"/>
    </row>
    <row r="61" spans="1:23" ht="12.75" customHeight="1" x14ac:dyDescent="0.15">
      <c r="A61" s="1"/>
      <c r="B61" s="1"/>
      <c r="C61" s="1"/>
      <c r="D61" s="1"/>
      <c r="E61" s="1"/>
      <c r="F61" s="1"/>
      <c r="G61" s="1"/>
      <c r="H61" s="1"/>
      <c r="I61" s="1"/>
      <c r="J61" s="1"/>
      <c r="K61" s="1"/>
      <c r="L61" s="1"/>
      <c r="M61" s="1"/>
      <c r="N61" s="1"/>
      <c r="O61" s="1"/>
      <c r="P61" s="1"/>
      <c r="Q61" s="1"/>
      <c r="R61" s="1"/>
      <c r="S61" s="1"/>
      <c r="T61" s="1"/>
      <c r="U61" s="1"/>
      <c r="V61" s="1"/>
      <c r="W61" s="1"/>
    </row>
    <row r="62" spans="1:23" ht="12.75" customHeight="1" x14ac:dyDescent="0.15">
      <c r="A62" s="1"/>
      <c r="B62" s="1"/>
      <c r="C62" s="1"/>
      <c r="D62" s="1"/>
      <c r="E62" s="1"/>
      <c r="F62" s="1"/>
      <c r="G62" s="1"/>
      <c r="H62" s="1"/>
      <c r="I62" s="1"/>
      <c r="J62" s="1"/>
      <c r="K62" s="1"/>
      <c r="L62" s="1"/>
      <c r="M62" s="1"/>
      <c r="N62" s="1"/>
      <c r="O62" s="1"/>
      <c r="P62" s="1"/>
      <c r="Q62" s="1"/>
      <c r="R62" s="1"/>
      <c r="S62" s="1"/>
      <c r="T62" s="1"/>
      <c r="U62" s="1"/>
      <c r="V62" s="1"/>
      <c r="W62" s="1"/>
    </row>
    <row r="63" spans="1:23" ht="12.75" customHeight="1" x14ac:dyDescent="0.15">
      <c r="A63" s="1"/>
      <c r="B63" s="1"/>
      <c r="C63" s="1"/>
      <c r="D63" s="1"/>
      <c r="E63" s="1"/>
      <c r="F63" s="1"/>
      <c r="G63" s="1"/>
      <c r="H63" s="1"/>
      <c r="I63" s="1"/>
      <c r="J63" s="1"/>
      <c r="K63" s="1"/>
      <c r="L63" s="1"/>
      <c r="M63" s="1"/>
      <c r="N63" s="1"/>
      <c r="O63" s="1"/>
      <c r="P63" s="1"/>
      <c r="Q63" s="1"/>
      <c r="R63" s="1"/>
      <c r="S63" s="1"/>
      <c r="T63" s="1"/>
      <c r="U63" s="1"/>
      <c r="V63" s="1"/>
      <c r="W63" s="1"/>
    </row>
    <row r="64" spans="1:23" ht="12.75" customHeight="1" x14ac:dyDescent="0.15">
      <c r="A64" s="1"/>
      <c r="B64" s="1"/>
      <c r="C64" s="1"/>
      <c r="D64" s="1"/>
      <c r="E64" s="1"/>
      <c r="F64" s="1"/>
      <c r="G64" s="1"/>
      <c r="H64" s="1"/>
      <c r="I64" s="1"/>
      <c r="J64" s="1"/>
      <c r="K64" s="1"/>
      <c r="L64" s="1"/>
      <c r="M64" s="1"/>
      <c r="N64" s="1"/>
      <c r="O64" s="1"/>
      <c r="P64" s="1"/>
      <c r="Q64" s="1"/>
      <c r="R64" s="1"/>
      <c r="S64" s="1"/>
      <c r="T64" s="1"/>
      <c r="U64" s="1"/>
      <c r="V64" s="1"/>
      <c r="W64" s="1"/>
    </row>
    <row r="65" spans="1:23" ht="12.75" customHeight="1" x14ac:dyDescent="0.15">
      <c r="A65" s="1"/>
      <c r="B65" s="1"/>
      <c r="C65" s="1"/>
      <c r="D65" s="1"/>
      <c r="E65" s="1"/>
      <c r="F65" s="1"/>
      <c r="G65" s="1"/>
      <c r="H65" s="1"/>
      <c r="I65" s="1"/>
      <c r="J65" s="1"/>
      <c r="K65" s="1"/>
      <c r="L65" s="1"/>
      <c r="M65" s="1"/>
      <c r="N65" s="1"/>
      <c r="O65" s="1"/>
      <c r="P65" s="1"/>
      <c r="Q65" s="1"/>
      <c r="R65" s="1"/>
      <c r="S65" s="1"/>
      <c r="T65" s="1"/>
      <c r="U65" s="1"/>
      <c r="V65" s="1"/>
      <c r="W65" s="1"/>
    </row>
    <row r="66" spans="1:23" ht="12.75" customHeight="1" x14ac:dyDescent="0.15">
      <c r="A66" s="1"/>
      <c r="B66" s="1"/>
      <c r="C66" s="1"/>
      <c r="D66" s="1"/>
      <c r="E66" s="1"/>
      <c r="F66" s="1"/>
      <c r="G66" s="1"/>
      <c r="H66" s="1"/>
      <c r="I66" s="1"/>
      <c r="J66" s="1"/>
      <c r="K66" s="1"/>
      <c r="L66" s="1"/>
      <c r="M66" s="1"/>
      <c r="N66" s="1"/>
      <c r="O66" s="1"/>
      <c r="P66" s="1"/>
      <c r="Q66" s="1"/>
      <c r="R66" s="1"/>
      <c r="S66" s="1"/>
      <c r="T66" s="1"/>
      <c r="U66" s="1"/>
      <c r="V66" s="1"/>
      <c r="W66" s="1"/>
    </row>
    <row r="67" spans="1:23" ht="12.75" customHeight="1" x14ac:dyDescent="0.15">
      <c r="A67" s="1"/>
      <c r="B67" s="1"/>
      <c r="C67" s="1"/>
      <c r="D67" s="1"/>
      <c r="E67" s="1"/>
      <c r="F67" s="1"/>
      <c r="G67" s="1"/>
      <c r="H67" s="1"/>
      <c r="I67" s="1"/>
      <c r="J67" s="1"/>
      <c r="K67" s="1"/>
      <c r="L67" s="1"/>
      <c r="M67" s="1"/>
      <c r="N67" s="1"/>
      <c r="O67" s="1"/>
      <c r="P67" s="1"/>
      <c r="Q67" s="1"/>
      <c r="R67" s="1"/>
      <c r="S67" s="1"/>
      <c r="T67" s="1"/>
      <c r="U67" s="1"/>
      <c r="V67" s="1"/>
      <c r="W67" s="1"/>
    </row>
    <row r="68" spans="1:23" ht="12.75" customHeight="1" x14ac:dyDescent="0.15">
      <c r="A68" s="1"/>
      <c r="B68" s="1"/>
      <c r="C68" s="1"/>
      <c r="D68" s="1"/>
      <c r="E68" s="1"/>
      <c r="F68" s="1"/>
      <c r="G68" s="1"/>
      <c r="H68" s="1"/>
      <c r="I68" s="1"/>
      <c r="J68" s="1"/>
      <c r="K68" s="1"/>
      <c r="L68" s="1"/>
      <c r="M68" s="1"/>
      <c r="N68" s="1"/>
      <c r="O68" s="1"/>
      <c r="P68" s="1"/>
      <c r="Q68" s="1"/>
      <c r="R68" s="1"/>
      <c r="S68" s="1"/>
      <c r="T68" s="1"/>
      <c r="U68" s="1"/>
      <c r="V68" s="1"/>
      <c r="W68" s="1"/>
    </row>
    <row r="69" spans="1:23" ht="12.75" customHeight="1" x14ac:dyDescent="0.15">
      <c r="A69" s="1"/>
      <c r="B69" s="1"/>
      <c r="C69" s="1"/>
      <c r="D69" s="1"/>
      <c r="E69" s="1"/>
      <c r="F69" s="1"/>
      <c r="G69" s="1"/>
      <c r="H69" s="1"/>
      <c r="I69" s="1"/>
      <c r="J69" s="1"/>
      <c r="K69" s="1"/>
      <c r="L69" s="1"/>
      <c r="M69" s="1"/>
      <c r="N69" s="1"/>
      <c r="O69" s="1"/>
      <c r="P69" s="1"/>
      <c r="Q69" s="1"/>
      <c r="R69" s="1"/>
      <c r="S69" s="1"/>
      <c r="T69" s="1"/>
      <c r="U69" s="1"/>
      <c r="V69" s="1"/>
      <c r="W69" s="1"/>
    </row>
    <row r="70" spans="1:23" ht="12.75" customHeight="1" x14ac:dyDescent="0.15">
      <c r="A70" s="1"/>
      <c r="B70" s="1"/>
      <c r="C70" s="1"/>
      <c r="D70" s="1"/>
      <c r="E70" s="1"/>
      <c r="F70" s="1"/>
      <c r="G70" s="1"/>
      <c r="H70" s="1"/>
      <c r="I70" s="1"/>
      <c r="J70" s="1"/>
      <c r="K70" s="1"/>
      <c r="L70" s="1"/>
      <c r="M70" s="1"/>
      <c r="N70" s="1"/>
      <c r="O70" s="1"/>
      <c r="P70" s="1"/>
      <c r="Q70" s="1"/>
      <c r="R70" s="1"/>
      <c r="S70" s="1"/>
      <c r="T70" s="1"/>
      <c r="U70" s="1"/>
      <c r="V70" s="1"/>
      <c r="W70" s="1"/>
    </row>
    <row r="71" spans="1:23" ht="12.75" customHeight="1" x14ac:dyDescent="0.15">
      <c r="A71" s="1"/>
      <c r="B71" s="1"/>
      <c r="C71" s="1"/>
      <c r="D71" s="1"/>
      <c r="E71" s="1"/>
      <c r="F71" s="1"/>
      <c r="G71" s="1"/>
      <c r="H71" s="1"/>
      <c r="I71" s="1"/>
      <c r="J71" s="1"/>
      <c r="K71" s="1"/>
      <c r="L71" s="1"/>
      <c r="M71" s="1"/>
      <c r="N71" s="1"/>
      <c r="O71" s="1"/>
      <c r="P71" s="1"/>
      <c r="Q71" s="1"/>
      <c r="R71" s="1"/>
      <c r="S71" s="1"/>
      <c r="T71" s="1"/>
      <c r="U71" s="1"/>
      <c r="V71" s="1"/>
      <c r="W71" s="1"/>
    </row>
    <row r="72" spans="1:23" ht="12.75" customHeight="1" x14ac:dyDescent="0.15">
      <c r="A72" s="1"/>
      <c r="B72" s="1"/>
      <c r="C72" s="1"/>
      <c r="D72" s="1"/>
      <c r="E72" s="1"/>
      <c r="F72" s="1"/>
      <c r="G72" s="1"/>
      <c r="H72" s="1"/>
      <c r="I72" s="1"/>
      <c r="J72" s="1"/>
      <c r="K72" s="1"/>
      <c r="L72" s="1"/>
      <c r="M72" s="1"/>
      <c r="N72" s="1"/>
      <c r="O72" s="1"/>
      <c r="P72" s="1"/>
      <c r="Q72" s="1"/>
      <c r="R72" s="1"/>
      <c r="S72" s="1"/>
      <c r="T72" s="1"/>
      <c r="U72" s="1"/>
      <c r="V72" s="1"/>
      <c r="W72" s="1"/>
    </row>
    <row r="73" spans="1:23" ht="12.75" customHeight="1" x14ac:dyDescent="0.15">
      <c r="A73" s="1"/>
      <c r="B73" s="1"/>
      <c r="C73" s="1"/>
      <c r="D73" s="1"/>
      <c r="E73" s="1"/>
      <c r="F73" s="1"/>
      <c r="G73" s="1"/>
      <c r="H73" s="1"/>
      <c r="I73" s="1"/>
      <c r="J73" s="1"/>
      <c r="K73" s="1"/>
      <c r="L73" s="1"/>
      <c r="M73" s="1"/>
      <c r="N73" s="1"/>
      <c r="O73" s="1"/>
      <c r="P73" s="1"/>
      <c r="Q73" s="1"/>
      <c r="R73" s="1"/>
      <c r="S73" s="1"/>
      <c r="T73" s="1"/>
      <c r="U73" s="1"/>
      <c r="V73" s="1"/>
      <c r="W73" s="1"/>
    </row>
    <row r="74" spans="1:23" ht="12.75" customHeight="1" x14ac:dyDescent="0.15">
      <c r="A74" s="1"/>
      <c r="B74" s="1"/>
      <c r="C74" s="1"/>
      <c r="D74" s="1"/>
      <c r="E74" s="1"/>
      <c r="F74" s="1"/>
      <c r="G74" s="1"/>
      <c r="H74" s="1"/>
      <c r="I74" s="1"/>
      <c r="J74" s="1"/>
      <c r="K74" s="1"/>
      <c r="L74" s="1"/>
      <c r="M74" s="1"/>
      <c r="N74" s="1"/>
      <c r="O74" s="1"/>
      <c r="P74" s="1"/>
      <c r="Q74" s="1"/>
      <c r="R74" s="1"/>
      <c r="S74" s="1"/>
      <c r="T74" s="1"/>
      <c r="U74" s="1"/>
      <c r="V74" s="1"/>
      <c r="W74" s="1"/>
    </row>
    <row r="75" spans="1:23" ht="12.75" customHeight="1" x14ac:dyDescent="0.15">
      <c r="A75" s="1"/>
      <c r="B75" s="1"/>
      <c r="C75" s="1"/>
      <c r="D75" s="1"/>
      <c r="E75" s="1"/>
      <c r="F75" s="1"/>
      <c r="G75" s="1"/>
      <c r="H75" s="1"/>
      <c r="I75" s="1"/>
      <c r="J75" s="1"/>
      <c r="K75" s="1"/>
      <c r="L75" s="1"/>
      <c r="M75" s="1"/>
      <c r="N75" s="1"/>
      <c r="O75" s="1"/>
      <c r="P75" s="1"/>
      <c r="Q75" s="1"/>
      <c r="R75" s="1"/>
      <c r="S75" s="1"/>
      <c r="T75" s="1"/>
      <c r="U75" s="1"/>
      <c r="V75" s="1"/>
      <c r="W75" s="1"/>
    </row>
    <row r="76" spans="1:23" ht="12.75" customHeight="1" x14ac:dyDescent="0.15">
      <c r="A76" s="1"/>
      <c r="B76" s="1"/>
      <c r="C76" s="1"/>
      <c r="D76" s="1"/>
      <c r="E76" s="1"/>
      <c r="F76" s="1"/>
      <c r="G76" s="1"/>
      <c r="H76" s="1"/>
      <c r="I76" s="1"/>
      <c r="J76" s="1"/>
      <c r="K76" s="1"/>
      <c r="L76" s="1"/>
      <c r="M76" s="1"/>
      <c r="N76" s="1"/>
      <c r="O76" s="1"/>
      <c r="P76" s="1"/>
      <c r="Q76" s="1"/>
      <c r="R76" s="1"/>
      <c r="S76" s="1"/>
      <c r="T76" s="1"/>
      <c r="U76" s="1"/>
      <c r="V76" s="1"/>
      <c r="W76" s="1"/>
    </row>
    <row r="77" spans="1:23" ht="12.75" customHeight="1" x14ac:dyDescent="0.15">
      <c r="A77" s="1"/>
      <c r="B77" s="1"/>
      <c r="C77" s="1"/>
      <c r="D77" s="1"/>
      <c r="E77" s="1"/>
      <c r="F77" s="1"/>
      <c r="G77" s="1"/>
      <c r="H77" s="1"/>
      <c r="I77" s="1"/>
      <c r="J77" s="1"/>
      <c r="K77" s="1"/>
      <c r="L77" s="1"/>
      <c r="M77" s="1"/>
      <c r="N77" s="1"/>
      <c r="O77" s="1"/>
      <c r="P77" s="1"/>
      <c r="Q77" s="1"/>
      <c r="R77" s="1"/>
      <c r="S77" s="1"/>
      <c r="T77" s="1"/>
      <c r="U77" s="1"/>
      <c r="V77" s="1"/>
      <c r="W77" s="1"/>
    </row>
    <row r="78" spans="1:23" ht="12.75" customHeight="1" x14ac:dyDescent="0.15">
      <c r="A78" s="1"/>
      <c r="B78" s="1"/>
      <c r="C78" s="1"/>
      <c r="D78" s="1"/>
      <c r="E78" s="1"/>
      <c r="F78" s="1"/>
      <c r="G78" s="1"/>
      <c r="H78" s="1"/>
      <c r="I78" s="1"/>
      <c r="J78" s="1"/>
      <c r="K78" s="1"/>
      <c r="L78" s="1"/>
      <c r="M78" s="1"/>
      <c r="N78" s="1"/>
      <c r="O78" s="1"/>
      <c r="P78" s="1"/>
      <c r="Q78" s="1"/>
      <c r="R78" s="1"/>
      <c r="S78" s="1"/>
      <c r="T78" s="1"/>
      <c r="U78" s="1"/>
      <c r="V78" s="1"/>
      <c r="W78" s="1"/>
    </row>
    <row r="79" spans="1:23" ht="12.75" customHeight="1" x14ac:dyDescent="0.15">
      <c r="A79" s="1"/>
      <c r="B79" s="1"/>
      <c r="C79" s="1"/>
      <c r="D79" s="1"/>
      <c r="E79" s="1"/>
      <c r="F79" s="1"/>
      <c r="G79" s="1"/>
      <c r="H79" s="1"/>
      <c r="I79" s="1"/>
      <c r="J79" s="1"/>
      <c r="K79" s="1"/>
      <c r="L79" s="1"/>
      <c r="M79" s="1"/>
      <c r="N79" s="1"/>
      <c r="O79" s="1"/>
      <c r="P79" s="1"/>
      <c r="Q79" s="1"/>
      <c r="R79" s="1"/>
      <c r="S79" s="1"/>
      <c r="T79" s="1"/>
      <c r="U79" s="1"/>
      <c r="V79" s="1"/>
      <c r="W79" s="1"/>
    </row>
    <row r="80" spans="1:23" ht="12.75" customHeight="1" x14ac:dyDescent="0.15">
      <c r="A80" s="1"/>
      <c r="B80" s="1"/>
      <c r="C80" s="1"/>
      <c r="D80" s="1"/>
      <c r="E80" s="1"/>
      <c r="F80" s="1"/>
      <c r="G80" s="1"/>
      <c r="H80" s="1"/>
      <c r="I80" s="1"/>
      <c r="J80" s="1"/>
      <c r="K80" s="1"/>
      <c r="L80" s="1"/>
      <c r="M80" s="1"/>
      <c r="N80" s="1"/>
      <c r="O80" s="1"/>
      <c r="P80" s="1"/>
      <c r="Q80" s="1"/>
      <c r="R80" s="1"/>
      <c r="S80" s="1"/>
      <c r="T80" s="1"/>
      <c r="U80" s="1"/>
      <c r="V80" s="1"/>
      <c r="W80" s="1"/>
    </row>
    <row r="81" spans="1:23" ht="12.75" customHeight="1" x14ac:dyDescent="0.15">
      <c r="A81" s="1"/>
      <c r="B81" s="1"/>
      <c r="C81" s="1"/>
      <c r="D81" s="1"/>
      <c r="E81" s="1"/>
      <c r="F81" s="1"/>
      <c r="G81" s="1"/>
      <c r="H81" s="1"/>
      <c r="I81" s="1"/>
      <c r="J81" s="1"/>
      <c r="K81" s="1"/>
      <c r="L81" s="1"/>
      <c r="M81" s="1"/>
      <c r="N81" s="1"/>
      <c r="O81" s="1"/>
      <c r="P81" s="1"/>
      <c r="Q81" s="1"/>
      <c r="R81" s="1"/>
      <c r="S81" s="1"/>
      <c r="T81" s="1"/>
      <c r="U81" s="1"/>
      <c r="V81" s="1"/>
      <c r="W81" s="1"/>
    </row>
    <row r="82" spans="1:23" ht="12.75" customHeight="1" x14ac:dyDescent="0.15">
      <c r="A82" s="1"/>
      <c r="B82" s="1"/>
      <c r="C82" s="1"/>
      <c r="D82" s="1"/>
      <c r="E82" s="1"/>
      <c r="F82" s="1"/>
      <c r="G82" s="1"/>
      <c r="H82" s="1"/>
      <c r="I82" s="1"/>
      <c r="J82" s="1"/>
      <c r="K82" s="1"/>
      <c r="L82" s="1"/>
      <c r="M82" s="1"/>
      <c r="N82" s="1"/>
      <c r="O82" s="1"/>
      <c r="P82" s="1"/>
      <c r="Q82" s="1"/>
      <c r="R82" s="1"/>
      <c r="S82" s="1"/>
      <c r="T82" s="1"/>
      <c r="U82" s="1"/>
      <c r="V82" s="1"/>
      <c r="W82" s="1"/>
    </row>
    <row r="83" spans="1:23" ht="12.75" customHeight="1" x14ac:dyDescent="0.15">
      <c r="A83" s="1"/>
      <c r="B83" s="1"/>
      <c r="C83" s="1"/>
      <c r="D83" s="1"/>
      <c r="E83" s="1"/>
      <c r="F83" s="1"/>
      <c r="G83" s="1"/>
      <c r="H83" s="1"/>
      <c r="I83" s="1"/>
      <c r="J83" s="1"/>
      <c r="K83" s="1"/>
      <c r="L83" s="1"/>
      <c r="M83" s="1"/>
      <c r="N83" s="1"/>
      <c r="O83" s="1"/>
      <c r="P83" s="1"/>
      <c r="Q83" s="1"/>
      <c r="R83" s="1"/>
      <c r="S83" s="1"/>
      <c r="T83" s="1"/>
      <c r="U83" s="1"/>
      <c r="V83" s="1"/>
      <c r="W83" s="1"/>
    </row>
    <row r="84" spans="1:23" ht="12.75" customHeight="1" x14ac:dyDescent="0.15">
      <c r="A84" s="1"/>
      <c r="B84" s="1"/>
      <c r="C84" s="1"/>
      <c r="D84" s="1"/>
      <c r="E84" s="1"/>
      <c r="F84" s="1"/>
      <c r="G84" s="1"/>
      <c r="H84" s="1"/>
      <c r="I84" s="1"/>
      <c r="J84" s="1"/>
      <c r="K84" s="1"/>
      <c r="L84" s="1"/>
      <c r="M84" s="1"/>
      <c r="N84" s="1"/>
      <c r="O84" s="1"/>
      <c r="P84" s="1"/>
      <c r="Q84" s="1"/>
      <c r="R84" s="1"/>
      <c r="S84" s="1"/>
      <c r="T84" s="1"/>
      <c r="U84" s="1"/>
      <c r="V84" s="1"/>
      <c r="W84" s="1"/>
    </row>
    <row r="85" spans="1:23" ht="12.75" customHeight="1" x14ac:dyDescent="0.15">
      <c r="A85" s="1"/>
      <c r="B85" s="1"/>
      <c r="C85" s="1"/>
      <c r="D85" s="1"/>
      <c r="E85" s="1"/>
      <c r="F85" s="1"/>
      <c r="G85" s="1"/>
      <c r="H85" s="1"/>
      <c r="I85" s="1"/>
      <c r="J85" s="1"/>
      <c r="K85" s="1"/>
      <c r="L85" s="1"/>
      <c r="M85" s="1"/>
      <c r="N85" s="1"/>
      <c r="O85" s="1"/>
      <c r="P85" s="1"/>
      <c r="Q85" s="1"/>
      <c r="R85" s="1"/>
      <c r="S85" s="1"/>
      <c r="T85" s="1"/>
      <c r="U85" s="1"/>
      <c r="V85" s="1"/>
      <c r="W85" s="1"/>
    </row>
    <row r="86" spans="1:23" ht="12.75" customHeight="1" x14ac:dyDescent="0.15">
      <c r="A86" s="1"/>
      <c r="B86" s="1"/>
      <c r="C86" s="1"/>
      <c r="D86" s="1"/>
      <c r="E86" s="1"/>
      <c r="F86" s="1"/>
      <c r="G86" s="1"/>
      <c r="H86" s="1"/>
      <c r="I86" s="1"/>
      <c r="J86" s="1"/>
      <c r="K86" s="1"/>
      <c r="L86" s="1"/>
      <c r="M86" s="1"/>
      <c r="N86" s="1"/>
      <c r="O86" s="1"/>
      <c r="P86" s="1"/>
      <c r="Q86" s="1"/>
      <c r="R86" s="1"/>
      <c r="S86" s="1"/>
      <c r="T86" s="1"/>
      <c r="U86" s="1"/>
      <c r="V86" s="1"/>
      <c r="W86" s="1"/>
    </row>
    <row r="87" spans="1:23" ht="12.75" customHeight="1" x14ac:dyDescent="0.15">
      <c r="A87" s="1"/>
      <c r="B87" s="1"/>
      <c r="C87" s="1"/>
      <c r="D87" s="1"/>
      <c r="E87" s="1"/>
      <c r="F87" s="1"/>
      <c r="G87" s="1"/>
      <c r="H87" s="1"/>
      <c r="I87" s="1"/>
      <c r="J87" s="1"/>
      <c r="K87" s="1"/>
      <c r="L87" s="1"/>
      <c r="M87" s="1"/>
      <c r="N87" s="1"/>
      <c r="O87" s="1"/>
      <c r="P87" s="1"/>
      <c r="Q87" s="1"/>
      <c r="R87" s="1"/>
      <c r="S87" s="1"/>
      <c r="T87" s="1"/>
      <c r="U87" s="1"/>
      <c r="V87" s="1"/>
      <c r="W87" s="1"/>
    </row>
    <row r="88" spans="1:23" ht="12.75" customHeight="1" x14ac:dyDescent="0.15">
      <c r="A88" s="1"/>
      <c r="B88" s="1"/>
      <c r="C88" s="1"/>
      <c r="D88" s="1"/>
      <c r="E88" s="1"/>
      <c r="F88" s="1"/>
      <c r="G88" s="1"/>
      <c r="H88" s="1"/>
      <c r="I88" s="1"/>
      <c r="J88" s="1"/>
      <c r="K88" s="1"/>
      <c r="L88" s="1"/>
      <c r="M88" s="1"/>
      <c r="N88" s="1"/>
      <c r="O88" s="1"/>
      <c r="P88" s="1"/>
      <c r="Q88" s="1"/>
      <c r="R88" s="1"/>
      <c r="S88" s="1"/>
      <c r="T88" s="1"/>
      <c r="U88" s="1"/>
      <c r="V88" s="1"/>
      <c r="W88" s="1"/>
    </row>
    <row r="89" spans="1:23" ht="12.75" customHeight="1" x14ac:dyDescent="0.15">
      <c r="A89" s="1"/>
      <c r="B89" s="1"/>
      <c r="C89" s="1"/>
      <c r="D89" s="1"/>
      <c r="E89" s="1"/>
      <c r="F89" s="1"/>
      <c r="G89" s="1"/>
      <c r="H89" s="1"/>
      <c r="I89" s="1"/>
      <c r="J89" s="1"/>
      <c r="K89" s="1"/>
      <c r="L89" s="1"/>
      <c r="M89" s="1"/>
      <c r="N89" s="1"/>
      <c r="O89" s="1"/>
      <c r="P89" s="1"/>
      <c r="Q89" s="1"/>
      <c r="R89" s="1"/>
      <c r="S89" s="1"/>
      <c r="T89" s="1"/>
      <c r="U89" s="1"/>
      <c r="V89" s="1"/>
      <c r="W89" s="1"/>
    </row>
    <row r="90" spans="1:23" ht="12.75" customHeight="1" x14ac:dyDescent="0.15">
      <c r="A90" s="1"/>
      <c r="B90" s="1"/>
      <c r="C90" s="1"/>
      <c r="D90" s="1"/>
      <c r="E90" s="1"/>
      <c r="F90" s="1"/>
      <c r="G90" s="1"/>
      <c r="H90" s="1"/>
      <c r="I90" s="1"/>
      <c r="J90" s="1"/>
      <c r="K90" s="1"/>
      <c r="L90" s="1"/>
      <c r="M90" s="1"/>
      <c r="N90" s="1"/>
      <c r="O90" s="1"/>
      <c r="P90" s="1"/>
      <c r="Q90" s="1"/>
      <c r="R90" s="1"/>
      <c r="S90" s="1"/>
      <c r="T90" s="1"/>
      <c r="U90" s="1"/>
      <c r="V90" s="1"/>
      <c r="W90" s="1"/>
    </row>
    <row r="91" spans="1:23" ht="12.75" customHeight="1" x14ac:dyDescent="0.15">
      <c r="A91" s="1"/>
      <c r="B91" s="1"/>
      <c r="C91" s="1"/>
      <c r="D91" s="1"/>
      <c r="E91" s="1"/>
      <c r="F91" s="1"/>
      <c r="G91" s="1"/>
      <c r="H91" s="1"/>
      <c r="I91" s="1"/>
      <c r="J91" s="1"/>
      <c r="K91" s="1"/>
      <c r="L91" s="1"/>
      <c r="M91" s="1"/>
      <c r="N91" s="1"/>
      <c r="O91" s="1"/>
      <c r="P91" s="1"/>
      <c r="Q91" s="1"/>
      <c r="R91" s="1"/>
      <c r="S91" s="1"/>
      <c r="T91" s="1"/>
      <c r="U91" s="1"/>
      <c r="V91" s="1"/>
      <c r="W91" s="1"/>
    </row>
    <row r="92" spans="1:23" ht="12.75" customHeight="1" x14ac:dyDescent="0.15">
      <c r="A92" s="1"/>
      <c r="B92" s="1"/>
      <c r="C92" s="1"/>
      <c r="D92" s="1"/>
      <c r="E92" s="1"/>
      <c r="F92" s="1"/>
      <c r="G92" s="1"/>
      <c r="H92" s="1"/>
      <c r="I92" s="1"/>
      <c r="J92" s="1"/>
      <c r="K92" s="1"/>
      <c r="L92" s="1"/>
      <c r="M92" s="1"/>
      <c r="N92" s="1"/>
      <c r="O92" s="1"/>
      <c r="P92" s="1"/>
      <c r="Q92" s="1"/>
      <c r="R92" s="1"/>
      <c r="S92" s="1"/>
      <c r="T92" s="1"/>
      <c r="U92" s="1"/>
      <c r="V92" s="1"/>
      <c r="W92" s="1"/>
    </row>
    <row r="93" spans="1:23" ht="12.75" customHeight="1" x14ac:dyDescent="0.15">
      <c r="A93" s="1"/>
      <c r="B93" s="1"/>
      <c r="C93" s="1"/>
      <c r="D93" s="1"/>
      <c r="E93" s="1"/>
      <c r="F93" s="1"/>
      <c r="G93" s="1"/>
      <c r="H93" s="1"/>
      <c r="I93" s="1"/>
      <c r="J93" s="1"/>
      <c r="K93" s="1"/>
      <c r="L93" s="1"/>
      <c r="M93" s="1"/>
      <c r="N93" s="1"/>
      <c r="O93" s="1"/>
      <c r="P93" s="1"/>
      <c r="Q93" s="1"/>
      <c r="R93" s="1"/>
      <c r="S93" s="1"/>
      <c r="T93" s="1"/>
      <c r="U93" s="1"/>
      <c r="V93" s="1"/>
      <c r="W93" s="1"/>
    </row>
    <row r="94" spans="1:23" ht="12.75" customHeight="1" x14ac:dyDescent="0.15">
      <c r="A94" s="1"/>
      <c r="B94" s="1"/>
      <c r="C94" s="1"/>
      <c r="D94" s="1"/>
      <c r="E94" s="1"/>
      <c r="F94" s="1"/>
      <c r="G94" s="1"/>
      <c r="H94" s="1"/>
      <c r="I94" s="1"/>
      <c r="J94" s="1"/>
      <c r="K94" s="1"/>
      <c r="L94" s="1"/>
      <c r="M94" s="1"/>
      <c r="N94" s="1"/>
      <c r="O94" s="1"/>
      <c r="P94" s="1"/>
      <c r="Q94" s="1"/>
      <c r="R94" s="1"/>
      <c r="S94" s="1"/>
      <c r="T94" s="1"/>
      <c r="U94" s="1"/>
      <c r="V94" s="1"/>
      <c r="W94" s="1"/>
    </row>
    <row r="95" spans="1:23" ht="12.75" customHeight="1" x14ac:dyDescent="0.15">
      <c r="A95" s="1"/>
      <c r="B95" s="1"/>
      <c r="C95" s="1"/>
      <c r="D95" s="1"/>
      <c r="E95" s="1"/>
      <c r="F95" s="1"/>
      <c r="G95" s="1"/>
      <c r="H95" s="1"/>
      <c r="I95" s="1"/>
      <c r="J95" s="1"/>
      <c r="K95" s="1"/>
      <c r="L95" s="1"/>
      <c r="M95" s="1"/>
      <c r="N95" s="1"/>
      <c r="O95" s="1"/>
      <c r="P95" s="1"/>
      <c r="Q95" s="1"/>
      <c r="R95" s="1"/>
      <c r="S95" s="1"/>
      <c r="T95" s="1"/>
      <c r="U95" s="1"/>
      <c r="V95" s="1"/>
      <c r="W95" s="1"/>
    </row>
    <row r="96" spans="1:23" ht="12.75" customHeight="1" x14ac:dyDescent="0.15">
      <c r="A96" s="1"/>
      <c r="B96" s="1"/>
      <c r="C96" s="1"/>
      <c r="D96" s="1"/>
      <c r="E96" s="1"/>
      <c r="F96" s="1"/>
      <c r="G96" s="1"/>
      <c r="H96" s="1"/>
      <c r="I96" s="1"/>
      <c r="J96" s="1"/>
      <c r="K96" s="1"/>
      <c r="L96" s="1"/>
      <c r="M96" s="1"/>
      <c r="N96" s="1"/>
      <c r="O96" s="1"/>
      <c r="P96" s="1"/>
      <c r="Q96" s="1"/>
      <c r="R96" s="1"/>
      <c r="S96" s="1"/>
      <c r="T96" s="1"/>
      <c r="U96" s="1"/>
      <c r="V96" s="1"/>
      <c r="W96" s="1"/>
    </row>
    <row r="97" spans="1:23" ht="12.75" customHeight="1" x14ac:dyDescent="0.15">
      <c r="A97" s="1"/>
      <c r="B97" s="1"/>
      <c r="C97" s="1"/>
      <c r="D97" s="1"/>
      <c r="E97" s="1"/>
      <c r="F97" s="1"/>
      <c r="G97" s="1"/>
      <c r="H97" s="1"/>
      <c r="I97" s="1"/>
      <c r="J97" s="1"/>
      <c r="K97" s="1"/>
      <c r="L97" s="1"/>
      <c r="M97" s="1"/>
      <c r="N97" s="1"/>
      <c r="O97" s="1"/>
      <c r="P97" s="1"/>
      <c r="Q97" s="1"/>
      <c r="R97" s="1"/>
      <c r="S97" s="1"/>
      <c r="T97" s="1"/>
      <c r="U97" s="1"/>
      <c r="V97" s="1"/>
      <c r="W97" s="1"/>
    </row>
    <row r="98" spans="1:23" ht="12.75" customHeight="1" x14ac:dyDescent="0.15">
      <c r="A98" s="1"/>
      <c r="B98" s="1"/>
      <c r="C98" s="1"/>
      <c r="D98" s="1"/>
      <c r="E98" s="1"/>
      <c r="F98" s="1"/>
      <c r="G98" s="1"/>
      <c r="H98" s="1"/>
      <c r="I98" s="1"/>
      <c r="J98" s="1"/>
      <c r="K98" s="1"/>
      <c r="L98" s="1"/>
      <c r="M98" s="1"/>
      <c r="N98" s="1"/>
      <c r="O98" s="1"/>
      <c r="P98" s="1"/>
      <c r="Q98" s="1"/>
      <c r="R98" s="1"/>
      <c r="S98" s="1"/>
      <c r="T98" s="1"/>
      <c r="U98" s="1"/>
      <c r="V98" s="1"/>
      <c r="W98" s="1"/>
    </row>
    <row r="99" spans="1:23" ht="12.75" customHeight="1" x14ac:dyDescent="0.15">
      <c r="A99" s="1"/>
      <c r="B99" s="1"/>
      <c r="C99" s="1"/>
      <c r="D99" s="1"/>
      <c r="E99" s="1"/>
      <c r="F99" s="1"/>
      <c r="G99" s="1"/>
      <c r="H99" s="1"/>
      <c r="I99" s="1"/>
      <c r="J99" s="1"/>
      <c r="K99" s="1"/>
      <c r="L99" s="1"/>
      <c r="M99" s="1"/>
      <c r="N99" s="1"/>
      <c r="O99" s="1"/>
      <c r="P99" s="1"/>
      <c r="Q99" s="1"/>
      <c r="R99" s="1"/>
      <c r="S99" s="1"/>
      <c r="T99" s="1"/>
      <c r="U99" s="1"/>
      <c r="V99" s="1"/>
      <c r="W99" s="1"/>
    </row>
    <row r="100" spans="1:23" ht="12.75" customHeight="1" x14ac:dyDescent="0.15">
      <c r="A100" s="1"/>
      <c r="B100" s="1"/>
      <c r="C100" s="1"/>
      <c r="D100" s="1"/>
      <c r="E100" s="1"/>
      <c r="F100" s="1"/>
      <c r="G100" s="1"/>
      <c r="H100" s="1"/>
      <c r="I100" s="1"/>
      <c r="J100" s="1"/>
      <c r="K100" s="1"/>
      <c r="L100" s="1"/>
      <c r="M100" s="1"/>
      <c r="N100" s="1"/>
      <c r="O100" s="1"/>
      <c r="P100" s="1"/>
      <c r="Q100" s="1"/>
      <c r="R100" s="1"/>
      <c r="S100" s="1"/>
      <c r="T100" s="1"/>
      <c r="U100" s="1"/>
      <c r="V100" s="1"/>
      <c r="W100" s="1"/>
    </row>
    <row r="101" spans="1:23" ht="12.75" customHeight="1" x14ac:dyDescent="0.15">
      <c r="A101" s="1"/>
      <c r="B101" s="1"/>
      <c r="C101" s="1"/>
      <c r="D101" s="1"/>
      <c r="E101" s="1"/>
      <c r="F101" s="1"/>
      <c r="G101" s="1"/>
      <c r="H101" s="1"/>
      <c r="I101" s="1"/>
      <c r="J101" s="1"/>
      <c r="K101" s="1"/>
      <c r="L101" s="1"/>
      <c r="M101" s="1"/>
      <c r="N101" s="1"/>
      <c r="O101" s="1"/>
      <c r="P101" s="1"/>
      <c r="Q101" s="1"/>
      <c r="R101" s="1"/>
      <c r="S101" s="1"/>
      <c r="T101" s="1"/>
      <c r="U101" s="1"/>
      <c r="V101" s="1"/>
      <c r="W101" s="1"/>
    </row>
    <row r="102" spans="1:23" ht="12.75" customHeight="1" x14ac:dyDescent="0.15">
      <c r="A102" s="1"/>
      <c r="B102" s="1"/>
      <c r="C102" s="1"/>
      <c r="D102" s="1"/>
      <c r="E102" s="1"/>
      <c r="F102" s="1"/>
      <c r="G102" s="1"/>
      <c r="H102" s="1"/>
      <c r="I102" s="1"/>
      <c r="J102" s="1"/>
      <c r="K102" s="1"/>
      <c r="L102" s="1"/>
      <c r="M102" s="1"/>
      <c r="N102" s="1"/>
      <c r="O102" s="1"/>
      <c r="P102" s="1"/>
      <c r="Q102" s="1"/>
      <c r="R102" s="1"/>
      <c r="S102" s="1"/>
      <c r="T102" s="1"/>
      <c r="U102" s="1"/>
      <c r="V102" s="1"/>
      <c r="W102" s="1"/>
    </row>
    <row r="103" spans="1:23" ht="12.75" customHeight="1" x14ac:dyDescent="0.15">
      <c r="A103" s="1"/>
      <c r="B103" s="1"/>
      <c r="C103" s="1"/>
      <c r="D103" s="1"/>
      <c r="E103" s="1"/>
      <c r="F103" s="1"/>
      <c r="G103" s="1"/>
      <c r="H103" s="1"/>
      <c r="I103" s="1"/>
      <c r="J103" s="1"/>
      <c r="K103" s="1"/>
      <c r="L103" s="1"/>
      <c r="M103" s="1"/>
      <c r="N103" s="1"/>
      <c r="O103" s="1"/>
      <c r="P103" s="1"/>
      <c r="Q103" s="1"/>
      <c r="R103" s="1"/>
      <c r="S103" s="1"/>
      <c r="T103" s="1"/>
      <c r="U103" s="1"/>
      <c r="V103" s="1"/>
      <c r="W103" s="1"/>
    </row>
    <row r="104" spans="1:23" ht="12.75" customHeight="1" x14ac:dyDescent="0.15">
      <c r="A104" s="1"/>
      <c r="B104" s="1"/>
      <c r="C104" s="1"/>
      <c r="D104" s="1"/>
      <c r="E104" s="1"/>
      <c r="F104" s="1"/>
      <c r="G104" s="1"/>
      <c r="H104" s="1"/>
      <c r="I104" s="1"/>
      <c r="J104" s="1"/>
      <c r="K104" s="1"/>
      <c r="L104" s="1"/>
      <c r="M104" s="1"/>
      <c r="N104" s="1"/>
      <c r="O104" s="1"/>
      <c r="P104" s="1"/>
      <c r="Q104" s="1"/>
      <c r="R104" s="1"/>
      <c r="S104" s="1"/>
      <c r="T104" s="1"/>
      <c r="U104" s="1"/>
      <c r="V104" s="1"/>
      <c r="W104" s="1"/>
    </row>
    <row r="105" spans="1:23" ht="12.75" customHeight="1" x14ac:dyDescent="0.15">
      <c r="A105" s="1"/>
      <c r="B105" s="1"/>
      <c r="C105" s="1"/>
      <c r="D105" s="1"/>
      <c r="E105" s="1"/>
      <c r="F105" s="1"/>
      <c r="G105" s="1"/>
      <c r="H105" s="1"/>
      <c r="I105" s="1"/>
      <c r="J105" s="1"/>
      <c r="K105" s="1"/>
      <c r="L105" s="1"/>
      <c r="M105" s="1"/>
      <c r="N105" s="1"/>
      <c r="O105" s="1"/>
      <c r="P105" s="1"/>
      <c r="Q105" s="1"/>
      <c r="R105" s="1"/>
      <c r="S105" s="1"/>
      <c r="T105" s="1"/>
      <c r="U105" s="1"/>
      <c r="V105" s="1"/>
      <c r="W105" s="1"/>
    </row>
    <row r="106" spans="1:23" ht="12.75" customHeight="1" x14ac:dyDescent="0.15">
      <c r="A106" s="1"/>
      <c r="B106" s="1"/>
      <c r="C106" s="1"/>
      <c r="D106" s="1"/>
      <c r="E106" s="1"/>
      <c r="F106" s="1"/>
      <c r="G106" s="1"/>
      <c r="H106" s="1"/>
      <c r="I106" s="1"/>
      <c r="J106" s="1"/>
      <c r="K106" s="1"/>
      <c r="L106" s="1"/>
      <c r="M106" s="1"/>
      <c r="N106" s="1"/>
      <c r="O106" s="1"/>
      <c r="P106" s="1"/>
      <c r="Q106" s="1"/>
      <c r="R106" s="1"/>
      <c r="S106" s="1"/>
      <c r="T106" s="1"/>
      <c r="U106" s="1"/>
      <c r="V106" s="1"/>
      <c r="W106" s="1"/>
    </row>
    <row r="107" spans="1:23" ht="12.75" customHeight="1" x14ac:dyDescent="0.15">
      <c r="A107" s="1"/>
      <c r="B107" s="1"/>
      <c r="C107" s="1"/>
      <c r="D107" s="1"/>
      <c r="E107" s="1"/>
      <c r="F107" s="1"/>
      <c r="G107" s="1"/>
      <c r="H107" s="1"/>
      <c r="I107" s="1"/>
      <c r="J107" s="1"/>
      <c r="K107" s="1"/>
      <c r="L107" s="1"/>
      <c r="M107" s="1"/>
      <c r="N107" s="1"/>
      <c r="O107" s="1"/>
      <c r="P107" s="1"/>
      <c r="Q107" s="1"/>
      <c r="R107" s="1"/>
      <c r="S107" s="1"/>
      <c r="T107" s="1"/>
      <c r="U107" s="1"/>
      <c r="V107" s="1"/>
      <c r="W107" s="1"/>
    </row>
    <row r="108" spans="1:23" ht="12.75" customHeight="1" x14ac:dyDescent="0.15">
      <c r="A108" s="1"/>
      <c r="B108" s="1"/>
      <c r="C108" s="1"/>
      <c r="D108" s="1"/>
      <c r="E108" s="1"/>
      <c r="F108" s="1"/>
      <c r="G108" s="1"/>
      <c r="H108" s="1"/>
      <c r="I108" s="1"/>
      <c r="J108" s="1"/>
      <c r="K108" s="1"/>
      <c r="L108" s="1"/>
      <c r="M108" s="1"/>
      <c r="N108" s="1"/>
      <c r="O108" s="1"/>
      <c r="P108" s="1"/>
      <c r="Q108" s="1"/>
      <c r="R108" s="1"/>
      <c r="S108" s="1"/>
      <c r="T108" s="1"/>
      <c r="U108" s="1"/>
      <c r="V108" s="1"/>
      <c r="W108" s="1"/>
    </row>
    <row r="109" spans="1:23" ht="12.75" customHeight="1" x14ac:dyDescent="0.15">
      <c r="A109" s="1"/>
      <c r="B109" s="1"/>
      <c r="C109" s="1"/>
      <c r="D109" s="1"/>
      <c r="E109" s="1"/>
      <c r="F109" s="1"/>
      <c r="G109" s="1"/>
      <c r="H109" s="1"/>
      <c r="I109" s="1"/>
      <c r="J109" s="1"/>
      <c r="K109" s="1"/>
      <c r="L109" s="1"/>
      <c r="M109" s="1"/>
      <c r="N109" s="1"/>
      <c r="O109" s="1"/>
      <c r="P109" s="1"/>
      <c r="Q109" s="1"/>
      <c r="R109" s="1"/>
      <c r="S109" s="1"/>
      <c r="T109" s="1"/>
      <c r="U109" s="1"/>
      <c r="V109" s="1"/>
      <c r="W109" s="1"/>
    </row>
    <row r="110" spans="1:23" ht="12.75" customHeight="1" x14ac:dyDescent="0.15">
      <c r="A110" s="1"/>
      <c r="B110" s="1"/>
      <c r="C110" s="1"/>
      <c r="D110" s="1"/>
      <c r="E110" s="1"/>
      <c r="F110" s="1"/>
      <c r="G110" s="1"/>
      <c r="H110" s="1"/>
      <c r="I110" s="1"/>
      <c r="J110" s="1"/>
      <c r="K110" s="1"/>
      <c r="L110" s="1"/>
      <c r="M110" s="1"/>
      <c r="N110" s="1"/>
      <c r="O110" s="1"/>
      <c r="P110" s="1"/>
      <c r="Q110" s="1"/>
      <c r="R110" s="1"/>
      <c r="S110" s="1"/>
      <c r="T110" s="1"/>
      <c r="U110" s="1"/>
      <c r="V110" s="1"/>
      <c r="W110" s="1"/>
    </row>
    <row r="111" spans="1:23" ht="12.75" customHeight="1" x14ac:dyDescent="0.15">
      <c r="A111" s="1"/>
      <c r="B111" s="1"/>
      <c r="C111" s="1"/>
      <c r="D111" s="1"/>
      <c r="E111" s="1"/>
      <c r="F111" s="1"/>
      <c r="G111" s="1"/>
      <c r="H111" s="1"/>
      <c r="I111" s="1"/>
      <c r="J111" s="1"/>
      <c r="K111" s="1"/>
      <c r="L111" s="1"/>
      <c r="M111" s="1"/>
      <c r="N111" s="1"/>
      <c r="O111" s="1"/>
      <c r="P111" s="1"/>
      <c r="Q111" s="1"/>
      <c r="R111" s="1"/>
      <c r="S111" s="1"/>
      <c r="T111" s="1"/>
      <c r="U111" s="1"/>
      <c r="V111" s="1"/>
      <c r="W111" s="1"/>
    </row>
    <row r="112" spans="1:23" ht="12.75" customHeight="1" x14ac:dyDescent="0.15">
      <c r="A112" s="1"/>
      <c r="B112" s="1"/>
      <c r="C112" s="1"/>
      <c r="D112" s="1"/>
      <c r="E112" s="1"/>
      <c r="F112" s="1"/>
      <c r="G112" s="1"/>
      <c r="H112" s="1"/>
      <c r="I112" s="1"/>
      <c r="J112" s="1"/>
      <c r="K112" s="1"/>
      <c r="L112" s="1"/>
      <c r="M112" s="1"/>
      <c r="N112" s="1"/>
      <c r="O112" s="1"/>
      <c r="P112" s="1"/>
      <c r="Q112" s="1"/>
      <c r="R112" s="1"/>
      <c r="S112" s="1"/>
      <c r="T112" s="1"/>
      <c r="U112" s="1"/>
      <c r="V112" s="1"/>
      <c r="W112" s="1"/>
    </row>
    <row r="113" spans="1:23" ht="12.75" customHeight="1" x14ac:dyDescent="0.15">
      <c r="A113" s="1"/>
      <c r="B113" s="1"/>
      <c r="C113" s="1"/>
      <c r="D113" s="1"/>
      <c r="E113" s="1"/>
      <c r="F113" s="1"/>
      <c r="G113" s="1"/>
      <c r="H113" s="1"/>
      <c r="I113" s="1"/>
      <c r="J113" s="1"/>
      <c r="K113" s="1"/>
      <c r="L113" s="1"/>
      <c r="M113" s="1"/>
      <c r="N113" s="1"/>
      <c r="O113" s="1"/>
      <c r="P113" s="1"/>
      <c r="Q113" s="1"/>
      <c r="R113" s="1"/>
      <c r="S113" s="1"/>
      <c r="T113" s="1"/>
      <c r="U113" s="1"/>
      <c r="V113" s="1"/>
      <c r="W113" s="1"/>
    </row>
    <row r="114" spans="1:23" ht="12.75" customHeight="1" x14ac:dyDescent="0.15">
      <c r="A114" s="1"/>
      <c r="B114" s="1"/>
      <c r="C114" s="1"/>
      <c r="D114" s="1"/>
      <c r="E114" s="1"/>
      <c r="F114" s="1"/>
      <c r="G114" s="1"/>
      <c r="H114" s="1"/>
      <c r="I114" s="1"/>
      <c r="J114" s="1"/>
      <c r="K114" s="1"/>
      <c r="L114" s="1"/>
      <c r="M114" s="1"/>
      <c r="N114" s="1"/>
      <c r="O114" s="1"/>
      <c r="P114" s="1"/>
      <c r="Q114" s="1"/>
      <c r="R114" s="1"/>
      <c r="S114" s="1"/>
      <c r="T114" s="1"/>
      <c r="U114" s="1"/>
      <c r="V114" s="1"/>
      <c r="W114" s="1"/>
    </row>
    <row r="115" spans="1:23" ht="12.75" customHeight="1" x14ac:dyDescent="0.15">
      <c r="A115" s="1"/>
      <c r="B115" s="1"/>
      <c r="C115" s="1"/>
      <c r="D115" s="1"/>
      <c r="E115" s="1"/>
      <c r="F115" s="1"/>
      <c r="G115" s="1"/>
      <c r="H115" s="1"/>
      <c r="I115" s="1"/>
      <c r="J115" s="1"/>
      <c r="K115" s="1"/>
      <c r="L115" s="1"/>
      <c r="M115" s="1"/>
      <c r="N115" s="1"/>
      <c r="O115" s="1"/>
      <c r="P115" s="1"/>
      <c r="Q115" s="1"/>
      <c r="R115" s="1"/>
      <c r="S115" s="1"/>
      <c r="T115" s="1"/>
      <c r="U115" s="1"/>
      <c r="V115" s="1"/>
      <c r="W115" s="1"/>
    </row>
    <row r="116" spans="1:23" ht="12.75" customHeight="1" x14ac:dyDescent="0.15">
      <c r="A116" s="1"/>
      <c r="B116" s="1"/>
      <c r="C116" s="1"/>
      <c r="D116" s="1"/>
      <c r="E116" s="1"/>
      <c r="F116" s="1"/>
      <c r="G116" s="1"/>
      <c r="H116" s="1"/>
      <c r="I116" s="1"/>
      <c r="J116" s="1"/>
      <c r="K116" s="1"/>
      <c r="L116" s="1"/>
      <c r="M116" s="1"/>
      <c r="N116" s="1"/>
      <c r="O116" s="1"/>
      <c r="P116" s="1"/>
      <c r="Q116" s="1"/>
      <c r="R116" s="1"/>
      <c r="S116" s="1"/>
      <c r="T116" s="1"/>
      <c r="U116" s="1"/>
      <c r="V116" s="1"/>
      <c r="W116" s="1"/>
    </row>
    <row r="117" spans="1:23" ht="12.75" customHeight="1" x14ac:dyDescent="0.15">
      <c r="A117" s="1"/>
      <c r="B117" s="1"/>
      <c r="C117" s="1"/>
      <c r="D117" s="1"/>
      <c r="E117" s="1"/>
      <c r="F117" s="1"/>
      <c r="G117" s="1"/>
      <c r="H117" s="1"/>
      <c r="I117" s="1"/>
      <c r="J117" s="1"/>
      <c r="K117" s="1"/>
      <c r="L117" s="1"/>
      <c r="M117" s="1"/>
      <c r="N117" s="1"/>
      <c r="O117" s="1"/>
      <c r="P117" s="1"/>
      <c r="Q117" s="1"/>
      <c r="R117" s="1"/>
      <c r="S117" s="1"/>
      <c r="T117" s="1"/>
      <c r="U117" s="1"/>
      <c r="V117" s="1"/>
      <c r="W117" s="1"/>
    </row>
    <row r="118" spans="1:23" ht="12.75" customHeight="1" x14ac:dyDescent="0.15">
      <c r="A118" s="1"/>
      <c r="B118" s="1"/>
      <c r="C118" s="1"/>
      <c r="D118" s="1"/>
      <c r="E118" s="1"/>
      <c r="F118" s="1"/>
      <c r="G118" s="1"/>
      <c r="H118" s="1"/>
      <c r="I118" s="1"/>
      <c r="J118" s="1"/>
      <c r="K118" s="1"/>
      <c r="L118" s="1"/>
      <c r="M118" s="1"/>
      <c r="N118" s="1"/>
      <c r="O118" s="1"/>
      <c r="P118" s="1"/>
      <c r="Q118" s="1"/>
      <c r="R118" s="1"/>
      <c r="S118" s="1"/>
      <c r="T118" s="1"/>
      <c r="U118" s="1"/>
      <c r="V118" s="1"/>
      <c r="W118" s="1"/>
    </row>
    <row r="119" spans="1:23" ht="12.75" customHeight="1" x14ac:dyDescent="0.15">
      <c r="A119" s="1"/>
      <c r="B119" s="1"/>
      <c r="C119" s="1"/>
      <c r="D119" s="1"/>
      <c r="E119" s="1"/>
      <c r="F119" s="1"/>
      <c r="G119" s="1"/>
      <c r="H119" s="1"/>
      <c r="I119" s="1"/>
      <c r="J119" s="1"/>
      <c r="K119" s="1"/>
      <c r="L119" s="1"/>
      <c r="M119" s="1"/>
      <c r="N119" s="1"/>
      <c r="O119" s="1"/>
      <c r="P119" s="1"/>
      <c r="Q119" s="1"/>
      <c r="R119" s="1"/>
      <c r="S119" s="1"/>
      <c r="T119" s="1"/>
      <c r="U119" s="1"/>
      <c r="V119" s="1"/>
      <c r="W119" s="1"/>
    </row>
    <row r="120" spans="1:23" ht="12.75" customHeight="1" x14ac:dyDescent="0.15">
      <c r="A120" s="1"/>
      <c r="B120" s="1"/>
      <c r="C120" s="1"/>
      <c r="D120" s="1"/>
      <c r="E120" s="1"/>
      <c r="F120" s="1"/>
      <c r="G120" s="1"/>
      <c r="H120" s="1"/>
      <c r="I120" s="1"/>
      <c r="J120" s="1"/>
      <c r="K120" s="1"/>
      <c r="L120" s="1"/>
      <c r="M120" s="1"/>
      <c r="N120" s="1"/>
      <c r="O120" s="1"/>
      <c r="P120" s="1"/>
      <c r="Q120" s="1"/>
      <c r="R120" s="1"/>
      <c r="S120" s="1"/>
      <c r="T120" s="1"/>
      <c r="U120" s="1"/>
      <c r="V120" s="1"/>
      <c r="W120" s="1"/>
    </row>
    <row r="121" spans="1:23" ht="12.75" customHeight="1" x14ac:dyDescent="0.15">
      <c r="A121" s="1"/>
      <c r="B121" s="1"/>
      <c r="C121" s="1"/>
      <c r="D121" s="1"/>
      <c r="E121" s="1"/>
      <c r="F121" s="1"/>
      <c r="G121" s="1"/>
      <c r="H121" s="1"/>
      <c r="I121" s="1"/>
      <c r="J121" s="1"/>
      <c r="K121" s="1"/>
      <c r="L121" s="1"/>
      <c r="M121" s="1"/>
      <c r="N121" s="1"/>
      <c r="O121" s="1"/>
      <c r="P121" s="1"/>
      <c r="Q121" s="1"/>
      <c r="R121" s="1"/>
      <c r="S121" s="1"/>
      <c r="T121" s="1"/>
      <c r="U121" s="1"/>
      <c r="V121" s="1"/>
      <c r="W121" s="1"/>
    </row>
    <row r="122" spans="1:23" ht="12.75" customHeight="1" x14ac:dyDescent="0.15">
      <c r="A122" s="1"/>
      <c r="B122" s="1"/>
      <c r="C122" s="1"/>
      <c r="D122" s="1"/>
      <c r="E122" s="1"/>
      <c r="F122" s="1"/>
      <c r="G122" s="1"/>
      <c r="H122" s="1"/>
      <c r="I122" s="1"/>
      <c r="J122" s="1"/>
      <c r="K122" s="1"/>
      <c r="L122" s="1"/>
      <c r="M122" s="1"/>
      <c r="N122" s="1"/>
      <c r="O122" s="1"/>
      <c r="P122" s="1"/>
      <c r="Q122" s="1"/>
      <c r="R122" s="1"/>
      <c r="S122" s="1"/>
      <c r="T122" s="1"/>
      <c r="U122" s="1"/>
      <c r="V122" s="1"/>
      <c r="W122" s="1"/>
    </row>
    <row r="123" spans="1:23" ht="12.75" customHeight="1" x14ac:dyDescent="0.15">
      <c r="A123" s="1"/>
      <c r="B123" s="1"/>
      <c r="C123" s="1"/>
      <c r="D123" s="1"/>
      <c r="E123" s="1"/>
      <c r="F123" s="1"/>
      <c r="G123" s="1"/>
      <c r="H123" s="1"/>
      <c r="I123" s="1"/>
      <c r="J123" s="1"/>
      <c r="K123" s="1"/>
      <c r="L123" s="1"/>
      <c r="M123" s="1"/>
      <c r="N123" s="1"/>
      <c r="O123" s="1"/>
      <c r="P123" s="1"/>
      <c r="Q123" s="1"/>
      <c r="R123" s="1"/>
      <c r="S123" s="1"/>
      <c r="T123" s="1"/>
      <c r="U123" s="1"/>
      <c r="V123" s="1"/>
      <c r="W123" s="1"/>
    </row>
    <row r="124" spans="1:23" ht="12.75" customHeight="1" x14ac:dyDescent="0.15">
      <c r="A124" s="1"/>
      <c r="B124" s="1"/>
      <c r="C124" s="1"/>
      <c r="D124" s="1"/>
      <c r="E124" s="1"/>
      <c r="F124" s="1"/>
      <c r="G124" s="1"/>
      <c r="H124" s="1"/>
      <c r="I124" s="1"/>
      <c r="J124" s="1"/>
      <c r="K124" s="1"/>
      <c r="L124" s="1"/>
      <c r="M124" s="1"/>
      <c r="N124" s="1"/>
      <c r="O124" s="1"/>
      <c r="P124" s="1"/>
      <c r="Q124" s="1"/>
      <c r="R124" s="1"/>
      <c r="S124" s="1"/>
      <c r="T124" s="1"/>
      <c r="U124" s="1"/>
      <c r="V124" s="1"/>
      <c r="W124" s="1"/>
    </row>
    <row r="125" spans="1:23" ht="12.75" customHeight="1" x14ac:dyDescent="0.15">
      <c r="A125" s="1"/>
      <c r="B125" s="1"/>
      <c r="C125" s="1"/>
      <c r="D125" s="1"/>
      <c r="E125" s="1"/>
      <c r="F125" s="1"/>
      <c r="G125" s="1"/>
      <c r="H125" s="1"/>
      <c r="I125" s="1"/>
      <c r="J125" s="1"/>
      <c r="K125" s="1"/>
      <c r="L125" s="1"/>
      <c r="M125" s="1"/>
      <c r="N125" s="1"/>
      <c r="O125" s="1"/>
      <c r="P125" s="1"/>
      <c r="Q125" s="1"/>
      <c r="R125" s="1"/>
      <c r="S125" s="1"/>
      <c r="T125" s="1"/>
      <c r="U125" s="1"/>
      <c r="V125" s="1"/>
      <c r="W125" s="1"/>
    </row>
    <row r="126" spans="1:23" ht="12.75" customHeight="1" x14ac:dyDescent="0.15">
      <c r="A126" s="1"/>
      <c r="B126" s="1"/>
      <c r="C126" s="1"/>
      <c r="D126" s="1"/>
      <c r="E126" s="1"/>
      <c r="F126" s="1"/>
      <c r="G126" s="1"/>
      <c r="H126" s="1"/>
      <c r="I126" s="1"/>
      <c r="J126" s="1"/>
      <c r="K126" s="1"/>
      <c r="L126" s="1"/>
      <c r="M126" s="1"/>
      <c r="N126" s="1"/>
      <c r="O126" s="1"/>
      <c r="P126" s="1"/>
      <c r="Q126" s="1"/>
      <c r="R126" s="1"/>
      <c r="S126" s="1"/>
      <c r="T126" s="1"/>
      <c r="U126" s="1"/>
      <c r="V126" s="1"/>
      <c r="W126" s="1"/>
    </row>
    <row r="127" spans="1:23" ht="12.75" customHeight="1" x14ac:dyDescent="0.15">
      <c r="A127" s="1"/>
      <c r="B127" s="1"/>
      <c r="C127" s="1"/>
      <c r="D127" s="1"/>
      <c r="E127" s="1"/>
      <c r="F127" s="1"/>
      <c r="G127" s="1"/>
      <c r="H127" s="1"/>
      <c r="I127" s="1"/>
      <c r="J127" s="1"/>
      <c r="K127" s="1"/>
      <c r="L127" s="1"/>
      <c r="M127" s="1"/>
      <c r="N127" s="1"/>
      <c r="O127" s="1"/>
      <c r="P127" s="1"/>
      <c r="Q127" s="1"/>
      <c r="R127" s="1"/>
      <c r="S127" s="1"/>
      <c r="T127" s="1"/>
      <c r="U127" s="1"/>
      <c r="V127" s="1"/>
      <c r="W127" s="1"/>
    </row>
    <row r="128" spans="1:23" ht="12.75" customHeight="1" x14ac:dyDescent="0.15">
      <c r="A128" s="1"/>
      <c r="B128" s="1"/>
      <c r="C128" s="1"/>
      <c r="D128" s="1"/>
      <c r="E128" s="1"/>
      <c r="F128" s="1"/>
      <c r="G128" s="1"/>
      <c r="H128" s="1"/>
      <c r="I128" s="1"/>
      <c r="J128" s="1"/>
      <c r="K128" s="1"/>
      <c r="L128" s="1"/>
      <c r="M128" s="1"/>
      <c r="N128" s="1"/>
      <c r="O128" s="1"/>
      <c r="P128" s="1"/>
      <c r="Q128" s="1"/>
      <c r="R128" s="1"/>
      <c r="S128" s="1"/>
      <c r="T128" s="1"/>
      <c r="U128" s="1"/>
      <c r="V128" s="1"/>
      <c r="W128" s="1"/>
    </row>
    <row r="129" spans="1:23" ht="12.75" customHeight="1" x14ac:dyDescent="0.15">
      <c r="A129" s="1"/>
      <c r="B129" s="1"/>
      <c r="C129" s="1"/>
      <c r="D129" s="1"/>
      <c r="E129" s="1"/>
      <c r="F129" s="1"/>
      <c r="G129" s="1"/>
      <c r="H129" s="1"/>
      <c r="I129" s="1"/>
      <c r="J129" s="1"/>
      <c r="K129" s="1"/>
      <c r="L129" s="1"/>
      <c r="M129" s="1"/>
      <c r="N129" s="1"/>
      <c r="O129" s="1"/>
      <c r="P129" s="1"/>
      <c r="Q129" s="1"/>
      <c r="R129" s="1"/>
      <c r="S129" s="1"/>
      <c r="T129" s="1"/>
      <c r="U129" s="1"/>
      <c r="V129" s="1"/>
      <c r="W129" s="1"/>
    </row>
    <row r="130" spans="1:23" ht="12.75" customHeight="1" x14ac:dyDescent="0.15">
      <c r="A130" s="1"/>
      <c r="B130" s="1"/>
      <c r="C130" s="1"/>
      <c r="D130" s="1"/>
      <c r="E130" s="1"/>
      <c r="F130" s="1"/>
      <c r="G130" s="1"/>
      <c r="H130" s="1"/>
      <c r="I130" s="1"/>
      <c r="J130" s="1"/>
      <c r="K130" s="1"/>
      <c r="L130" s="1"/>
      <c r="M130" s="1"/>
      <c r="N130" s="1"/>
      <c r="O130" s="1"/>
      <c r="P130" s="1"/>
      <c r="Q130" s="1"/>
      <c r="R130" s="1"/>
      <c r="S130" s="1"/>
      <c r="T130" s="1"/>
      <c r="U130" s="1"/>
      <c r="V130" s="1"/>
      <c r="W130" s="1"/>
    </row>
    <row r="131" spans="1:23" ht="12.75" customHeight="1" x14ac:dyDescent="0.15">
      <c r="A131" s="1"/>
      <c r="B131" s="1"/>
      <c r="C131" s="1"/>
      <c r="D131" s="1"/>
      <c r="E131" s="1"/>
      <c r="F131" s="1"/>
      <c r="G131" s="1"/>
      <c r="H131" s="1"/>
      <c r="I131" s="1"/>
      <c r="J131" s="1"/>
      <c r="K131" s="1"/>
      <c r="L131" s="1"/>
      <c r="M131" s="1"/>
      <c r="N131" s="1"/>
      <c r="O131" s="1"/>
      <c r="P131" s="1"/>
      <c r="Q131" s="1"/>
      <c r="R131" s="1"/>
      <c r="S131" s="1"/>
      <c r="T131" s="1"/>
      <c r="U131" s="1"/>
      <c r="V131" s="1"/>
      <c r="W131" s="1"/>
    </row>
    <row r="132" spans="1:23" ht="12.75" customHeight="1" x14ac:dyDescent="0.15">
      <c r="A132" s="1"/>
      <c r="B132" s="1"/>
      <c r="C132" s="1"/>
      <c r="D132" s="1"/>
      <c r="E132" s="1"/>
      <c r="F132" s="1"/>
      <c r="G132" s="1"/>
      <c r="H132" s="1"/>
      <c r="I132" s="1"/>
      <c r="J132" s="1"/>
      <c r="K132" s="1"/>
      <c r="L132" s="1"/>
      <c r="M132" s="1"/>
      <c r="N132" s="1"/>
      <c r="O132" s="1"/>
      <c r="P132" s="1"/>
      <c r="Q132" s="1"/>
      <c r="R132" s="1"/>
      <c r="S132" s="1"/>
      <c r="T132" s="1"/>
      <c r="U132" s="1"/>
      <c r="V132" s="1"/>
      <c r="W132" s="1"/>
    </row>
    <row r="133" spans="1:23" ht="12.75" customHeight="1" x14ac:dyDescent="0.15">
      <c r="A133" s="1"/>
      <c r="B133" s="1"/>
      <c r="C133" s="1"/>
      <c r="D133" s="1"/>
      <c r="E133" s="1"/>
      <c r="F133" s="1"/>
      <c r="G133" s="1"/>
      <c r="H133" s="1"/>
      <c r="I133" s="1"/>
      <c r="J133" s="1"/>
      <c r="K133" s="1"/>
      <c r="L133" s="1"/>
      <c r="M133" s="1"/>
      <c r="N133" s="1"/>
      <c r="O133" s="1"/>
      <c r="P133" s="1"/>
      <c r="Q133" s="1"/>
      <c r="R133" s="1"/>
      <c r="S133" s="1"/>
      <c r="T133" s="1"/>
      <c r="U133" s="1"/>
      <c r="V133" s="1"/>
      <c r="W133" s="1"/>
    </row>
    <row r="134" spans="1:23" ht="12.75" customHeight="1" x14ac:dyDescent="0.15">
      <c r="A134" s="1"/>
      <c r="B134" s="1"/>
      <c r="C134" s="1"/>
      <c r="D134" s="1"/>
      <c r="E134" s="1"/>
      <c r="F134" s="1"/>
      <c r="G134" s="1"/>
      <c r="H134" s="1"/>
      <c r="I134" s="1"/>
      <c r="J134" s="1"/>
      <c r="K134" s="1"/>
      <c r="L134" s="1"/>
      <c r="M134" s="1"/>
      <c r="N134" s="1"/>
      <c r="O134" s="1"/>
      <c r="P134" s="1"/>
      <c r="Q134" s="1"/>
      <c r="R134" s="1"/>
      <c r="S134" s="1"/>
      <c r="T134" s="1"/>
      <c r="U134" s="1"/>
      <c r="V134" s="1"/>
      <c r="W134" s="1"/>
    </row>
    <row r="135" spans="1:23" ht="12.75" customHeight="1" x14ac:dyDescent="0.15">
      <c r="A135" s="1"/>
      <c r="B135" s="1"/>
      <c r="C135" s="1"/>
      <c r="D135" s="1"/>
      <c r="E135" s="1"/>
      <c r="F135" s="1"/>
      <c r="G135" s="1"/>
      <c r="H135" s="1"/>
      <c r="I135" s="1"/>
      <c r="J135" s="1"/>
      <c r="K135" s="1"/>
      <c r="L135" s="1"/>
      <c r="M135" s="1"/>
      <c r="N135" s="1"/>
      <c r="O135" s="1"/>
      <c r="P135" s="1"/>
      <c r="Q135" s="1"/>
      <c r="R135" s="1"/>
      <c r="S135" s="1"/>
      <c r="T135" s="1"/>
      <c r="U135" s="1"/>
      <c r="V135" s="1"/>
      <c r="W135" s="1"/>
    </row>
    <row r="136" spans="1:23" ht="12.75" customHeight="1" x14ac:dyDescent="0.15">
      <c r="A136" s="1"/>
      <c r="B136" s="1"/>
      <c r="C136" s="1"/>
      <c r="D136" s="1"/>
      <c r="E136" s="1"/>
      <c r="F136" s="1"/>
      <c r="G136" s="1"/>
      <c r="H136" s="1"/>
      <c r="I136" s="1"/>
      <c r="J136" s="1"/>
      <c r="K136" s="1"/>
      <c r="L136" s="1"/>
      <c r="M136" s="1"/>
      <c r="N136" s="1"/>
      <c r="O136" s="1"/>
      <c r="P136" s="1"/>
      <c r="Q136" s="1"/>
      <c r="R136" s="1"/>
      <c r="S136" s="1"/>
      <c r="T136" s="1"/>
      <c r="U136" s="1"/>
      <c r="V136" s="1"/>
      <c r="W136" s="1"/>
    </row>
    <row r="137" spans="1:23" ht="12.75" customHeight="1" x14ac:dyDescent="0.15">
      <c r="A137" s="1"/>
      <c r="B137" s="1"/>
      <c r="C137" s="1"/>
      <c r="D137" s="1"/>
      <c r="E137" s="1"/>
      <c r="F137" s="1"/>
      <c r="G137" s="1"/>
      <c r="H137" s="1"/>
      <c r="I137" s="1"/>
      <c r="J137" s="1"/>
      <c r="K137" s="1"/>
      <c r="L137" s="1"/>
      <c r="M137" s="1"/>
      <c r="N137" s="1"/>
      <c r="O137" s="1"/>
      <c r="P137" s="1"/>
      <c r="Q137" s="1"/>
      <c r="R137" s="1"/>
      <c r="S137" s="1"/>
      <c r="T137" s="1"/>
      <c r="U137" s="1"/>
      <c r="V137" s="1"/>
      <c r="W137" s="1"/>
    </row>
    <row r="138" spans="1:23" ht="12.75" customHeight="1" x14ac:dyDescent="0.15">
      <c r="A138" s="1"/>
      <c r="B138" s="1"/>
      <c r="C138" s="1"/>
      <c r="D138" s="1"/>
      <c r="E138" s="1"/>
      <c r="F138" s="1"/>
      <c r="G138" s="1"/>
      <c r="H138" s="1"/>
      <c r="I138" s="1"/>
      <c r="J138" s="1"/>
      <c r="K138" s="1"/>
      <c r="L138" s="1"/>
      <c r="M138" s="1"/>
      <c r="N138" s="1"/>
      <c r="O138" s="1"/>
      <c r="P138" s="1"/>
      <c r="Q138" s="1"/>
      <c r="R138" s="1"/>
      <c r="S138" s="1"/>
      <c r="T138" s="1"/>
      <c r="U138" s="1"/>
      <c r="V138" s="1"/>
      <c r="W138" s="1"/>
    </row>
    <row r="139" spans="1:23" ht="12.75" customHeight="1" x14ac:dyDescent="0.15">
      <c r="A139" s="1"/>
      <c r="B139" s="1"/>
      <c r="C139" s="1"/>
      <c r="D139" s="1"/>
      <c r="E139" s="1"/>
      <c r="F139" s="1"/>
      <c r="G139" s="1"/>
      <c r="H139" s="1"/>
      <c r="I139" s="1"/>
      <c r="J139" s="1"/>
      <c r="K139" s="1"/>
      <c r="L139" s="1"/>
      <c r="M139" s="1"/>
      <c r="N139" s="1"/>
      <c r="O139" s="1"/>
      <c r="P139" s="1"/>
      <c r="Q139" s="1"/>
      <c r="R139" s="1"/>
      <c r="S139" s="1"/>
      <c r="T139" s="1"/>
      <c r="U139" s="1"/>
      <c r="V139" s="1"/>
      <c r="W139" s="1"/>
    </row>
    <row r="140" spans="1:23" ht="12.75" customHeight="1" x14ac:dyDescent="0.15">
      <c r="A140" s="1"/>
      <c r="B140" s="1"/>
      <c r="C140" s="1"/>
      <c r="D140" s="1"/>
      <c r="E140" s="1"/>
      <c r="F140" s="1"/>
      <c r="G140" s="1"/>
      <c r="H140" s="1"/>
      <c r="I140" s="1"/>
      <c r="J140" s="1"/>
      <c r="K140" s="1"/>
      <c r="L140" s="1"/>
      <c r="M140" s="1"/>
      <c r="N140" s="1"/>
      <c r="O140" s="1"/>
      <c r="P140" s="1"/>
      <c r="Q140" s="1"/>
      <c r="R140" s="1"/>
      <c r="S140" s="1"/>
      <c r="T140" s="1"/>
      <c r="U140" s="1"/>
      <c r="V140" s="1"/>
      <c r="W140" s="1"/>
    </row>
    <row r="141" spans="1:23" ht="12.75" customHeight="1" x14ac:dyDescent="0.15">
      <c r="A141" s="1"/>
      <c r="B141" s="1"/>
      <c r="C141" s="1"/>
      <c r="D141" s="1"/>
      <c r="E141" s="1"/>
      <c r="F141" s="1"/>
      <c r="G141" s="1"/>
      <c r="H141" s="1"/>
      <c r="I141" s="1"/>
      <c r="J141" s="1"/>
      <c r="K141" s="1"/>
      <c r="L141" s="1"/>
      <c r="M141" s="1"/>
      <c r="N141" s="1"/>
      <c r="O141" s="1"/>
      <c r="P141" s="1"/>
      <c r="Q141" s="1"/>
      <c r="R141" s="1"/>
      <c r="S141" s="1"/>
      <c r="T141" s="1"/>
      <c r="U141" s="1"/>
      <c r="V141" s="1"/>
      <c r="W141" s="1"/>
    </row>
    <row r="142" spans="1:23" ht="12.75" customHeight="1" x14ac:dyDescent="0.15">
      <c r="A142" s="1"/>
      <c r="B142" s="1"/>
      <c r="C142" s="1"/>
      <c r="D142" s="1"/>
      <c r="E142" s="1"/>
      <c r="F142" s="1"/>
      <c r="G142" s="1"/>
      <c r="H142" s="1"/>
      <c r="I142" s="1"/>
      <c r="J142" s="1"/>
      <c r="K142" s="1"/>
      <c r="L142" s="1"/>
      <c r="M142" s="1"/>
      <c r="N142" s="1"/>
      <c r="O142" s="1"/>
      <c r="P142" s="1"/>
      <c r="Q142" s="1"/>
      <c r="R142" s="1"/>
      <c r="S142" s="1"/>
      <c r="T142" s="1"/>
      <c r="U142" s="1"/>
      <c r="V142" s="1"/>
      <c r="W142" s="1"/>
    </row>
    <row r="143" spans="1:23" ht="12.75" customHeight="1" x14ac:dyDescent="0.15">
      <c r="A143" s="1"/>
      <c r="B143" s="1"/>
      <c r="C143" s="1"/>
      <c r="D143" s="1"/>
      <c r="E143" s="1"/>
      <c r="F143" s="1"/>
      <c r="G143" s="1"/>
      <c r="H143" s="1"/>
      <c r="I143" s="1"/>
      <c r="J143" s="1"/>
      <c r="K143" s="1"/>
      <c r="L143" s="1"/>
      <c r="M143" s="1"/>
      <c r="N143" s="1"/>
      <c r="O143" s="1"/>
      <c r="P143" s="1"/>
      <c r="Q143" s="1"/>
      <c r="R143" s="1"/>
      <c r="S143" s="1"/>
      <c r="T143" s="1"/>
      <c r="U143" s="1"/>
      <c r="V143" s="1"/>
      <c r="W143" s="1"/>
    </row>
    <row r="144" spans="1:23" ht="12.75" customHeight="1" x14ac:dyDescent="0.15">
      <c r="A144" s="1"/>
      <c r="B144" s="1"/>
      <c r="C144" s="1"/>
      <c r="D144" s="1"/>
      <c r="E144" s="1"/>
      <c r="F144" s="1"/>
      <c r="G144" s="1"/>
      <c r="H144" s="1"/>
      <c r="I144" s="1"/>
      <c r="J144" s="1"/>
      <c r="K144" s="1"/>
      <c r="L144" s="1"/>
      <c r="M144" s="1"/>
      <c r="N144" s="1"/>
      <c r="O144" s="1"/>
      <c r="P144" s="1"/>
      <c r="Q144" s="1"/>
      <c r="R144" s="1"/>
      <c r="S144" s="1"/>
      <c r="T144" s="1"/>
      <c r="U144" s="1"/>
      <c r="V144" s="1"/>
      <c r="W144" s="1"/>
    </row>
    <row r="145" spans="1:23" ht="12.75" customHeight="1" x14ac:dyDescent="0.15">
      <c r="A145" s="1"/>
      <c r="B145" s="1"/>
      <c r="C145" s="1"/>
      <c r="D145" s="1"/>
      <c r="E145" s="1"/>
      <c r="F145" s="1"/>
      <c r="G145" s="1"/>
      <c r="H145" s="1"/>
      <c r="I145" s="1"/>
      <c r="J145" s="1"/>
      <c r="K145" s="1"/>
      <c r="L145" s="1"/>
      <c r="M145" s="1"/>
      <c r="N145" s="1"/>
      <c r="O145" s="1"/>
      <c r="P145" s="1"/>
      <c r="Q145" s="1"/>
      <c r="R145" s="1"/>
      <c r="S145" s="1"/>
      <c r="T145" s="1"/>
      <c r="U145" s="1"/>
      <c r="V145" s="1"/>
      <c r="W145" s="1"/>
    </row>
    <row r="146" spans="1:23" ht="12.75" customHeight="1" x14ac:dyDescent="0.15">
      <c r="A146" s="1"/>
      <c r="B146" s="1"/>
      <c r="C146" s="1"/>
      <c r="D146" s="1"/>
      <c r="E146" s="1"/>
      <c r="F146" s="1"/>
      <c r="G146" s="1"/>
      <c r="H146" s="1"/>
      <c r="I146" s="1"/>
      <c r="J146" s="1"/>
      <c r="K146" s="1"/>
      <c r="L146" s="1"/>
      <c r="M146" s="1"/>
      <c r="N146" s="1"/>
      <c r="O146" s="1"/>
      <c r="P146" s="1"/>
      <c r="Q146" s="1"/>
      <c r="R146" s="1"/>
      <c r="S146" s="1"/>
      <c r="T146" s="1"/>
      <c r="U146" s="1"/>
      <c r="V146" s="1"/>
      <c r="W146" s="1"/>
    </row>
    <row r="147" spans="1:23" ht="12.75" customHeight="1" x14ac:dyDescent="0.15">
      <c r="A147" s="1"/>
      <c r="B147" s="1"/>
      <c r="C147" s="1"/>
      <c r="D147" s="1"/>
      <c r="E147" s="1"/>
      <c r="F147" s="1"/>
      <c r="G147" s="1"/>
      <c r="H147" s="1"/>
      <c r="I147" s="1"/>
      <c r="J147" s="1"/>
      <c r="K147" s="1"/>
      <c r="L147" s="1"/>
      <c r="M147" s="1"/>
      <c r="N147" s="1"/>
      <c r="O147" s="1"/>
      <c r="P147" s="1"/>
      <c r="Q147" s="1"/>
      <c r="R147" s="1"/>
      <c r="S147" s="1"/>
      <c r="T147" s="1"/>
      <c r="U147" s="1"/>
      <c r="V147" s="1"/>
      <c r="W147" s="1"/>
    </row>
    <row r="148" spans="1:23" ht="12.75" customHeight="1" x14ac:dyDescent="0.15">
      <c r="A148" s="1"/>
      <c r="B148" s="1"/>
      <c r="C148" s="1"/>
      <c r="D148" s="1"/>
      <c r="E148" s="1"/>
      <c r="F148" s="1"/>
      <c r="G148" s="1"/>
      <c r="H148" s="1"/>
      <c r="I148" s="1"/>
      <c r="J148" s="1"/>
      <c r="K148" s="1"/>
      <c r="L148" s="1"/>
      <c r="M148" s="1"/>
      <c r="N148" s="1"/>
      <c r="O148" s="1"/>
      <c r="P148" s="1"/>
      <c r="Q148" s="1"/>
      <c r="R148" s="1"/>
      <c r="S148" s="1"/>
      <c r="T148" s="1"/>
      <c r="U148" s="1"/>
      <c r="V148" s="1"/>
      <c r="W148" s="1"/>
    </row>
    <row r="149" spans="1:23" ht="12.75" customHeight="1" x14ac:dyDescent="0.15">
      <c r="A149" s="1"/>
      <c r="B149" s="1"/>
      <c r="C149" s="1"/>
      <c r="D149" s="1"/>
      <c r="E149" s="1"/>
      <c r="F149" s="1"/>
      <c r="G149" s="1"/>
      <c r="H149" s="1"/>
      <c r="I149" s="1"/>
      <c r="J149" s="1"/>
      <c r="K149" s="1"/>
      <c r="L149" s="1"/>
      <c r="M149" s="1"/>
      <c r="N149" s="1"/>
      <c r="O149" s="1"/>
      <c r="P149" s="1"/>
      <c r="Q149" s="1"/>
      <c r="R149" s="1"/>
      <c r="S149" s="1"/>
      <c r="T149" s="1"/>
      <c r="U149" s="1"/>
      <c r="V149" s="1"/>
      <c r="W149" s="1"/>
    </row>
    <row r="150" spans="1:23" ht="12.75" customHeight="1" x14ac:dyDescent="0.15">
      <c r="A150" s="1"/>
      <c r="B150" s="1"/>
      <c r="C150" s="1"/>
      <c r="D150" s="1"/>
      <c r="E150" s="1"/>
      <c r="F150" s="1"/>
      <c r="G150" s="1"/>
      <c r="H150" s="1"/>
      <c r="I150" s="1"/>
      <c r="J150" s="1"/>
      <c r="K150" s="1"/>
      <c r="L150" s="1"/>
      <c r="M150" s="1"/>
      <c r="N150" s="1"/>
      <c r="O150" s="1"/>
      <c r="P150" s="1"/>
      <c r="Q150" s="1"/>
      <c r="R150" s="1"/>
      <c r="S150" s="1"/>
      <c r="T150" s="1"/>
      <c r="U150" s="1"/>
      <c r="V150" s="1"/>
      <c r="W150" s="1"/>
    </row>
    <row r="151" spans="1:23" ht="12.75" customHeight="1" x14ac:dyDescent="0.15">
      <c r="A151" s="1"/>
      <c r="B151" s="1"/>
      <c r="C151" s="1"/>
      <c r="D151" s="1"/>
      <c r="E151" s="1"/>
      <c r="F151" s="1"/>
      <c r="G151" s="1"/>
      <c r="H151" s="1"/>
      <c r="I151" s="1"/>
      <c r="J151" s="1"/>
      <c r="K151" s="1"/>
      <c r="L151" s="1"/>
      <c r="M151" s="1"/>
      <c r="N151" s="1"/>
      <c r="O151" s="1"/>
      <c r="P151" s="1"/>
      <c r="Q151" s="1"/>
      <c r="R151" s="1"/>
      <c r="S151" s="1"/>
      <c r="T151" s="1"/>
      <c r="U151" s="1"/>
      <c r="V151" s="1"/>
      <c r="W151" s="1"/>
    </row>
    <row r="152" spans="1:23" ht="12.75" customHeight="1" x14ac:dyDescent="0.15">
      <c r="A152" s="1"/>
      <c r="B152" s="1"/>
      <c r="C152" s="1"/>
      <c r="D152" s="1"/>
      <c r="E152" s="1"/>
      <c r="F152" s="1"/>
      <c r="G152" s="1"/>
      <c r="H152" s="1"/>
      <c r="I152" s="1"/>
      <c r="J152" s="1"/>
      <c r="K152" s="1"/>
      <c r="L152" s="1"/>
      <c r="M152" s="1"/>
      <c r="N152" s="1"/>
      <c r="O152" s="1"/>
      <c r="P152" s="1"/>
      <c r="Q152" s="1"/>
      <c r="R152" s="1"/>
      <c r="S152" s="1"/>
      <c r="T152" s="1"/>
      <c r="U152" s="1"/>
      <c r="V152" s="1"/>
      <c r="W152" s="1"/>
    </row>
    <row r="153" spans="1:23" ht="12.75" customHeight="1" x14ac:dyDescent="0.15">
      <c r="A153" s="1"/>
      <c r="B153" s="1"/>
      <c r="C153" s="1"/>
      <c r="D153" s="1"/>
      <c r="E153" s="1"/>
      <c r="F153" s="1"/>
      <c r="G153" s="1"/>
      <c r="H153" s="1"/>
      <c r="I153" s="1"/>
      <c r="J153" s="1"/>
      <c r="K153" s="1"/>
      <c r="L153" s="1"/>
      <c r="M153" s="1"/>
      <c r="N153" s="1"/>
      <c r="O153" s="1"/>
      <c r="P153" s="1"/>
      <c r="Q153" s="1"/>
      <c r="R153" s="1"/>
      <c r="S153" s="1"/>
      <c r="T153" s="1"/>
      <c r="U153" s="1"/>
      <c r="V153" s="1"/>
      <c r="W153" s="1"/>
    </row>
    <row r="154" spans="1:23" ht="12.75" customHeight="1" x14ac:dyDescent="0.15">
      <c r="A154" s="1"/>
      <c r="B154" s="1"/>
      <c r="C154" s="1"/>
      <c r="D154" s="1"/>
      <c r="E154" s="1"/>
      <c r="F154" s="1"/>
      <c r="G154" s="1"/>
      <c r="H154" s="1"/>
      <c r="I154" s="1"/>
      <c r="J154" s="1"/>
      <c r="K154" s="1"/>
      <c r="L154" s="1"/>
      <c r="M154" s="1"/>
      <c r="N154" s="1"/>
      <c r="O154" s="1"/>
      <c r="P154" s="1"/>
      <c r="Q154" s="1"/>
      <c r="R154" s="1"/>
      <c r="S154" s="1"/>
      <c r="T154" s="1"/>
      <c r="U154" s="1"/>
      <c r="V154" s="1"/>
      <c r="W154" s="1"/>
    </row>
    <row r="155" spans="1:23" ht="12.75" customHeight="1" x14ac:dyDescent="0.15">
      <c r="A155" s="1"/>
      <c r="B155" s="1"/>
      <c r="C155" s="1"/>
      <c r="D155" s="1"/>
      <c r="E155" s="1"/>
      <c r="F155" s="1"/>
      <c r="G155" s="1"/>
      <c r="H155" s="1"/>
      <c r="I155" s="1"/>
      <c r="J155" s="1"/>
      <c r="K155" s="1"/>
      <c r="L155" s="1"/>
      <c r="M155" s="1"/>
      <c r="N155" s="1"/>
      <c r="O155" s="1"/>
      <c r="P155" s="1"/>
      <c r="Q155" s="1"/>
      <c r="R155" s="1"/>
      <c r="S155" s="1"/>
      <c r="T155" s="1"/>
      <c r="U155" s="1"/>
      <c r="V155" s="1"/>
      <c r="W155" s="1"/>
    </row>
    <row r="156" spans="1:23" ht="12.75" customHeight="1" x14ac:dyDescent="0.15">
      <c r="A156" s="1"/>
      <c r="B156" s="1"/>
      <c r="C156" s="1"/>
      <c r="D156" s="1"/>
      <c r="E156" s="1"/>
      <c r="F156" s="1"/>
      <c r="G156" s="1"/>
      <c r="H156" s="1"/>
      <c r="I156" s="1"/>
      <c r="J156" s="1"/>
      <c r="K156" s="1"/>
      <c r="L156" s="1"/>
      <c r="M156" s="1"/>
      <c r="N156" s="1"/>
      <c r="O156" s="1"/>
      <c r="P156" s="1"/>
      <c r="Q156" s="1"/>
      <c r="R156" s="1"/>
      <c r="S156" s="1"/>
      <c r="T156" s="1"/>
      <c r="U156" s="1"/>
      <c r="V156" s="1"/>
      <c r="W156" s="1"/>
    </row>
    <row r="157" spans="1:23" ht="12.75" customHeight="1" x14ac:dyDescent="0.15">
      <c r="A157" s="1"/>
      <c r="B157" s="1"/>
      <c r="C157" s="1"/>
      <c r="D157" s="1"/>
      <c r="E157" s="1"/>
      <c r="F157" s="1"/>
      <c r="G157" s="1"/>
      <c r="H157" s="1"/>
      <c r="I157" s="1"/>
      <c r="J157" s="1"/>
      <c r="K157" s="1"/>
      <c r="L157" s="1"/>
      <c r="M157" s="1"/>
      <c r="N157" s="1"/>
      <c r="O157" s="1"/>
      <c r="P157" s="1"/>
      <c r="Q157" s="1"/>
      <c r="R157" s="1"/>
      <c r="S157" s="1"/>
      <c r="T157" s="1"/>
      <c r="U157" s="1"/>
      <c r="V157" s="1"/>
      <c r="W157" s="1"/>
    </row>
    <row r="158" spans="1:23" ht="12.75" customHeight="1" x14ac:dyDescent="0.15">
      <c r="A158" s="1"/>
      <c r="B158" s="1"/>
      <c r="C158" s="1"/>
      <c r="D158" s="1"/>
      <c r="E158" s="1"/>
      <c r="F158" s="1"/>
      <c r="G158" s="1"/>
      <c r="H158" s="1"/>
      <c r="I158" s="1"/>
      <c r="J158" s="1"/>
      <c r="K158" s="1"/>
      <c r="L158" s="1"/>
      <c r="M158" s="1"/>
      <c r="N158" s="1"/>
      <c r="O158" s="1"/>
      <c r="P158" s="1"/>
      <c r="Q158" s="1"/>
      <c r="R158" s="1"/>
      <c r="S158" s="1"/>
      <c r="T158" s="1"/>
      <c r="U158" s="1"/>
      <c r="V158" s="1"/>
      <c r="W158" s="1"/>
    </row>
    <row r="159" spans="1:23" ht="12.75" customHeight="1" x14ac:dyDescent="0.15">
      <c r="A159" s="1"/>
      <c r="B159" s="1"/>
      <c r="C159" s="1"/>
      <c r="D159" s="1"/>
      <c r="E159" s="1"/>
      <c r="F159" s="1"/>
      <c r="G159" s="1"/>
      <c r="H159" s="1"/>
      <c r="I159" s="1"/>
      <c r="J159" s="1"/>
      <c r="K159" s="1"/>
      <c r="L159" s="1"/>
      <c r="M159" s="1"/>
      <c r="N159" s="1"/>
      <c r="O159" s="1"/>
      <c r="P159" s="1"/>
      <c r="Q159" s="1"/>
      <c r="R159" s="1"/>
      <c r="S159" s="1"/>
      <c r="T159" s="1"/>
      <c r="U159" s="1"/>
      <c r="V159" s="1"/>
      <c r="W159" s="1"/>
    </row>
    <row r="160" spans="1:23" ht="12.75" customHeight="1" x14ac:dyDescent="0.15">
      <c r="A160" s="1"/>
      <c r="B160" s="1"/>
      <c r="C160" s="1"/>
      <c r="D160" s="1"/>
      <c r="E160" s="1"/>
      <c r="F160" s="1"/>
      <c r="G160" s="1"/>
      <c r="H160" s="1"/>
      <c r="I160" s="1"/>
      <c r="J160" s="1"/>
      <c r="K160" s="1"/>
      <c r="L160" s="1"/>
      <c r="M160" s="1"/>
      <c r="N160" s="1"/>
      <c r="O160" s="1"/>
      <c r="P160" s="1"/>
      <c r="Q160" s="1"/>
      <c r="R160" s="1"/>
      <c r="S160" s="1"/>
      <c r="T160" s="1"/>
      <c r="U160" s="1"/>
      <c r="V160" s="1"/>
      <c r="W160" s="1"/>
    </row>
    <row r="161" spans="1:23" ht="12.75" customHeight="1" x14ac:dyDescent="0.15">
      <c r="A161" s="1"/>
      <c r="B161" s="1"/>
      <c r="C161" s="1"/>
      <c r="D161" s="1"/>
      <c r="E161" s="1"/>
      <c r="F161" s="1"/>
      <c r="G161" s="1"/>
      <c r="H161" s="1"/>
      <c r="I161" s="1"/>
      <c r="J161" s="1"/>
      <c r="K161" s="1"/>
      <c r="L161" s="1"/>
      <c r="M161" s="1"/>
      <c r="N161" s="1"/>
      <c r="O161" s="1"/>
      <c r="P161" s="1"/>
      <c r="Q161" s="1"/>
      <c r="R161" s="1"/>
      <c r="S161" s="1"/>
      <c r="T161" s="1"/>
      <c r="U161" s="1"/>
      <c r="V161" s="1"/>
      <c r="W161" s="1"/>
    </row>
    <row r="162" spans="1:23" ht="12.75" customHeight="1" x14ac:dyDescent="0.15">
      <c r="A162" s="1"/>
      <c r="B162" s="1"/>
      <c r="C162" s="1"/>
      <c r="D162" s="1"/>
      <c r="E162" s="1"/>
      <c r="F162" s="1"/>
      <c r="G162" s="1"/>
      <c r="H162" s="1"/>
      <c r="I162" s="1"/>
      <c r="J162" s="1"/>
      <c r="K162" s="1"/>
      <c r="L162" s="1"/>
      <c r="M162" s="1"/>
      <c r="N162" s="1"/>
      <c r="O162" s="1"/>
      <c r="P162" s="1"/>
      <c r="Q162" s="1"/>
      <c r="R162" s="1"/>
      <c r="S162" s="1"/>
      <c r="T162" s="1"/>
      <c r="U162" s="1"/>
      <c r="V162" s="1"/>
      <c r="W162" s="1"/>
    </row>
    <row r="163" spans="1:23" ht="12.75" customHeight="1" x14ac:dyDescent="0.15">
      <c r="A163" s="1"/>
      <c r="B163" s="1"/>
      <c r="C163" s="1"/>
      <c r="D163" s="1"/>
      <c r="E163" s="1"/>
      <c r="F163" s="1"/>
      <c r="G163" s="1"/>
      <c r="H163" s="1"/>
      <c r="I163" s="1"/>
      <c r="J163" s="1"/>
      <c r="K163" s="1"/>
      <c r="L163" s="1"/>
      <c r="M163" s="1"/>
      <c r="N163" s="1"/>
      <c r="O163" s="1"/>
      <c r="P163" s="1"/>
      <c r="Q163" s="1"/>
      <c r="R163" s="1"/>
      <c r="S163" s="1"/>
      <c r="T163" s="1"/>
      <c r="U163" s="1"/>
      <c r="V163" s="1"/>
      <c r="W163" s="1"/>
    </row>
    <row r="164" spans="1:23" ht="12.75" customHeight="1" x14ac:dyDescent="0.15">
      <c r="A164" s="1"/>
      <c r="B164" s="1"/>
      <c r="C164" s="1"/>
      <c r="D164" s="1"/>
      <c r="E164" s="1"/>
      <c r="F164" s="1"/>
      <c r="G164" s="1"/>
      <c r="H164" s="1"/>
      <c r="I164" s="1"/>
      <c r="J164" s="1"/>
      <c r="K164" s="1"/>
      <c r="L164" s="1"/>
      <c r="M164" s="1"/>
      <c r="N164" s="1"/>
      <c r="O164" s="1"/>
      <c r="P164" s="1"/>
      <c r="Q164" s="1"/>
      <c r="R164" s="1"/>
      <c r="S164" s="1"/>
      <c r="T164" s="1"/>
      <c r="U164" s="1"/>
      <c r="V164" s="1"/>
      <c r="W164" s="1"/>
    </row>
    <row r="165" spans="1:23" ht="12.75" customHeight="1" x14ac:dyDescent="0.15">
      <c r="A165" s="1"/>
      <c r="B165" s="1"/>
      <c r="C165" s="1"/>
      <c r="D165" s="1"/>
      <c r="E165" s="1"/>
      <c r="F165" s="1"/>
      <c r="G165" s="1"/>
      <c r="H165" s="1"/>
      <c r="I165" s="1"/>
      <c r="J165" s="1"/>
      <c r="K165" s="1"/>
      <c r="L165" s="1"/>
      <c r="M165" s="1"/>
      <c r="N165" s="1"/>
      <c r="O165" s="1"/>
      <c r="P165" s="1"/>
      <c r="Q165" s="1"/>
      <c r="R165" s="1"/>
      <c r="S165" s="1"/>
      <c r="T165" s="1"/>
      <c r="U165" s="1"/>
      <c r="V165" s="1"/>
      <c r="W165" s="1"/>
    </row>
    <row r="166" spans="1:23" ht="12.75" customHeight="1" x14ac:dyDescent="0.15">
      <c r="A166" s="1"/>
      <c r="B166" s="1"/>
      <c r="C166" s="1"/>
      <c r="D166" s="1"/>
      <c r="E166" s="1"/>
      <c r="F166" s="1"/>
      <c r="G166" s="1"/>
      <c r="H166" s="1"/>
      <c r="I166" s="1"/>
      <c r="J166" s="1"/>
      <c r="K166" s="1"/>
      <c r="L166" s="1"/>
      <c r="M166" s="1"/>
      <c r="N166" s="1"/>
      <c r="O166" s="1"/>
      <c r="P166" s="1"/>
      <c r="Q166" s="1"/>
      <c r="R166" s="1"/>
      <c r="S166" s="1"/>
      <c r="T166" s="1"/>
      <c r="U166" s="1"/>
      <c r="V166" s="1"/>
      <c r="W166" s="1"/>
    </row>
    <row r="167" spans="1:23" ht="12.75" customHeight="1" x14ac:dyDescent="0.15">
      <c r="A167" s="1"/>
      <c r="B167" s="1"/>
      <c r="C167" s="1"/>
      <c r="D167" s="1"/>
      <c r="E167" s="1"/>
      <c r="F167" s="1"/>
      <c r="G167" s="1"/>
      <c r="H167" s="1"/>
      <c r="I167" s="1"/>
      <c r="J167" s="1"/>
      <c r="K167" s="1"/>
      <c r="L167" s="1"/>
      <c r="M167" s="1"/>
      <c r="N167" s="1"/>
      <c r="O167" s="1"/>
      <c r="P167" s="1"/>
      <c r="Q167" s="1"/>
      <c r="R167" s="1"/>
      <c r="S167" s="1"/>
      <c r="T167" s="1"/>
      <c r="U167" s="1"/>
      <c r="V167" s="1"/>
      <c r="W167" s="1"/>
    </row>
    <row r="168" spans="1:23" ht="12.75" customHeight="1" x14ac:dyDescent="0.15">
      <c r="A168" s="1"/>
      <c r="B168" s="1"/>
      <c r="C168" s="1"/>
      <c r="D168" s="1"/>
      <c r="E168" s="1"/>
      <c r="F168" s="1"/>
      <c r="G168" s="1"/>
      <c r="H168" s="1"/>
      <c r="I168" s="1"/>
      <c r="J168" s="1"/>
      <c r="K168" s="1"/>
      <c r="L168" s="1"/>
      <c r="M168" s="1"/>
      <c r="N168" s="1"/>
      <c r="O168" s="1"/>
      <c r="P168" s="1"/>
      <c r="Q168" s="1"/>
      <c r="R168" s="1"/>
      <c r="S168" s="1"/>
      <c r="T168" s="1"/>
      <c r="U168" s="1"/>
      <c r="V168" s="1"/>
      <c r="W168" s="1"/>
    </row>
    <row r="169" spans="1:23" ht="12.75" customHeight="1" x14ac:dyDescent="0.15">
      <c r="A169" s="1"/>
      <c r="B169" s="1"/>
      <c r="C169" s="1"/>
      <c r="D169" s="1"/>
      <c r="E169" s="1"/>
      <c r="F169" s="1"/>
      <c r="G169" s="1"/>
      <c r="H169" s="1"/>
      <c r="I169" s="1"/>
      <c r="J169" s="1"/>
      <c r="K169" s="1"/>
      <c r="L169" s="1"/>
      <c r="M169" s="1"/>
      <c r="N169" s="1"/>
      <c r="O169" s="1"/>
      <c r="P169" s="1"/>
      <c r="Q169" s="1"/>
      <c r="R169" s="1"/>
      <c r="S169" s="1"/>
      <c r="T169" s="1"/>
      <c r="U169" s="1"/>
      <c r="V169" s="1"/>
      <c r="W169" s="1"/>
    </row>
    <row r="170" spans="1:23" ht="12.75" customHeight="1" x14ac:dyDescent="0.15">
      <c r="A170" s="1"/>
      <c r="B170" s="1"/>
      <c r="C170" s="1"/>
      <c r="D170" s="1"/>
      <c r="E170" s="1"/>
      <c r="F170" s="1"/>
      <c r="G170" s="1"/>
      <c r="H170" s="1"/>
      <c r="I170" s="1"/>
      <c r="J170" s="1"/>
      <c r="K170" s="1"/>
      <c r="L170" s="1"/>
      <c r="M170" s="1"/>
      <c r="N170" s="1"/>
      <c r="O170" s="1"/>
      <c r="P170" s="1"/>
      <c r="Q170" s="1"/>
      <c r="R170" s="1"/>
      <c r="S170" s="1"/>
      <c r="T170" s="1"/>
      <c r="U170" s="1"/>
      <c r="V170" s="1"/>
      <c r="W170" s="1"/>
    </row>
    <row r="171" spans="1:23" ht="12.75" customHeight="1" x14ac:dyDescent="0.15">
      <c r="A171" s="1"/>
      <c r="B171" s="1"/>
      <c r="C171" s="1"/>
      <c r="D171" s="1"/>
      <c r="E171" s="1"/>
      <c r="F171" s="1"/>
      <c r="G171" s="1"/>
      <c r="H171" s="1"/>
      <c r="I171" s="1"/>
      <c r="J171" s="1"/>
      <c r="K171" s="1"/>
      <c r="L171" s="1"/>
      <c r="M171" s="1"/>
      <c r="N171" s="1"/>
      <c r="O171" s="1"/>
      <c r="P171" s="1"/>
      <c r="Q171" s="1"/>
      <c r="R171" s="1"/>
      <c r="S171" s="1"/>
      <c r="T171" s="1"/>
      <c r="U171" s="1"/>
      <c r="V171" s="1"/>
      <c r="W171" s="1"/>
    </row>
    <row r="172" spans="1:23" ht="12.75" customHeight="1" x14ac:dyDescent="0.15">
      <c r="A172" s="1"/>
      <c r="B172" s="1"/>
      <c r="C172" s="1"/>
      <c r="D172" s="1"/>
      <c r="E172" s="1"/>
      <c r="F172" s="1"/>
      <c r="G172" s="1"/>
      <c r="H172" s="1"/>
      <c r="I172" s="1"/>
      <c r="J172" s="1"/>
      <c r="K172" s="1"/>
      <c r="L172" s="1"/>
      <c r="M172" s="1"/>
      <c r="N172" s="1"/>
      <c r="O172" s="1"/>
      <c r="P172" s="1"/>
      <c r="Q172" s="1"/>
      <c r="R172" s="1"/>
      <c r="S172" s="1"/>
      <c r="T172" s="1"/>
      <c r="U172" s="1"/>
      <c r="V172" s="1"/>
      <c r="W172" s="1"/>
    </row>
    <row r="173" spans="1:23" ht="12.75" customHeight="1" x14ac:dyDescent="0.15">
      <c r="A173" s="1"/>
      <c r="B173" s="1"/>
      <c r="C173" s="1"/>
      <c r="D173" s="1"/>
      <c r="E173" s="1"/>
      <c r="F173" s="1"/>
      <c r="G173" s="1"/>
      <c r="H173" s="1"/>
      <c r="I173" s="1"/>
      <c r="J173" s="1"/>
      <c r="K173" s="1"/>
      <c r="L173" s="1"/>
      <c r="M173" s="1"/>
      <c r="N173" s="1"/>
      <c r="O173" s="1"/>
      <c r="P173" s="1"/>
      <c r="Q173" s="1"/>
      <c r="R173" s="1"/>
      <c r="S173" s="1"/>
      <c r="T173" s="1"/>
      <c r="U173" s="1"/>
      <c r="V173" s="1"/>
      <c r="W173" s="1"/>
    </row>
    <row r="174" spans="1:23" ht="12.75" customHeight="1" x14ac:dyDescent="0.15">
      <c r="A174" s="1"/>
      <c r="B174" s="1"/>
      <c r="C174" s="1"/>
      <c r="D174" s="1"/>
      <c r="E174" s="1"/>
      <c r="F174" s="1"/>
      <c r="G174" s="1"/>
      <c r="H174" s="1"/>
      <c r="I174" s="1"/>
      <c r="J174" s="1"/>
      <c r="K174" s="1"/>
      <c r="L174" s="1"/>
      <c r="M174" s="1"/>
      <c r="N174" s="1"/>
      <c r="O174" s="1"/>
      <c r="P174" s="1"/>
      <c r="Q174" s="1"/>
      <c r="R174" s="1"/>
      <c r="S174" s="1"/>
      <c r="T174" s="1"/>
      <c r="U174" s="1"/>
      <c r="V174" s="1"/>
      <c r="W174" s="1"/>
    </row>
    <row r="175" spans="1:23" ht="12.75" customHeight="1" x14ac:dyDescent="0.15">
      <c r="A175" s="1"/>
      <c r="B175" s="1"/>
      <c r="C175" s="1"/>
      <c r="D175" s="1"/>
      <c r="E175" s="1"/>
      <c r="F175" s="1"/>
      <c r="G175" s="1"/>
      <c r="H175" s="1"/>
      <c r="I175" s="1"/>
      <c r="J175" s="1"/>
      <c r="K175" s="1"/>
      <c r="L175" s="1"/>
      <c r="M175" s="1"/>
      <c r="N175" s="1"/>
      <c r="O175" s="1"/>
      <c r="P175" s="1"/>
      <c r="Q175" s="1"/>
      <c r="R175" s="1"/>
      <c r="S175" s="1"/>
      <c r="T175" s="1"/>
      <c r="U175" s="1"/>
      <c r="V175" s="1"/>
      <c r="W175" s="1"/>
    </row>
    <row r="176" spans="1:23" ht="12.75" customHeight="1" x14ac:dyDescent="0.15">
      <c r="A176" s="1"/>
      <c r="B176" s="1"/>
      <c r="C176" s="1"/>
      <c r="D176" s="1"/>
      <c r="E176" s="1"/>
      <c r="F176" s="1"/>
      <c r="G176" s="1"/>
      <c r="H176" s="1"/>
      <c r="I176" s="1"/>
      <c r="J176" s="1"/>
      <c r="K176" s="1"/>
      <c r="L176" s="1"/>
      <c r="M176" s="1"/>
      <c r="N176" s="1"/>
      <c r="O176" s="1"/>
      <c r="P176" s="1"/>
      <c r="Q176" s="1"/>
      <c r="R176" s="1"/>
      <c r="S176" s="1"/>
      <c r="T176" s="1"/>
      <c r="U176" s="1"/>
      <c r="V176" s="1"/>
      <c r="W176" s="1"/>
    </row>
    <row r="177" spans="1:23" ht="12.75" customHeight="1" x14ac:dyDescent="0.15">
      <c r="A177" s="1"/>
      <c r="B177" s="1"/>
      <c r="C177" s="1"/>
      <c r="D177" s="1"/>
      <c r="E177" s="1"/>
      <c r="F177" s="1"/>
      <c r="G177" s="1"/>
      <c r="H177" s="1"/>
      <c r="I177" s="1"/>
      <c r="J177" s="1"/>
      <c r="K177" s="1"/>
      <c r="L177" s="1"/>
      <c r="M177" s="1"/>
      <c r="N177" s="1"/>
      <c r="O177" s="1"/>
      <c r="P177" s="1"/>
      <c r="Q177" s="1"/>
      <c r="R177" s="1"/>
      <c r="S177" s="1"/>
      <c r="T177" s="1"/>
      <c r="U177" s="1"/>
      <c r="V177" s="1"/>
      <c r="W177" s="1"/>
    </row>
    <row r="178" spans="1:23" ht="12.75" customHeight="1" x14ac:dyDescent="0.15">
      <c r="A178" s="1"/>
      <c r="B178" s="1"/>
      <c r="C178" s="1"/>
      <c r="D178" s="1"/>
      <c r="E178" s="1"/>
      <c r="F178" s="1"/>
      <c r="G178" s="1"/>
      <c r="H178" s="1"/>
      <c r="I178" s="1"/>
      <c r="J178" s="1"/>
      <c r="K178" s="1"/>
      <c r="L178" s="1"/>
      <c r="M178" s="1"/>
      <c r="N178" s="1"/>
      <c r="O178" s="1"/>
      <c r="P178" s="1"/>
      <c r="Q178" s="1"/>
      <c r="R178" s="1"/>
      <c r="S178" s="1"/>
      <c r="T178" s="1"/>
      <c r="U178" s="1"/>
      <c r="V178" s="1"/>
      <c r="W178" s="1"/>
    </row>
    <row r="179" spans="1:23" ht="12.75" customHeight="1" x14ac:dyDescent="0.15">
      <c r="A179" s="1"/>
      <c r="B179" s="1"/>
      <c r="C179" s="1"/>
      <c r="D179" s="1"/>
      <c r="E179" s="1"/>
      <c r="F179" s="1"/>
      <c r="G179" s="1"/>
      <c r="H179" s="1"/>
      <c r="I179" s="1"/>
      <c r="J179" s="1"/>
      <c r="K179" s="1"/>
      <c r="L179" s="1"/>
      <c r="M179" s="1"/>
      <c r="N179" s="1"/>
      <c r="O179" s="1"/>
      <c r="P179" s="1"/>
      <c r="Q179" s="1"/>
      <c r="R179" s="1"/>
      <c r="S179" s="1"/>
      <c r="T179" s="1"/>
      <c r="U179" s="1"/>
      <c r="V179" s="1"/>
      <c r="W179" s="1"/>
    </row>
    <row r="180" spans="1:23" ht="12.75" customHeight="1" x14ac:dyDescent="0.15">
      <c r="A180" s="1"/>
      <c r="B180" s="1"/>
      <c r="C180" s="1"/>
      <c r="D180" s="1"/>
      <c r="E180" s="1"/>
      <c r="F180" s="1"/>
      <c r="G180" s="1"/>
      <c r="H180" s="1"/>
      <c r="I180" s="1"/>
      <c r="J180" s="1"/>
      <c r="K180" s="1"/>
      <c r="L180" s="1"/>
      <c r="M180" s="1"/>
      <c r="N180" s="1"/>
      <c r="O180" s="1"/>
      <c r="P180" s="1"/>
      <c r="Q180" s="1"/>
      <c r="R180" s="1"/>
      <c r="S180" s="1"/>
      <c r="T180" s="1"/>
      <c r="U180" s="1"/>
      <c r="V180" s="1"/>
      <c r="W180" s="1"/>
    </row>
    <row r="181" spans="1:23" ht="12.75" customHeight="1" x14ac:dyDescent="0.15">
      <c r="A181" s="1"/>
      <c r="B181" s="1"/>
      <c r="C181" s="1"/>
      <c r="D181" s="1"/>
      <c r="E181" s="1"/>
      <c r="F181" s="1"/>
      <c r="G181" s="1"/>
      <c r="H181" s="1"/>
      <c r="I181" s="1"/>
      <c r="J181" s="1"/>
      <c r="K181" s="1"/>
      <c r="L181" s="1"/>
      <c r="M181" s="1"/>
      <c r="N181" s="1"/>
      <c r="O181" s="1"/>
      <c r="P181" s="1"/>
      <c r="Q181" s="1"/>
      <c r="R181" s="1"/>
      <c r="S181" s="1"/>
      <c r="T181" s="1"/>
      <c r="U181" s="1"/>
      <c r="V181" s="1"/>
      <c r="W181" s="1"/>
    </row>
    <row r="182" spans="1:23" ht="12.75" customHeight="1" x14ac:dyDescent="0.15">
      <c r="A182" s="1"/>
      <c r="B182" s="1"/>
      <c r="C182" s="1"/>
      <c r="D182" s="1"/>
      <c r="E182" s="1"/>
      <c r="F182" s="1"/>
      <c r="G182" s="1"/>
      <c r="H182" s="1"/>
      <c r="I182" s="1"/>
      <c r="J182" s="1"/>
      <c r="K182" s="1"/>
      <c r="L182" s="1"/>
      <c r="M182" s="1"/>
      <c r="N182" s="1"/>
      <c r="O182" s="1"/>
      <c r="P182" s="1"/>
      <c r="Q182" s="1"/>
      <c r="R182" s="1"/>
      <c r="S182" s="1"/>
      <c r="T182" s="1"/>
      <c r="U182" s="1"/>
      <c r="V182" s="1"/>
      <c r="W182" s="1"/>
    </row>
    <row r="183" spans="1:23" ht="12.75" customHeight="1" x14ac:dyDescent="0.15">
      <c r="A183" s="1"/>
      <c r="B183" s="1"/>
      <c r="C183" s="1"/>
      <c r="D183" s="1"/>
      <c r="E183" s="1"/>
      <c r="F183" s="1"/>
      <c r="G183" s="1"/>
      <c r="H183" s="1"/>
      <c r="I183" s="1"/>
      <c r="J183" s="1"/>
      <c r="K183" s="1"/>
      <c r="L183" s="1"/>
      <c r="M183" s="1"/>
      <c r="N183" s="1"/>
      <c r="O183" s="1"/>
      <c r="P183" s="1"/>
      <c r="Q183" s="1"/>
      <c r="R183" s="1"/>
      <c r="S183" s="1"/>
      <c r="T183" s="1"/>
      <c r="U183" s="1"/>
      <c r="V183" s="1"/>
      <c r="W183" s="1"/>
    </row>
    <row r="184" spans="1:23" ht="12.75" customHeight="1" x14ac:dyDescent="0.15">
      <c r="A184" s="1"/>
      <c r="B184" s="1"/>
      <c r="C184" s="1"/>
      <c r="D184" s="1"/>
      <c r="E184" s="1"/>
      <c r="F184" s="1"/>
      <c r="G184" s="1"/>
      <c r="H184" s="1"/>
      <c r="I184" s="1"/>
      <c r="J184" s="1"/>
      <c r="K184" s="1"/>
      <c r="L184" s="1"/>
      <c r="M184" s="1"/>
      <c r="N184" s="1"/>
      <c r="O184" s="1"/>
      <c r="P184" s="1"/>
      <c r="Q184" s="1"/>
      <c r="R184" s="1"/>
      <c r="S184" s="1"/>
      <c r="T184" s="1"/>
      <c r="U184" s="1"/>
      <c r="V184" s="1"/>
      <c r="W184" s="1"/>
    </row>
    <row r="185" spans="1:23" ht="12.75" customHeight="1" x14ac:dyDescent="0.15">
      <c r="A185" s="1"/>
      <c r="B185" s="1"/>
      <c r="C185" s="1"/>
      <c r="D185" s="1"/>
      <c r="E185" s="1"/>
      <c r="F185" s="1"/>
      <c r="G185" s="1"/>
      <c r="H185" s="1"/>
      <c r="I185" s="1"/>
      <c r="J185" s="1"/>
      <c r="K185" s="1"/>
      <c r="L185" s="1"/>
      <c r="M185" s="1"/>
      <c r="N185" s="1"/>
      <c r="O185" s="1"/>
      <c r="P185" s="1"/>
      <c r="Q185" s="1"/>
      <c r="R185" s="1"/>
      <c r="S185" s="1"/>
      <c r="T185" s="1"/>
      <c r="U185" s="1"/>
      <c r="V185" s="1"/>
      <c r="W185" s="1"/>
    </row>
    <row r="186" spans="1:23" ht="12.75" customHeight="1" x14ac:dyDescent="0.15">
      <c r="A186" s="1"/>
      <c r="B186" s="1"/>
      <c r="C186" s="1"/>
      <c r="D186" s="1"/>
      <c r="E186" s="1"/>
      <c r="F186" s="1"/>
      <c r="G186" s="1"/>
      <c r="H186" s="1"/>
      <c r="I186" s="1"/>
      <c r="J186" s="1"/>
      <c r="K186" s="1"/>
      <c r="L186" s="1"/>
      <c r="M186" s="1"/>
      <c r="N186" s="1"/>
      <c r="O186" s="1"/>
      <c r="P186" s="1"/>
      <c r="Q186" s="1"/>
      <c r="R186" s="1"/>
      <c r="S186" s="1"/>
      <c r="T186" s="1"/>
      <c r="U186" s="1"/>
      <c r="V186" s="1"/>
      <c r="W186" s="1"/>
    </row>
    <row r="187" spans="1:23" ht="12.75" customHeight="1" x14ac:dyDescent="0.15">
      <c r="A187" s="1"/>
      <c r="B187" s="1"/>
      <c r="C187" s="1"/>
      <c r="D187" s="1"/>
      <c r="E187" s="1"/>
      <c r="F187" s="1"/>
      <c r="G187" s="1"/>
      <c r="H187" s="1"/>
      <c r="I187" s="1"/>
      <c r="J187" s="1"/>
      <c r="K187" s="1"/>
      <c r="L187" s="1"/>
      <c r="M187" s="1"/>
      <c r="N187" s="1"/>
      <c r="O187" s="1"/>
      <c r="P187" s="1"/>
      <c r="Q187" s="1"/>
      <c r="R187" s="1"/>
      <c r="S187" s="1"/>
      <c r="T187" s="1"/>
      <c r="U187" s="1"/>
      <c r="V187" s="1"/>
      <c r="W187" s="1"/>
    </row>
    <row r="188" spans="1:23" ht="12.75" customHeight="1" x14ac:dyDescent="0.15">
      <c r="A188" s="1"/>
      <c r="B188" s="1"/>
      <c r="C188" s="1"/>
      <c r="D188" s="1"/>
      <c r="E188" s="1"/>
      <c r="F188" s="1"/>
      <c r="G188" s="1"/>
      <c r="H188" s="1"/>
      <c r="I188" s="1"/>
      <c r="J188" s="1"/>
      <c r="K188" s="1"/>
      <c r="L188" s="1"/>
      <c r="M188" s="1"/>
      <c r="N188" s="1"/>
      <c r="O188" s="1"/>
      <c r="P188" s="1"/>
      <c r="Q188" s="1"/>
      <c r="R188" s="1"/>
      <c r="S188" s="1"/>
      <c r="T188" s="1"/>
      <c r="U188" s="1"/>
      <c r="V188" s="1"/>
      <c r="W188" s="1"/>
    </row>
    <row r="189" spans="1:23" ht="12.75" customHeight="1" x14ac:dyDescent="0.15">
      <c r="A189" s="1"/>
      <c r="B189" s="1"/>
      <c r="C189" s="1"/>
      <c r="D189" s="1"/>
      <c r="E189" s="1"/>
      <c r="F189" s="1"/>
      <c r="G189" s="1"/>
      <c r="H189" s="1"/>
      <c r="I189" s="1"/>
      <c r="J189" s="1"/>
      <c r="K189" s="1"/>
      <c r="L189" s="1"/>
      <c r="M189" s="1"/>
      <c r="N189" s="1"/>
      <c r="O189" s="1"/>
      <c r="P189" s="1"/>
      <c r="Q189" s="1"/>
      <c r="R189" s="1"/>
      <c r="S189" s="1"/>
      <c r="T189" s="1"/>
      <c r="U189" s="1"/>
      <c r="V189" s="1"/>
      <c r="W189" s="1"/>
    </row>
    <row r="190" spans="1:23" ht="12.75" customHeight="1" x14ac:dyDescent="0.15">
      <c r="A190" s="1"/>
      <c r="B190" s="1"/>
      <c r="C190" s="1"/>
      <c r="D190" s="1"/>
      <c r="E190" s="1"/>
      <c r="F190" s="1"/>
      <c r="G190" s="1"/>
      <c r="H190" s="1"/>
      <c r="I190" s="1"/>
      <c r="J190" s="1"/>
      <c r="K190" s="1"/>
      <c r="L190" s="1"/>
      <c r="M190" s="1"/>
      <c r="N190" s="1"/>
      <c r="O190" s="1"/>
      <c r="P190" s="1"/>
      <c r="Q190" s="1"/>
      <c r="R190" s="1"/>
      <c r="S190" s="1"/>
      <c r="T190" s="1"/>
      <c r="U190" s="1"/>
      <c r="V190" s="1"/>
      <c r="W190" s="1"/>
    </row>
    <row r="191" spans="1:23" ht="12.75" customHeight="1" x14ac:dyDescent="0.15">
      <c r="A191" s="1"/>
      <c r="B191" s="1"/>
      <c r="C191" s="1"/>
      <c r="D191" s="1"/>
      <c r="E191" s="1"/>
      <c r="F191" s="1"/>
      <c r="G191" s="1"/>
      <c r="H191" s="1"/>
      <c r="I191" s="1"/>
      <c r="J191" s="1"/>
      <c r="K191" s="1"/>
      <c r="L191" s="1"/>
      <c r="M191" s="1"/>
      <c r="N191" s="1"/>
      <c r="O191" s="1"/>
      <c r="P191" s="1"/>
      <c r="Q191" s="1"/>
      <c r="R191" s="1"/>
      <c r="S191" s="1"/>
      <c r="T191" s="1"/>
      <c r="U191" s="1"/>
      <c r="V191" s="1"/>
      <c r="W191" s="1"/>
    </row>
    <row r="192" spans="1:23" ht="12.75" customHeight="1" x14ac:dyDescent="0.15">
      <c r="A192" s="1"/>
      <c r="B192" s="1"/>
      <c r="C192" s="1"/>
      <c r="D192" s="1"/>
      <c r="E192" s="1"/>
      <c r="F192" s="1"/>
      <c r="G192" s="1"/>
      <c r="H192" s="1"/>
      <c r="I192" s="1"/>
      <c r="J192" s="1"/>
      <c r="K192" s="1"/>
      <c r="L192" s="1"/>
      <c r="M192" s="1"/>
      <c r="N192" s="1"/>
      <c r="O192" s="1"/>
      <c r="P192" s="1"/>
      <c r="Q192" s="1"/>
      <c r="R192" s="1"/>
      <c r="S192" s="1"/>
      <c r="T192" s="1"/>
      <c r="U192" s="1"/>
      <c r="V192" s="1"/>
      <c r="W192" s="1"/>
    </row>
    <row r="193" spans="1:23" ht="12.75" customHeight="1" x14ac:dyDescent="0.15">
      <c r="A193" s="1"/>
      <c r="B193" s="1"/>
      <c r="C193" s="1"/>
      <c r="D193" s="1"/>
      <c r="E193" s="1"/>
      <c r="F193" s="1"/>
      <c r="G193" s="1"/>
      <c r="H193" s="1"/>
      <c r="I193" s="1"/>
      <c r="J193" s="1"/>
      <c r="K193" s="1"/>
      <c r="L193" s="1"/>
      <c r="M193" s="1"/>
      <c r="N193" s="1"/>
      <c r="O193" s="1"/>
      <c r="P193" s="1"/>
      <c r="Q193" s="1"/>
      <c r="R193" s="1"/>
      <c r="S193" s="1"/>
      <c r="T193" s="1"/>
      <c r="U193" s="1"/>
      <c r="V193" s="1"/>
      <c r="W193" s="1"/>
    </row>
    <row r="194" spans="1:23" ht="12.75" customHeight="1" x14ac:dyDescent="0.15">
      <c r="A194" s="1"/>
      <c r="B194" s="1"/>
      <c r="C194" s="1"/>
      <c r="D194" s="1"/>
      <c r="E194" s="1"/>
      <c r="F194" s="1"/>
      <c r="G194" s="1"/>
      <c r="H194" s="1"/>
      <c r="I194" s="1"/>
      <c r="J194" s="1"/>
      <c r="K194" s="1"/>
      <c r="L194" s="1"/>
      <c r="M194" s="1"/>
      <c r="N194" s="1"/>
      <c r="O194" s="1"/>
      <c r="P194" s="1"/>
      <c r="Q194" s="1"/>
      <c r="R194" s="1"/>
      <c r="S194" s="1"/>
      <c r="T194" s="1"/>
      <c r="U194" s="1"/>
      <c r="V194" s="1"/>
      <c r="W194" s="1"/>
    </row>
    <row r="195" spans="1:23" ht="12.75" customHeight="1" x14ac:dyDescent="0.15">
      <c r="A195" s="1"/>
      <c r="B195" s="1"/>
      <c r="C195" s="1"/>
      <c r="D195" s="1"/>
      <c r="E195" s="1"/>
      <c r="F195" s="1"/>
      <c r="G195" s="1"/>
      <c r="H195" s="1"/>
      <c r="I195" s="1"/>
      <c r="J195" s="1"/>
      <c r="K195" s="1"/>
      <c r="L195" s="1"/>
      <c r="M195" s="1"/>
      <c r="N195" s="1"/>
      <c r="O195" s="1"/>
      <c r="P195" s="1"/>
      <c r="Q195" s="1"/>
      <c r="R195" s="1"/>
      <c r="S195" s="1"/>
      <c r="T195" s="1"/>
      <c r="U195" s="1"/>
      <c r="V195" s="1"/>
      <c r="W195" s="1"/>
    </row>
    <row r="196" spans="1:23" ht="12.75" customHeight="1" x14ac:dyDescent="0.15">
      <c r="A196" s="1"/>
      <c r="B196" s="1"/>
      <c r="C196" s="1"/>
      <c r="D196" s="1"/>
      <c r="E196" s="1"/>
      <c r="F196" s="1"/>
      <c r="G196" s="1"/>
      <c r="H196" s="1"/>
      <c r="I196" s="1"/>
      <c r="J196" s="1"/>
      <c r="K196" s="1"/>
      <c r="L196" s="1"/>
      <c r="M196" s="1"/>
      <c r="N196" s="1"/>
      <c r="O196" s="1"/>
      <c r="P196" s="1"/>
      <c r="Q196" s="1"/>
      <c r="R196" s="1"/>
      <c r="S196" s="1"/>
      <c r="T196" s="1"/>
      <c r="U196" s="1"/>
      <c r="V196" s="1"/>
      <c r="W196" s="1"/>
    </row>
    <row r="197" spans="1:23" ht="12.75" customHeight="1" x14ac:dyDescent="0.15">
      <c r="A197" s="1"/>
      <c r="B197" s="1"/>
      <c r="C197" s="1"/>
      <c r="D197" s="1"/>
      <c r="E197" s="1"/>
      <c r="F197" s="1"/>
      <c r="G197" s="1"/>
      <c r="H197" s="1"/>
      <c r="I197" s="1"/>
      <c r="J197" s="1"/>
      <c r="K197" s="1"/>
      <c r="L197" s="1"/>
      <c r="M197" s="1"/>
      <c r="N197" s="1"/>
      <c r="O197" s="1"/>
      <c r="P197" s="1"/>
      <c r="Q197" s="1"/>
      <c r="R197" s="1"/>
      <c r="S197" s="1"/>
      <c r="T197" s="1"/>
      <c r="U197" s="1"/>
      <c r="V197" s="1"/>
      <c r="W197" s="1"/>
    </row>
    <row r="198" spans="1:23" ht="12.75" customHeight="1" x14ac:dyDescent="0.15">
      <c r="A198" s="1"/>
      <c r="B198" s="1"/>
      <c r="C198" s="1"/>
      <c r="D198" s="1"/>
      <c r="E198" s="1"/>
      <c r="F198" s="1"/>
      <c r="G198" s="1"/>
      <c r="H198" s="1"/>
      <c r="I198" s="1"/>
      <c r="J198" s="1"/>
      <c r="K198" s="1"/>
      <c r="L198" s="1"/>
      <c r="M198" s="1"/>
      <c r="N198" s="1"/>
      <c r="O198" s="1"/>
      <c r="P198" s="1"/>
      <c r="Q198" s="1"/>
      <c r="R198" s="1"/>
      <c r="S198" s="1"/>
      <c r="T198" s="1"/>
      <c r="U198" s="1"/>
      <c r="V198" s="1"/>
      <c r="W198" s="1"/>
    </row>
    <row r="199" spans="1:23" ht="12.75" customHeight="1" x14ac:dyDescent="0.15">
      <c r="A199" s="1"/>
      <c r="B199" s="1"/>
      <c r="C199" s="1"/>
      <c r="D199" s="1"/>
      <c r="E199" s="1"/>
      <c r="F199" s="1"/>
      <c r="G199" s="1"/>
      <c r="H199" s="1"/>
      <c r="I199" s="1"/>
      <c r="J199" s="1"/>
      <c r="K199" s="1"/>
      <c r="L199" s="1"/>
      <c r="M199" s="1"/>
      <c r="N199" s="1"/>
      <c r="O199" s="1"/>
      <c r="P199" s="1"/>
      <c r="Q199" s="1"/>
      <c r="R199" s="1"/>
      <c r="S199" s="1"/>
      <c r="T199" s="1"/>
      <c r="U199" s="1"/>
      <c r="V199" s="1"/>
      <c r="W199" s="1"/>
    </row>
    <row r="200" spans="1:23" ht="12.75" customHeight="1" x14ac:dyDescent="0.15">
      <c r="A200" s="1"/>
      <c r="B200" s="1"/>
      <c r="C200" s="1"/>
      <c r="D200" s="1"/>
      <c r="E200" s="1"/>
      <c r="F200" s="1"/>
      <c r="G200" s="1"/>
      <c r="H200" s="1"/>
      <c r="I200" s="1"/>
      <c r="J200" s="1"/>
      <c r="K200" s="1"/>
      <c r="L200" s="1"/>
      <c r="M200" s="1"/>
      <c r="N200" s="1"/>
      <c r="O200" s="1"/>
      <c r="P200" s="1"/>
      <c r="Q200" s="1"/>
      <c r="R200" s="1"/>
      <c r="S200" s="1"/>
      <c r="T200" s="1"/>
      <c r="U200" s="1"/>
      <c r="V200" s="1"/>
      <c r="W200" s="1"/>
    </row>
    <row r="201" spans="1:23" ht="12.75" customHeight="1" x14ac:dyDescent="0.15">
      <c r="A201" s="1"/>
      <c r="B201" s="1"/>
      <c r="C201" s="1"/>
      <c r="D201" s="1"/>
      <c r="E201" s="1"/>
      <c r="F201" s="1"/>
      <c r="G201" s="1"/>
      <c r="H201" s="1"/>
      <c r="I201" s="1"/>
      <c r="J201" s="1"/>
      <c r="K201" s="1"/>
      <c r="L201" s="1"/>
      <c r="M201" s="1"/>
      <c r="N201" s="1"/>
      <c r="O201" s="1"/>
      <c r="P201" s="1"/>
      <c r="Q201" s="1"/>
      <c r="R201" s="1"/>
      <c r="S201" s="1"/>
      <c r="T201" s="1"/>
      <c r="U201" s="1"/>
      <c r="V201" s="1"/>
      <c r="W201" s="1"/>
    </row>
    <row r="202" spans="1:23" ht="12.75" customHeight="1" x14ac:dyDescent="0.15">
      <c r="A202" s="1"/>
      <c r="B202" s="1"/>
      <c r="C202" s="1"/>
      <c r="D202" s="1"/>
      <c r="E202" s="1"/>
      <c r="F202" s="1"/>
      <c r="G202" s="1"/>
      <c r="H202" s="1"/>
      <c r="I202" s="1"/>
      <c r="J202" s="1"/>
      <c r="K202" s="1"/>
      <c r="L202" s="1"/>
      <c r="M202" s="1"/>
      <c r="N202" s="1"/>
      <c r="O202" s="1"/>
      <c r="P202" s="1"/>
      <c r="Q202" s="1"/>
      <c r="R202" s="1"/>
      <c r="S202" s="1"/>
      <c r="T202" s="1"/>
      <c r="U202" s="1"/>
      <c r="V202" s="1"/>
      <c r="W202" s="1"/>
    </row>
    <row r="203" spans="1:23" ht="12.75" customHeight="1" x14ac:dyDescent="0.15">
      <c r="A203" s="1"/>
      <c r="B203" s="1"/>
      <c r="C203" s="1"/>
      <c r="D203" s="1"/>
      <c r="E203" s="1"/>
      <c r="F203" s="1"/>
      <c r="G203" s="1"/>
      <c r="H203" s="1"/>
      <c r="I203" s="1"/>
      <c r="J203" s="1"/>
      <c r="K203" s="1"/>
      <c r="L203" s="1"/>
      <c r="M203" s="1"/>
      <c r="N203" s="1"/>
      <c r="O203" s="1"/>
      <c r="P203" s="1"/>
      <c r="Q203" s="1"/>
      <c r="R203" s="1"/>
      <c r="S203" s="1"/>
      <c r="T203" s="1"/>
      <c r="U203" s="1"/>
      <c r="V203" s="1"/>
      <c r="W203" s="1"/>
    </row>
    <row r="204" spans="1:23" ht="12.75" customHeight="1" x14ac:dyDescent="0.15">
      <c r="A204" s="1"/>
      <c r="B204" s="1"/>
      <c r="C204" s="1"/>
      <c r="D204" s="1"/>
      <c r="E204" s="1"/>
      <c r="F204" s="1"/>
      <c r="G204" s="1"/>
      <c r="H204" s="1"/>
      <c r="I204" s="1"/>
      <c r="J204" s="1"/>
      <c r="K204" s="1"/>
      <c r="L204" s="1"/>
      <c r="M204" s="1"/>
      <c r="N204" s="1"/>
      <c r="O204" s="1"/>
      <c r="P204" s="1"/>
      <c r="Q204" s="1"/>
      <c r="R204" s="1"/>
      <c r="S204" s="1"/>
      <c r="T204" s="1"/>
      <c r="U204" s="1"/>
      <c r="V204" s="1"/>
      <c r="W204" s="1"/>
    </row>
    <row r="205" spans="1:23" ht="12.75" customHeight="1" x14ac:dyDescent="0.15">
      <c r="A205" s="1"/>
      <c r="B205" s="1"/>
      <c r="C205" s="1"/>
      <c r="D205" s="1"/>
      <c r="E205" s="1"/>
      <c r="F205" s="1"/>
      <c r="G205" s="1"/>
      <c r="H205" s="1"/>
      <c r="I205" s="1"/>
      <c r="J205" s="1"/>
      <c r="K205" s="1"/>
      <c r="L205" s="1"/>
      <c r="M205" s="1"/>
      <c r="N205" s="1"/>
      <c r="O205" s="1"/>
      <c r="P205" s="1"/>
      <c r="Q205" s="1"/>
      <c r="R205" s="1"/>
      <c r="S205" s="1"/>
      <c r="T205" s="1"/>
      <c r="U205" s="1"/>
      <c r="V205" s="1"/>
      <c r="W205" s="1"/>
    </row>
    <row r="206" spans="1:23" ht="12.75" customHeight="1" x14ac:dyDescent="0.15">
      <c r="A206" s="1"/>
      <c r="B206" s="1"/>
      <c r="C206" s="1"/>
      <c r="D206" s="1"/>
      <c r="E206" s="1"/>
      <c r="F206" s="1"/>
      <c r="G206" s="1"/>
      <c r="H206" s="1"/>
      <c r="I206" s="1"/>
      <c r="J206" s="1"/>
      <c r="K206" s="1"/>
      <c r="L206" s="1"/>
      <c r="M206" s="1"/>
      <c r="N206" s="1"/>
      <c r="O206" s="1"/>
      <c r="P206" s="1"/>
      <c r="Q206" s="1"/>
      <c r="R206" s="1"/>
      <c r="S206" s="1"/>
      <c r="T206" s="1"/>
      <c r="U206" s="1"/>
      <c r="V206" s="1"/>
      <c r="W206" s="1"/>
    </row>
    <row r="207" spans="1:23" ht="12.75" customHeight="1" x14ac:dyDescent="0.15">
      <c r="A207" s="1"/>
      <c r="B207" s="1"/>
      <c r="C207" s="1"/>
      <c r="D207" s="1"/>
      <c r="E207" s="1"/>
      <c r="F207" s="1"/>
      <c r="G207" s="1"/>
      <c r="H207" s="1"/>
      <c r="I207" s="1"/>
      <c r="J207" s="1"/>
      <c r="K207" s="1"/>
      <c r="L207" s="1"/>
      <c r="M207" s="1"/>
      <c r="N207" s="1"/>
      <c r="O207" s="1"/>
      <c r="P207" s="1"/>
      <c r="Q207" s="1"/>
      <c r="R207" s="1"/>
      <c r="S207" s="1"/>
      <c r="T207" s="1"/>
      <c r="U207" s="1"/>
      <c r="V207" s="1"/>
      <c r="W207" s="1"/>
    </row>
    <row r="208" spans="1:23" ht="12.75" customHeight="1" x14ac:dyDescent="0.15">
      <c r="A208" s="1"/>
      <c r="B208" s="1"/>
      <c r="C208" s="1"/>
      <c r="D208" s="1"/>
      <c r="E208" s="1"/>
      <c r="F208" s="1"/>
      <c r="G208" s="1"/>
      <c r="H208" s="1"/>
      <c r="I208" s="1"/>
      <c r="J208" s="1"/>
      <c r="K208" s="1"/>
      <c r="L208" s="1"/>
      <c r="M208" s="1"/>
      <c r="N208" s="1"/>
      <c r="O208" s="1"/>
      <c r="P208" s="1"/>
      <c r="Q208" s="1"/>
      <c r="R208" s="1"/>
      <c r="S208" s="1"/>
      <c r="T208" s="1"/>
      <c r="U208" s="1"/>
      <c r="V208" s="1"/>
      <c r="W208" s="1"/>
    </row>
    <row r="209" spans="1:23" ht="12.75" customHeight="1" x14ac:dyDescent="0.15">
      <c r="A209" s="1"/>
      <c r="B209" s="1"/>
      <c r="C209" s="1"/>
      <c r="D209" s="1"/>
      <c r="E209" s="1"/>
      <c r="F209" s="1"/>
      <c r="G209" s="1"/>
      <c r="H209" s="1"/>
      <c r="I209" s="1"/>
      <c r="J209" s="1"/>
      <c r="K209" s="1"/>
      <c r="L209" s="1"/>
      <c r="M209" s="1"/>
      <c r="N209" s="1"/>
      <c r="O209" s="1"/>
      <c r="P209" s="1"/>
      <c r="Q209" s="1"/>
      <c r="R209" s="1"/>
      <c r="S209" s="1"/>
      <c r="T209" s="1"/>
      <c r="U209" s="1"/>
      <c r="V209" s="1"/>
      <c r="W209" s="1"/>
    </row>
    <row r="210" spans="1:23" ht="12.75" customHeight="1" x14ac:dyDescent="0.15">
      <c r="A210" s="1"/>
      <c r="B210" s="1"/>
      <c r="C210" s="1"/>
      <c r="D210" s="1"/>
      <c r="E210" s="1"/>
      <c r="F210" s="1"/>
      <c r="G210" s="1"/>
      <c r="H210" s="1"/>
      <c r="I210" s="1"/>
      <c r="J210" s="1"/>
      <c r="K210" s="1"/>
      <c r="L210" s="1"/>
      <c r="M210" s="1"/>
      <c r="N210" s="1"/>
      <c r="O210" s="1"/>
      <c r="P210" s="1"/>
      <c r="Q210" s="1"/>
      <c r="R210" s="1"/>
      <c r="S210" s="1"/>
      <c r="T210" s="1"/>
      <c r="U210" s="1"/>
      <c r="V210" s="1"/>
      <c r="W210" s="1"/>
    </row>
    <row r="211" spans="1:23" ht="12.75" customHeight="1" x14ac:dyDescent="0.15">
      <c r="A211" s="1"/>
      <c r="B211" s="1"/>
      <c r="C211" s="1"/>
      <c r="D211" s="1"/>
      <c r="E211" s="1"/>
      <c r="F211" s="1"/>
      <c r="G211" s="1"/>
      <c r="H211" s="1"/>
      <c r="I211" s="1"/>
      <c r="J211" s="1"/>
      <c r="K211" s="1"/>
      <c r="L211" s="1"/>
      <c r="M211" s="1"/>
      <c r="N211" s="1"/>
      <c r="O211" s="1"/>
      <c r="P211" s="1"/>
      <c r="Q211" s="1"/>
      <c r="R211" s="1"/>
      <c r="S211" s="1"/>
      <c r="T211" s="1"/>
      <c r="U211" s="1"/>
      <c r="V211" s="1"/>
      <c r="W211" s="1"/>
    </row>
    <row r="212" spans="1:23" ht="12.75" customHeight="1" x14ac:dyDescent="0.15">
      <c r="A212" s="1"/>
      <c r="B212" s="1"/>
      <c r="C212" s="1"/>
      <c r="D212" s="1"/>
      <c r="E212" s="1"/>
      <c r="F212" s="1"/>
      <c r="G212" s="1"/>
      <c r="H212" s="1"/>
      <c r="I212" s="1"/>
      <c r="J212" s="1"/>
      <c r="K212" s="1"/>
      <c r="L212" s="1"/>
      <c r="M212" s="1"/>
      <c r="N212" s="1"/>
      <c r="O212" s="1"/>
      <c r="P212" s="1"/>
      <c r="Q212" s="1"/>
      <c r="R212" s="1"/>
      <c r="S212" s="1"/>
      <c r="T212" s="1"/>
      <c r="U212" s="1"/>
      <c r="V212" s="1"/>
      <c r="W212" s="1"/>
    </row>
    <row r="213" spans="1:23" ht="12.75" customHeight="1" x14ac:dyDescent="0.15">
      <c r="A213" s="1"/>
      <c r="B213" s="1"/>
      <c r="C213" s="1"/>
      <c r="D213" s="1"/>
      <c r="E213" s="1"/>
      <c r="F213" s="1"/>
      <c r="G213" s="1"/>
      <c r="H213" s="1"/>
      <c r="I213" s="1"/>
      <c r="J213" s="1"/>
      <c r="K213" s="1"/>
      <c r="L213" s="1"/>
      <c r="M213" s="1"/>
      <c r="N213" s="1"/>
      <c r="O213" s="1"/>
      <c r="P213" s="1"/>
      <c r="Q213" s="1"/>
      <c r="R213" s="1"/>
      <c r="S213" s="1"/>
      <c r="T213" s="1"/>
      <c r="U213" s="1"/>
      <c r="V213" s="1"/>
      <c r="W213" s="1"/>
    </row>
    <row r="214" spans="1:23" ht="12.75" customHeight="1" x14ac:dyDescent="0.15">
      <c r="A214" s="1"/>
      <c r="B214" s="1"/>
      <c r="C214" s="1"/>
      <c r="D214" s="1"/>
      <c r="E214" s="1"/>
      <c r="F214" s="1"/>
      <c r="G214" s="1"/>
      <c r="H214" s="1"/>
      <c r="I214" s="1"/>
      <c r="J214" s="1"/>
      <c r="K214" s="1"/>
      <c r="L214" s="1"/>
      <c r="M214" s="1"/>
      <c r="N214" s="1"/>
      <c r="O214" s="1"/>
      <c r="P214" s="1"/>
      <c r="Q214" s="1"/>
      <c r="R214" s="1"/>
      <c r="S214" s="1"/>
      <c r="T214" s="1"/>
      <c r="U214" s="1"/>
      <c r="V214" s="1"/>
      <c r="W214" s="1"/>
    </row>
    <row r="215" spans="1:23" ht="12.75" customHeight="1" x14ac:dyDescent="0.15">
      <c r="A215" s="1"/>
      <c r="B215" s="1"/>
      <c r="C215" s="1"/>
      <c r="D215" s="1"/>
      <c r="E215" s="1"/>
      <c r="F215" s="1"/>
      <c r="G215" s="1"/>
      <c r="H215" s="1"/>
      <c r="I215" s="1"/>
      <c r="J215" s="1"/>
      <c r="K215" s="1"/>
      <c r="L215" s="1"/>
      <c r="M215" s="1"/>
      <c r="N215" s="1"/>
      <c r="O215" s="1"/>
      <c r="P215" s="1"/>
      <c r="Q215" s="1"/>
      <c r="R215" s="1"/>
      <c r="S215" s="1"/>
      <c r="T215" s="1"/>
      <c r="U215" s="1"/>
      <c r="V215" s="1"/>
      <c r="W215" s="1"/>
    </row>
    <row r="216" spans="1:23" ht="12.75" customHeight="1" x14ac:dyDescent="0.15">
      <c r="A216" s="1"/>
      <c r="B216" s="1"/>
      <c r="C216" s="1"/>
      <c r="D216" s="1"/>
      <c r="E216" s="1"/>
      <c r="F216" s="1"/>
      <c r="G216" s="1"/>
      <c r="H216" s="1"/>
      <c r="I216" s="1"/>
      <c r="J216" s="1"/>
      <c r="K216" s="1"/>
      <c r="L216" s="1"/>
      <c r="M216" s="1"/>
      <c r="N216" s="1"/>
      <c r="O216" s="1"/>
      <c r="P216" s="1"/>
      <c r="Q216" s="1"/>
      <c r="R216" s="1"/>
      <c r="S216" s="1"/>
      <c r="T216" s="1"/>
      <c r="U216" s="1"/>
      <c r="V216" s="1"/>
      <c r="W216" s="1"/>
    </row>
    <row r="217" spans="1:23" ht="12.75" customHeight="1" x14ac:dyDescent="0.15">
      <c r="A217" s="1"/>
      <c r="B217" s="1"/>
      <c r="C217" s="1"/>
      <c r="D217" s="1"/>
      <c r="E217" s="1"/>
      <c r="F217" s="1"/>
      <c r="G217" s="1"/>
      <c r="H217" s="1"/>
      <c r="I217" s="1"/>
      <c r="J217" s="1"/>
      <c r="K217" s="1"/>
      <c r="L217" s="1"/>
      <c r="M217" s="1"/>
      <c r="N217" s="1"/>
      <c r="O217" s="1"/>
      <c r="P217" s="1"/>
      <c r="Q217" s="1"/>
      <c r="R217" s="1"/>
      <c r="S217" s="1"/>
      <c r="T217" s="1"/>
      <c r="U217" s="1"/>
      <c r="V217" s="1"/>
      <c r="W217" s="1"/>
    </row>
    <row r="218" spans="1:23" ht="12.75" customHeight="1" x14ac:dyDescent="0.15">
      <c r="A218" s="1"/>
      <c r="B218" s="1"/>
      <c r="C218" s="1"/>
      <c r="D218" s="1"/>
      <c r="E218" s="1"/>
      <c r="F218" s="1"/>
      <c r="G218" s="1"/>
      <c r="H218" s="1"/>
      <c r="I218" s="1"/>
      <c r="J218" s="1"/>
      <c r="K218" s="1"/>
      <c r="L218" s="1"/>
      <c r="M218" s="1"/>
      <c r="N218" s="1"/>
      <c r="O218" s="1"/>
      <c r="P218" s="1"/>
      <c r="Q218" s="1"/>
      <c r="R218" s="1"/>
      <c r="S218" s="1"/>
      <c r="T218" s="1"/>
      <c r="U218" s="1"/>
      <c r="V218" s="1"/>
      <c r="W218" s="1"/>
    </row>
    <row r="219" spans="1:23" ht="12.75" customHeight="1" x14ac:dyDescent="0.15">
      <c r="A219" s="1"/>
      <c r="B219" s="1"/>
      <c r="C219" s="1"/>
      <c r="D219" s="1"/>
      <c r="E219" s="1"/>
      <c r="F219" s="1"/>
      <c r="G219" s="1"/>
      <c r="H219" s="1"/>
      <c r="I219" s="1"/>
      <c r="J219" s="1"/>
      <c r="K219" s="1"/>
      <c r="L219" s="1"/>
      <c r="M219" s="1"/>
      <c r="N219" s="1"/>
      <c r="O219" s="1"/>
      <c r="P219" s="1"/>
      <c r="Q219" s="1"/>
      <c r="R219" s="1"/>
      <c r="S219" s="1"/>
      <c r="T219" s="1"/>
      <c r="U219" s="1"/>
      <c r="V219" s="1"/>
      <c r="W219" s="1"/>
    </row>
    <row r="220" spans="1:23" ht="12.75" customHeight="1" x14ac:dyDescent="0.15">
      <c r="A220" s="1"/>
      <c r="B220" s="1"/>
      <c r="C220" s="1"/>
      <c r="D220" s="1"/>
      <c r="E220" s="1"/>
      <c r="F220" s="1"/>
      <c r="G220" s="1"/>
      <c r="H220" s="1"/>
      <c r="I220" s="1"/>
      <c r="J220" s="1"/>
      <c r="K220" s="1"/>
      <c r="L220" s="1"/>
      <c r="M220" s="1"/>
      <c r="N220" s="1"/>
      <c r="O220" s="1"/>
      <c r="P220" s="1"/>
      <c r="Q220" s="1"/>
      <c r="R220" s="1"/>
      <c r="S220" s="1"/>
      <c r="T220" s="1"/>
      <c r="U220" s="1"/>
      <c r="V220" s="1"/>
      <c r="W220" s="1"/>
    </row>
    <row r="221" spans="1:23" ht="12.75" customHeight="1" x14ac:dyDescent="0.15">
      <c r="A221" s="1"/>
      <c r="B221" s="1"/>
      <c r="C221" s="1"/>
      <c r="D221" s="1"/>
      <c r="E221" s="1"/>
      <c r="F221" s="1"/>
      <c r="G221" s="1"/>
      <c r="H221" s="1"/>
      <c r="I221" s="1"/>
      <c r="J221" s="1"/>
      <c r="K221" s="1"/>
      <c r="L221" s="1"/>
      <c r="M221" s="1"/>
      <c r="N221" s="1"/>
      <c r="O221" s="1"/>
      <c r="P221" s="1"/>
      <c r="Q221" s="1"/>
      <c r="R221" s="1"/>
      <c r="S221" s="1"/>
      <c r="T221" s="1"/>
      <c r="U221" s="1"/>
      <c r="V221" s="1"/>
      <c r="W221" s="1"/>
    </row>
    <row r="222" spans="1:23" ht="12.75" customHeight="1" x14ac:dyDescent="0.15">
      <c r="A222" s="1"/>
      <c r="B222" s="1"/>
      <c r="C222" s="1"/>
      <c r="D222" s="1"/>
      <c r="E222" s="1"/>
      <c r="F222" s="1"/>
      <c r="G222" s="1"/>
      <c r="H222" s="1"/>
      <c r="I222" s="1"/>
      <c r="J222" s="1"/>
      <c r="K222" s="1"/>
      <c r="L222" s="1"/>
      <c r="M222" s="1"/>
      <c r="N222" s="1"/>
      <c r="O222" s="1"/>
      <c r="P222" s="1"/>
      <c r="Q222" s="1"/>
      <c r="R222" s="1"/>
      <c r="S222" s="1"/>
      <c r="T222" s="1"/>
      <c r="U222" s="1"/>
      <c r="V222" s="1"/>
      <c r="W222" s="1"/>
    </row>
    <row r="223" spans="1:23" ht="12.75" customHeight="1" x14ac:dyDescent="0.15">
      <c r="A223" s="1"/>
      <c r="B223" s="1"/>
      <c r="C223" s="1"/>
      <c r="D223" s="1"/>
      <c r="E223" s="1"/>
      <c r="F223" s="1"/>
      <c r="G223" s="1"/>
      <c r="H223" s="1"/>
      <c r="I223" s="1"/>
      <c r="J223" s="1"/>
      <c r="K223" s="1"/>
      <c r="L223" s="1"/>
      <c r="M223" s="1"/>
      <c r="N223" s="1"/>
      <c r="O223" s="1"/>
      <c r="P223" s="1"/>
      <c r="Q223" s="1"/>
      <c r="R223" s="1"/>
      <c r="S223" s="1"/>
      <c r="T223" s="1"/>
      <c r="U223" s="1"/>
      <c r="V223" s="1"/>
      <c r="W223" s="1"/>
    </row>
    <row r="224" spans="1:23" ht="12.75" customHeight="1" x14ac:dyDescent="0.15">
      <c r="A224" s="1"/>
      <c r="B224" s="1"/>
      <c r="C224" s="1"/>
      <c r="D224" s="1"/>
      <c r="E224" s="1"/>
      <c r="F224" s="1"/>
      <c r="G224" s="1"/>
      <c r="H224" s="1"/>
      <c r="I224" s="1"/>
      <c r="J224" s="1"/>
      <c r="K224" s="1"/>
      <c r="L224" s="1"/>
      <c r="M224" s="1"/>
      <c r="N224" s="1"/>
      <c r="O224" s="1"/>
      <c r="P224" s="1"/>
      <c r="Q224" s="1"/>
      <c r="R224" s="1"/>
      <c r="S224" s="1"/>
      <c r="T224" s="1"/>
      <c r="U224" s="1"/>
      <c r="V224" s="1"/>
      <c r="W224" s="1"/>
    </row>
    <row r="225" spans="1:23" ht="12.75" customHeight="1" x14ac:dyDescent="0.15">
      <c r="A225" s="1"/>
      <c r="B225" s="1"/>
      <c r="C225" s="1"/>
      <c r="D225" s="1"/>
      <c r="E225" s="1"/>
      <c r="F225" s="1"/>
      <c r="G225" s="1"/>
      <c r="H225" s="1"/>
      <c r="I225" s="1"/>
      <c r="J225" s="1"/>
      <c r="K225" s="1"/>
      <c r="L225" s="1"/>
      <c r="M225" s="1"/>
      <c r="N225" s="1"/>
      <c r="O225" s="1"/>
      <c r="P225" s="1"/>
      <c r="Q225" s="1"/>
      <c r="R225" s="1"/>
      <c r="S225" s="1"/>
      <c r="T225" s="1"/>
      <c r="U225" s="1"/>
      <c r="V225" s="1"/>
      <c r="W225" s="1"/>
    </row>
    <row r="226" spans="1:23" ht="12.75" customHeight="1" x14ac:dyDescent="0.15">
      <c r="A226" s="1"/>
      <c r="B226" s="1"/>
      <c r="C226" s="1"/>
      <c r="D226" s="1"/>
      <c r="E226" s="1"/>
      <c r="F226" s="1"/>
      <c r="G226" s="1"/>
      <c r="H226" s="1"/>
      <c r="I226" s="1"/>
      <c r="J226" s="1"/>
      <c r="K226" s="1"/>
      <c r="L226" s="1"/>
      <c r="M226" s="1"/>
      <c r="N226" s="1"/>
      <c r="O226" s="1"/>
      <c r="P226" s="1"/>
      <c r="Q226" s="1"/>
      <c r="R226" s="1"/>
      <c r="S226" s="1"/>
      <c r="T226" s="1"/>
      <c r="U226" s="1"/>
      <c r="V226" s="1"/>
      <c r="W226" s="1"/>
    </row>
    <row r="227" spans="1:23" ht="12.75" customHeight="1" x14ac:dyDescent="0.15">
      <c r="A227" s="1"/>
      <c r="B227" s="1"/>
      <c r="C227" s="1"/>
      <c r="D227" s="1"/>
      <c r="E227" s="1"/>
      <c r="F227" s="1"/>
      <c r="G227" s="1"/>
      <c r="H227" s="1"/>
      <c r="I227" s="1"/>
      <c r="J227" s="1"/>
      <c r="K227" s="1"/>
      <c r="L227" s="1"/>
      <c r="M227" s="1"/>
      <c r="N227" s="1"/>
      <c r="O227" s="1"/>
      <c r="P227" s="1"/>
      <c r="Q227" s="1"/>
      <c r="R227" s="1"/>
      <c r="S227" s="1"/>
      <c r="T227" s="1"/>
      <c r="U227" s="1"/>
      <c r="V227" s="1"/>
      <c r="W227" s="1"/>
    </row>
    <row r="228" spans="1:23" ht="12.75" customHeight="1" x14ac:dyDescent="0.15">
      <c r="A228" s="1"/>
      <c r="B228" s="1"/>
      <c r="C228" s="1"/>
      <c r="D228" s="1"/>
      <c r="E228" s="1"/>
      <c r="F228" s="1"/>
      <c r="G228" s="1"/>
      <c r="H228" s="1"/>
      <c r="I228" s="1"/>
      <c r="J228" s="1"/>
      <c r="K228" s="1"/>
      <c r="L228" s="1"/>
      <c r="M228" s="1"/>
      <c r="N228" s="1"/>
      <c r="O228" s="1"/>
      <c r="P228" s="1"/>
      <c r="Q228" s="1"/>
      <c r="R228" s="1"/>
      <c r="S228" s="1"/>
      <c r="T228" s="1"/>
      <c r="U228" s="1"/>
      <c r="V228" s="1"/>
      <c r="W228" s="1"/>
    </row>
    <row r="229" spans="1:23" ht="12.75" customHeight="1" x14ac:dyDescent="0.15">
      <c r="A229" s="1"/>
      <c r="B229" s="1"/>
      <c r="C229" s="1"/>
      <c r="D229" s="1"/>
      <c r="E229" s="1"/>
      <c r="F229" s="1"/>
      <c r="G229" s="1"/>
      <c r="H229" s="1"/>
      <c r="I229" s="1"/>
      <c r="J229" s="1"/>
      <c r="K229" s="1"/>
      <c r="L229" s="1"/>
      <c r="M229" s="1"/>
      <c r="N229" s="1"/>
      <c r="O229" s="1"/>
      <c r="P229" s="1"/>
      <c r="Q229" s="1"/>
      <c r="R229" s="1"/>
      <c r="S229" s="1"/>
      <c r="T229" s="1"/>
      <c r="U229" s="1"/>
      <c r="V229" s="1"/>
      <c r="W229" s="1"/>
    </row>
    <row r="230" spans="1:23" ht="12.75" customHeight="1" x14ac:dyDescent="0.15">
      <c r="A230" s="1"/>
      <c r="B230" s="1"/>
      <c r="C230" s="1"/>
      <c r="D230" s="1"/>
      <c r="E230" s="1"/>
      <c r="F230" s="1"/>
      <c r="G230" s="1"/>
      <c r="H230" s="1"/>
      <c r="I230" s="1"/>
      <c r="J230" s="1"/>
      <c r="K230" s="1"/>
      <c r="L230" s="1"/>
      <c r="M230" s="1"/>
      <c r="N230" s="1"/>
      <c r="O230" s="1"/>
      <c r="P230" s="1"/>
      <c r="Q230" s="1"/>
      <c r="R230" s="1"/>
      <c r="S230" s="1"/>
      <c r="T230" s="1"/>
      <c r="U230" s="1"/>
      <c r="V230" s="1"/>
      <c r="W230" s="1"/>
    </row>
    <row r="231" spans="1:23" ht="12.75" customHeight="1" x14ac:dyDescent="0.15">
      <c r="A231" s="1"/>
      <c r="B231" s="1"/>
      <c r="C231" s="1"/>
      <c r="D231" s="1"/>
      <c r="E231" s="1"/>
      <c r="F231" s="1"/>
      <c r="G231" s="1"/>
      <c r="H231" s="1"/>
      <c r="I231" s="1"/>
      <c r="J231" s="1"/>
      <c r="K231" s="1"/>
      <c r="L231" s="1"/>
      <c r="M231" s="1"/>
      <c r="N231" s="1"/>
      <c r="O231" s="1"/>
      <c r="P231" s="1"/>
      <c r="Q231" s="1"/>
      <c r="R231" s="1"/>
      <c r="S231" s="1"/>
      <c r="T231" s="1"/>
      <c r="U231" s="1"/>
      <c r="V231" s="1"/>
      <c r="W231" s="1"/>
    </row>
    <row r="232" spans="1:23" ht="12.75" customHeight="1" x14ac:dyDescent="0.15">
      <c r="A232" s="1"/>
      <c r="B232" s="1"/>
      <c r="C232" s="1"/>
      <c r="D232" s="1"/>
      <c r="E232" s="1"/>
      <c r="F232" s="1"/>
      <c r="G232" s="1"/>
      <c r="H232" s="1"/>
      <c r="I232" s="1"/>
      <c r="J232" s="1"/>
      <c r="K232" s="1"/>
      <c r="L232" s="1"/>
      <c r="M232" s="1"/>
      <c r="N232" s="1"/>
      <c r="O232" s="1"/>
      <c r="P232" s="1"/>
      <c r="Q232" s="1"/>
      <c r="R232" s="1"/>
      <c r="S232" s="1"/>
      <c r="T232" s="1"/>
      <c r="U232" s="1"/>
      <c r="V232" s="1"/>
      <c r="W232" s="1"/>
    </row>
    <row r="233" spans="1:23" ht="12.75" customHeight="1" x14ac:dyDescent="0.15">
      <c r="A233" s="1"/>
      <c r="B233" s="1"/>
      <c r="C233" s="1"/>
      <c r="D233" s="1"/>
      <c r="E233" s="1"/>
      <c r="F233" s="1"/>
      <c r="G233" s="1"/>
      <c r="H233" s="1"/>
      <c r="I233" s="1"/>
      <c r="J233" s="1"/>
      <c r="K233" s="1"/>
      <c r="L233" s="1"/>
      <c r="M233" s="1"/>
      <c r="N233" s="1"/>
      <c r="O233" s="1"/>
      <c r="P233" s="1"/>
      <c r="Q233" s="1"/>
      <c r="R233" s="1"/>
      <c r="S233" s="1"/>
      <c r="T233" s="1"/>
      <c r="U233" s="1"/>
      <c r="V233" s="1"/>
      <c r="W233" s="1"/>
    </row>
    <row r="234" spans="1:23" ht="12.75" customHeight="1" x14ac:dyDescent="0.15">
      <c r="A234" s="1"/>
      <c r="B234" s="1"/>
      <c r="C234" s="1"/>
      <c r="D234" s="1"/>
      <c r="E234" s="1"/>
      <c r="F234" s="1"/>
      <c r="G234" s="1"/>
      <c r="H234" s="1"/>
      <c r="I234" s="1"/>
      <c r="J234" s="1"/>
      <c r="K234" s="1"/>
      <c r="L234" s="1"/>
      <c r="M234" s="1"/>
      <c r="N234" s="1"/>
      <c r="O234" s="1"/>
      <c r="P234" s="1"/>
      <c r="Q234" s="1"/>
      <c r="R234" s="1"/>
      <c r="S234" s="1"/>
      <c r="T234" s="1"/>
      <c r="U234" s="1"/>
      <c r="V234" s="1"/>
      <c r="W234" s="1"/>
    </row>
    <row r="235" spans="1:23" ht="12.75" customHeight="1" x14ac:dyDescent="0.15">
      <c r="A235" s="1"/>
      <c r="B235" s="1"/>
      <c r="C235" s="1"/>
      <c r="D235" s="1"/>
      <c r="E235" s="1"/>
      <c r="F235" s="1"/>
      <c r="G235" s="1"/>
      <c r="H235" s="1"/>
      <c r="I235" s="1"/>
      <c r="J235" s="1"/>
      <c r="K235" s="1"/>
      <c r="L235" s="1"/>
      <c r="M235" s="1"/>
      <c r="N235" s="1"/>
      <c r="O235" s="1"/>
      <c r="P235" s="1"/>
      <c r="Q235" s="1"/>
      <c r="R235" s="1"/>
      <c r="S235" s="1"/>
      <c r="T235" s="1"/>
      <c r="U235" s="1"/>
      <c r="V235" s="1"/>
      <c r="W235" s="1"/>
    </row>
    <row r="236" spans="1:23" ht="12.75" customHeight="1" x14ac:dyDescent="0.15">
      <c r="A236" s="1"/>
      <c r="B236" s="1"/>
      <c r="C236" s="1"/>
      <c r="D236" s="1"/>
      <c r="E236" s="1"/>
      <c r="F236" s="1"/>
      <c r="G236" s="1"/>
      <c r="H236" s="1"/>
      <c r="I236" s="1"/>
      <c r="J236" s="1"/>
      <c r="K236" s="1"/>
      <c r="L236" s="1"/>
      <c r="M236" s="1"/>
      <c r="N236" s="1"/>
      <c r="O236" s="1"/>
      <c r="P236" s="1"/>
      <c r="Q236" s="1"/>
      <c r="R236" s="1"/>
      <c r="S236" s="1"/>
      <c r="T236" s="1"/>
      <c r="U236" s="1"/>
      <c r="V236" s="1"/>
      <c r="W236" s="1"/>
    </row>
    <row r="237" spans="1:23" ht="12.75" customHeight="1" x14ac:dyDescent="0.15">
      <c r="A237" s="1"/>
      <c r="B237" s="1"/>
      <c r="C237" s="1"/>
      <c r="D237" s="1"/>
      <c r="E237" s="1"/>
      <c r="F237" s="1"/>
      <c r="G237" s="1"/>
      <c r="H237" s="1"/>
      <c r="I237" s="1"/>
      <c r="J237" s="1"/>
      <c r="K237" s="1"/>
      <c r="L237" s="1"/>
      <c r="M237" s="1"/>
      <c r="N237" s="1"/>
      <c r="O237" s="1"/>
      <c r="P237" s="1"/>
      <c r="Q237" s="1"/>
      <c r="R237" s="1"/>
      <c r="S237" s="1"/>
      <c r="T237" s="1"/>
      <c r="U237" s="1"/>
      <c r="V237" s="1"/>
      <c r="W237" s="1"/>
    </row>
    <row r="238" spans="1:23" ht="12.75" customHeight="1" x14ac:dyDescent="0.15">
      <c r="A238" s="1"/>
      <c r="B238" s="1"/>
      <c r="C238" s="1"/>
      <c r="D238" s="1"/>
      <c r="E238" s="1"/>
      <c r="F238" s="1"/>
      <c r="G238" s="1"/>
      <c r="H238" s="1"/>
      <c r="I238" s="1"/>
      <c r="J238" s="1"/>
      <c r="K238" s="1"/>
      <c r="L238" s="1"/>
      <c r="M238" s="1"/>
      <c r="N238" s="1"/>
      <c r="O238" s="1"/>
      <c r="P238" s="1"/>
      <c r="Q238" s="1"/>
      <c r="R238" s="1"/>
      <c r="S238" s="1"/>
      <c r="T238" s="1"/>
      <c r="U238" s="1"/>
      <c r="V238" s="1"/>
      <c r="W238" s="1"/>
    </row>
    <row r="239" spans="1:23" ht="12.75" customHeight="1" x14ac:dyDescent="0.15">
      <c r="A239" s="1"/>
      <c r="B239" s="1"/>
      <c r="C239" s="1"/>
      <c r="D239" s="1"/>
      <c r="E239" s="1"/>
      <c r="F239" s="1"/>
      <c r="G239" s="1"/>
      <c r="H239" s="1"/>
      <c r="I239" s="1"/>
      <c r="J239" s="1"/>
      <c r="K239" s="1"/>
      <c r="L239" s="1"/>
      <c r="M239" s="1"/>
      <c r="N239" s="1"/>
      <c r="O239" s="1"/>
      <c r="P239" s="1"/>
      <c r="Q239" s="1"/>
      <c r="R239" s="1"/>
      <c r="S239" s="1"/>
      <c r="T239" s="1"/>
      <c r="U239" s="1"/>
      <c r="V239" s="1"/>
      <c r="W239" s="1"/>
    </row>
    <row r="240" spans="1:23" ht="12.75" customHeight="1" x14ac:dyDescent="0.15">
      <c r="A240" s="1"/>
      <c r="B240" s="1"/>
      <c r="C240" s="1"/>
      <c r="D240" s="1"/>
      <c r="E240" s="1"/>
      <c r="F240" s="1"/>
      <c r="G240" s="1"/>
      <c r="H240" s="1"/>
      <c r="I240" s="1"/>
      <c r="J240" s="1"/>
      <c r="K240" s="1"/>
      <c r="L240" s="1"/>
      <c r="M240" s="1"/>
      <c r="N240" s="1"/>
      <c r="O240" s="1"/>
      <c r="P240" s="1"/>
      <c r="Q240" s="1"/>
      <c r="R240" s="1"/>
      <c r="S240" s="1"/>
      <c r="T240" s="1"/>
      <c r="U240" s="1"/>
      <c r="V240" s="1"/>
      <c r="W240" s="1"/>
    </row>
    <row r="241" spans="1:23" ht="12.75" customHeight="1" x14ac:dyDescent="0.15">
      <c r="A241" s="1"/>
      <c r="B241" s="1"/>
      <c r="C241" s="1"/>
      <c r="D241" s="1"/>
      <c r="E241" s="1"/>
      <c r="F241" s="1"/>
      <c r="G241" s="1"/>
      <c r="H241" s="1"/>
      <c r="I241" s="1"/>
      <c r="J241" s="1"/>
      <c r="K241" s="1"/>
      <c r="L241" s="1"/>
      <c r="M241" s="1"/>
      <c r="N241" s="1"/>
      <c r="O241" s="1"/>
      <c r="P241" s="1"/>
      <c r="Q241" s="1"/>
      <c r="R241" s="1"/>
      <c r="S241" s="1"/>
      <c r="T241" s="1"/>
      <c r="U241" s="1"/>
      <c r="V241" s="1"/>
      <c r="W241" s="1"/>
    </row>
    <row r="242" spans="1:23" ht="12.75" customHeight="1" x14ac:dyDescent="0.15">
      <c r="A242" s="1"/>
      <c r="B242" s="1"/>
      <c r="C242" s="1"/>
      <c r="D242" s="1"/>
      <c r="E242" s="1"/>
      <c r="F242" s="1"/>
      <c r="G242" s="1"/>
      <c r="H242" s="1"/>
      <c r="I242" s="1"/>
      <c r="J242" s="1"/>
      <c r="K242" s="1"/>
      <c r="L242" s="1"/>
      <c r="M242" s="1"/>
      <c r="N242" s="1"/>
      <c r="O242" s="1"/>
      <c r="P242" s="1"/>
      <c r="Q242" s="1"/>
      <c r="R242" s="1"/>
      <c r="S242" s="1"/>
      <c r="T242" s="1"/>
      <c r="U242" s="1"/>
      <c r="V242" s="1"/>
      <c r="W242" s="1"/>
    </row>
    <row r="243" spans="1:23" ht="12.75" customHeight="1" x14ac:dyDescent="0.15">
      <c r="A243" s="1"/>
      <c r="B243" s="1"/>
      <c r="C243" s="1"/>
      <c r="D243" s="1"/>
      <c r="E243" s="1"/>
      <c r="F243" s="1"/>
      <c r="G243" s="1"/>
      <c r="H243" s="1"/>
      <c r="I243" s="1"/>
      <c r="J243" s="1"/>
      <c r="K243" s="1"/>
      <c r="L243" s="1"/>
      <c r="M243" s="1"/>
      <c r="N243" s="1"/>
      <c r="O243" s="1"/>
      <c r="P243" s="1"/>
      <c r="Q243" s="1"/>
      <c r="R243" s="1"/>
      <c r="S243" s="1"/>
      <c r="T243" s="1"/>
      <c r="U243" s="1"/>
      <c r="V243" s="1"/>
      <c r="W243" s="1"/>
    </row>
    <row r="244" spans="1:23" ht="12.75" customHeight="1" x14ac:dyDescent="0.15">
      <c r="A244" s="1"/>
      <c r="B244" s="1"/>
      <c r="C244" s="1"/>
      <c r="D244" s="1"/>
      <c r="E244" s="1"/>
      <c r="F244" s="1"/>
      <c r="G244" s="1"/>
      <c r="H244" s="1"/>
      <c r="I244" s="1"/>
      <c r="J244" s="1"/>
      <c r="K244" s="1"/>
      <c r="L244" s="1"/>
      <c r="M244" s="1"/>
      <c r="N244" s="1"/>
      <c r="O244" s="1"/>
      <c r="P244" s="1"/>
      <c r="Q244" s="1"/>
      <c r="R244" s="1"/>
      <c r="S244" s="1"/>
      <c r="T244" s="1"/>
      <c r="U244" s="1"/>
      <c r="V244" s="1"/>
      <c r="W244" s="1"/>
    </row>
    <row r="245" spans="1:23" ht="12.75" customHeight="1" x14ac:dyDescent="0.15">
      <c r="A245" s="1"/>
      <c r="B245" s="1"/>
      <c r="C245" s="1"/>
      <c r="D245" s="1"/>
      <c r="E245" s="1"/>
      <c r="F245" s="1"/>
      <c r="G245" s="1"/>
      <c r="H245" s="1"/>
      <c r="I245" s="1"/>
      <c r="J245" s="1"/>
      <c r="K245" s="1"/>
      <c r="L245" s="1"/>
      <c r="M245" s="1"/>
      <c r="N245" s="1"/>
      <c r="O245" s="1"/>
      <c r="P245" s="1"/>
      <c r="Q245" s="1"/>
      <c r="R245" s="1"/>
      <c r="S245" s="1"/>
      <c r="T245" s="1"/>
      <c r="U245" s="1"/>
      <c r="V245" s="1"/>
      <c r="W245" s="1"/>
    </row>
    <row r="246" spans="1:23" ht="12.75" customHeight="1" x14ac:dyDescent="0.15">
      <c r="A246" s="1"/>
      <c r="B246" s="1"/>
      <c r="C246" s="1"/>
      <c r="D246" s="1"/>
      <c r="E246" s="1"/>
      <c r="F246" s="1"/>
      <c r="G246" s="1"/>
      <c r="H246" s="1"/>
      <c r="I246" s="1"/>
      <c r="J246" s="1"/>
      <c r="K246" s="1"/>
      <c r="L246" s="1"/>
      <c r="M246" s="1"/>
      <c r="N246" s="1"/>
      <c r="O246" s="1"/>
      <c r="P246" s="1"/>
      <c r="Q246" s="1"/>
      <c r="R246" s="1"/>
      <c r="S246" s="1"/>
      <c r="T246" s="1"/>
      <c r="U246" s="1"/>
      <c r="V246" s="1"/>
      <c r="W246" s="1"/>
    </row>
    <row r="247" spans="1:23" ht="12.75" customHeight="1" x14ac:dyDescent="0.15">
      <c r="A247" s="1"/>
      <c r="B247" s="1"/>
      <c r="C247" s="1"/>
      <c r="D247" s="1"/>
      <c r="E247" s="1"/>
      <c r="F247" s="1"/>
      <c r="G247" s="1"/>
      <c r="H247" s="1"/>
      <c r="I247" s="1"/>
      <c r="J247" s="1"/>
      <c r="K247" s="1"/>
      <c r="L247" s="1"/>
      <c r="M247" s="1"/>
      <c r="N247" s="1"/>
      <c r="O247" s="1"/>
      <c r="P247" s="1"/>
      <c r="Q247" s="1"/>
      <c r="R247" s="1"/>
      <c r="S247" s="1"/>
      <c r="T247" s="1"/>
      <c r="U247" s="1"/>
      <c r="V247" s="1"/>
      <c r="W247" s="1"/>
    </row>
    <row r="248" spans="1:23" ht="12.75" customHeight="1" x14ac:dyDescent="0.15">
      <c r="A248" s="1"/>
      <c r="B248" s="1"/>
      <c r="C248" s="1"/>
      <c r="D248" s="1"/>
      <c r="E248" s="1"/>
      <c r="F248" s="1"/>
      <c r="G248" s="1"/>
      <c r="H248" s="1"/>
      <c r="I248" s="1"/>
      <c r="J248" s="1"/>
      <c r="K248" s="1"/>
      <c r="L248" s="1"/>
      <c r="M248" s="1"/>
      <c r="N248" s="1"/>
      <c r="O248" s="1"/>
      <c r="P248" s="1"/>
      <c r="Q248" s="1"/>
      <c r="R248" s="1"/>
      <c r="S248" s="1"/>
      <c r="T248" s="1"/>
      <c r="U248" s="1"/>
      <c r="V248" s="1"/>
      <c r="W248" s="1"/>
    </row>
    <row r="249" spans="1:23" ht="12.75" customHeight="1" x14ac:dyDescent="0.15">
      <c r="A249" s="1"/>
      <c r="B249" s="1"/>
      <c r="C249" s="1"/>
      <c r="D249" s="1"/>
      <c r="E249" s="1"/>
      <c r="F249" s="1"/>
      <c r="G249" s="1"/>
      <c r="H249" s="1"/>
      <c r="I249" s="1"/>
      <c r="J249" s="1"/>
      <c r="K249" s="1"/>
      <c r="L249" s="1"/>
      <c r="M249" s="1"/>
      <c r="N249" s="1"/>
      <c r="O249" s="1"/>
      <c r="P249" s="1"/>
      <c r="Q249" s="1"/>
      <c r="R249" s="1"/>
      <c r="S249" s="1"/>
      <c r="T249" s="1"/>
      <c r="U249" s="1"/>
      <c r="V249" s="1"/>
      <c r="W249" s="1"/>
    </row>
    <row r="250" spans="1:23" ht="12.75" customHeight="1" x14ac:dyDescent="0.15">
      <c r="A250" s="1"/>
      <c r="B250" s="1"/>
      <c r="C250" s="1"/>
      <c r="D250" s="1"/>
      <c r="E250" s="1"/>
      <c r="F250" s="1"/>
      <c r="G250" s="1"/>
      <c r="H250" s="1"/>
      <c r="I250" s="1"/>
      <c r="J250" s="1"/>
      <c r="K250" s="1"/>
      <c r="L250" s="1"/>
      <c r="M250" s="1"/>
      <c r="N250" s="1"/>
      <c r="O250" s="1"/>
      <c r="P250" s="1"/>
      <c r="Q250" s="1"/>
      <c r="R250" s="1"/>
      <c r="S250" s="1"/>
      <c r="T250" s="1"/>
      <c r="U250" s="1"/>
      <c r="V250" s="1"/>
      <c r="W250" s="1"/>
    </row>
    <row r="251" spans="1:23" ht="12.75" customHeight="1" x14ac:dyDescent="0.15">
      <c r="A251" s="1"/>
      <c r="B251" s="1"/>
      <c r="C251" s="1"/>
      <c r="D251" s="1"/>
      <c r="E251" s="1"/>
      <c r="F251" s="1"/>
      <c r="G251" s="1"/>
      <c r="H251" s="1"/>
      <c r="I251" s="1"/>
      <c r="J251" s="1"/>
      <c r="K251" s="1"/>
      <c r="L251" s="1"/>
      <c r="M251" s="1"/>
      <c r="N251" s="1"/>
      <c r="O251" s="1"/>
      <c r="P251" s="1"/>
      <c r="Q251" s="1"/>
      <c r="R251" s="1"/>
      <c r="S251" s="1"/>
      <c r="T251" s="1"/>
      <c r="U251" s="1"/>
      <c r="V251" s="1"/>
      <c r="W251" s="1"/>
    </row>
    <row r="252" spans="1:23" ht="12.75" customHeight="1" x14ac:dyDescent="0.15">
      <c r="A252" s="1"/>
      <c r="B252" s="1"/>
      <c r="C252" s="1"/>
      <c r="D252" s="1"/>
      <c r="E252" s="1"/>
      <c r="F252" s="1"/>
      <c r="G252" s="1"/>
      <c r="H252" s="1"/>
      <c r="I252" s="1"/>
      <c r="J252" s="1"/>
      <c r="K252" s="1"/>
      <c r="L252" s="1"/>
      <c r="M252" s="1"/>
      <c r="N252" s="1"/>
      <c r="O252" s="1"/>
      <c r="P252" s="1"/>
      <c r="Q252" s="1"/>
      <c r="R252" s="1"/>
      <c r="S252" s="1"/>
      <c r="T252" s="1"/>
      <c r="U252" s="1"/>
      <c r="V252" s="1"/>
      <c r="W252" s="1"/>
    </row>
    <row r="253" spans="1:23" ht="12.75" customHeight="1" x14ac:dyDescent="0.15">
      <c r="A253" s="1"/>
      <c r="B253" s="1"/>
      <c r="C253" s="1"/>
      <c r="D253" s="1"/>
      <c r="E253" s="1"/>
      <c r="F253" s="1"/>
      <c r="G253" s="1"/>
      <c r="H253" s="1"/>
      <c r="I253" s="1"/>
      <c r="J253" s="1"/>
      <c r="K253" s="1"/>
      <c r="L253" s="1"/>
      <c r="M253" s="1"/>
      <c r="N253" s="1"/>
      <c r="O253" s="1"/>
      <c r="P253" s="1"/>
      <c r="Q253" s="1"/>
      <c r="R253" s="1"/>
      <c r="S253" s="1"/>
      <c r="T253" s="1"/>
      <c r="U253" s="1"/>
      <c r="V253" s="1"/>
      <c r="W253" s="1"/>
    </row>
    <row r="254" spans="1:23" ht="12.75" customHeight="1" x14ac:dyDescent="0.15">
      <c r="A254" s="1"/>
      <c r="B254" s="1"/>
      <c r="C254" s="1"/>
      <c r="D254" s="1"/>
      <c r="E254" s="1"/>
      <c r="F254" s="1"/>
      <c r="G254" s="1"/>
      <c r="H254" s="1"/>
      <c r="I254" s="1"/>
      <c r="J254" s="1"/>
      <c r="K254" s="1"/>
      <c r="L254" s="1"/>
      <c r="M254" s="1"/>
      <c r="N254" s="1"/>
      <c r="O254" s="1"/>
      <c r="P254" s="1"/>
      <c r="Q254" s="1"/>
      <c r="R254" s="1"/>
      <c r="S254" s="1"/>
      <c r="T254" s="1"/>
      <c r="U254" s="1"/>
      <c r="V254" s="1"/>
      <c r="W254" s="1"/>
    </row>
    <row r="255" spans="1:23" ht="12.75" customHeight="1" x14ac:dyDescent="0.15">
      <c r="A255" s="1"/>
      <c r="B255" s="1"/>
      <c r="C255" s="1"/>
      <c r="D255" s="1"/>
      <c r="E255" s="1"/>
      <c r="F255" s="1"/>
      <c r="G255" s="1"/>
      <c r="H255" s="1"/>
      <c r="I255" s="1"/>
      <c r="J255" s="1"/>
      <c r="K255" s="1"/>
      <c r="L255" s="1"/>
      <c r="M255" s="1"/>
      <c r="N255" s="1"/>
      <c r="O255" s="1"/>
      <c r="P255" s="1"/>
      <c r="Q255" s="1"/>
      <c r="R255" s="1"/>
      <c r="S255" s="1"/>
      <c r="T255" s="1"/>
      <c r="U255" s="1"/>
      <c r="V255" s="1"/>
      <c r="W255" s="1"/>
    </row>
    <row r="256" spans="1:23"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2">
    <mergeCell ref="A1:B1"/>
    <mergeCell ref="A55:B55"/>
  </mergeCells>
  <pageMargins left="0.7" right="0.7" top="0.75" bottom="0.75" header="0" footer="0"/>
  <pageSetup orientation="portrait"/>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V1008"/>
  <sheetViews>
    <sheetView topLeftCell="A658" workbookViewId="0">
      <selection activeCell="A666" sqref="A666"/>
    </sheetView>
  </sheetViews>
  <sheetFormatPr baseColWidth="10" defaultColWidth="11.25" defaultRowHeight="15" customHeight="1" x14ac:dyDescent="0.2"/>
  <cols>
    <col min="1" max="22" width="8.625" customWidth="1"/>
  </cols>
  <sheetData>
    <row r="1" spans="1:22" ht="12.75" customHeight="1" x14ac:dyDescent="0.2">
      <c r="A1" s="113" t="s">
        <v>897</v>
      </c>
      <c r="B1" s="114" t="s">
        <v>936</v>
      </c>
      <c r="C1" s="115"/>
      <c r="D1" s="115"/>
      <c r="E1" s="115"/>
      <c r="F1" s="115"/>
      <c r="G1" s="115"/>
      <c r="H1" s="115"/>
      <c r="I1" s="115"/>
      <c r="J1" s="115"/>
      <c r="K1" s="115"/>
      <c r="L1" s="115"/>
      <c r="M1" s="115"/>
      <c r="N1" s="115"/>
      <c r="O1" s="115"/>
      <c r="P1" s="115"/>
      <c r="Q1" s="115"/>
      <c r="R1" s="115"/>
      <c r="S1" s="115"/>
      <c r="T1" s="115"/>
      <c r="U1" s="115"/>
      <c r="V1" s="115"/>
    </row>
    <row r="2" spans="1:22" ht="12.75" customHeight="1" x14ac:dyDescent="0.2">
      <c r="A2" s="113" t="s">
        <v>937</v>
      </c>
      <c r="B2" s="114" t="s">
        <v>938</v>
      </c>
      <c r="C2" s="115"/>
      <c r="D2" s="115"/>
      <c r="E2" s="115"/>
      <c r="F2" s="115"/>
      <c r="G2" s="115"/>
      <c r="H2" s="115"/>
      <c r="I2" s="115"/>
      <c r="J2" s="115"/>
      <c r="K2" s="115"/>
      <c r="L2" s="115"/>
      <c r="M2" s="115"/>
      <c r="N2" s="115"/>
      <c r="O2" s="115"/>
      <c r="P2" s="115"/>
      <c r="Q2" s="115"/>
      <c r="R2" s="115"/>
      <c r="S2" s="115"/>
      <c r="T2" s="115"/>
      <c r="U2" s="115"/>
      <c r="V2" s="115"/>
    </row>
    <row r="3" spans="1:22" ht="12.75" customHeight="1" x14ac:dyDescent="0.2">
      <c r="A3" s="113" t="s">
        <v>939</v>
      </c>
      <c r="B3" s="114" t="s">
        <v>940</v>
      </c>
      <c r="C3" s="115"/>
      <c r="D3" s="115"/>
      <c r="E3" s="115"/>
      <c r="F3" s="115"/>
      <c r="G3" s="115"/>
      <c r="H3" s="115"/>
      <c r="I3" s="115"/>
      <c r="J3" s="115"/>
      <c r="K3" s="115"/>
      <c r="L3" s="115"/>
      <c r="M3" s="115"/>
      <c r="N3" s="115"/>
      <c r="O3" s="115"/>
      <c r="P3" s="115"/>
      <c r="Q3" s="115"/>
      <c r="R3" s="115"/>
      <c r="S3" s="115"/>
      <c r="T3" s="115"/>
      <c r="U3" s="115"/>
      <c r="V3" s="115"/>
    </row>
    <row r="4" spans="1:22" ht="12.75" customHeight="1" x14ac:dyDescent="0.2">
      <c r="A4" s="113" t="s">
        <v>941</v>
      </c>
      <c r="B4" s="114" t="s">
        <v>942</v>
      </c>
      <c r="C4" s="115"/>
      <c r="D4" s="115"/>
      <c r="E4" s="115"/>
      <c r="F4" s="115"/>
      <c r="G4" s="115"/>
      <c r="H4" s="115"/>
      <c r="I4" s="115"/>
      <c r="J4" s="115"/>
      <c r="K4" s="115"/>
      <c r="L4" s="115"/>
      <c r="M4" s="115"/>
      <c r="N4" s="115"/>
      <c r="O4" s="115"/>
      <c r="P4" s="115"/>
      <c r="Q4" s="115"/>
      <c r="R4" s="115"/>
      <c r="S4" s="115"/>
      <c r="T4" s="115"/>
      <c r="U4" s="115"/>
      <c r="V4" s="115"/>
    </row>
    <row r="5" spans="1:22" ht="12.75" customHeight="1" x14ac:dyDescent="0.2">
      <c r="A5" s="113" t="s">
        <v>943</v>
      </c>
      <c r="B5" s="114" t="s">
        <v>944</v>
      </c>
      <c r="C5" s="115"/>
      <c r="D5" s="115"/>
      <c r="E5" s="115"/>
      <c r="F5" s="115"/>
      <c r="G5" s="115"/>
      <c r="H5" s="115"/>
      <c r="I5" s="115"/>
      <c r="J5" s="115"/>
      <c r="K5" s="115"/>
      <c r="L5" s="115"/>
      <c r="M5" s="115"/>
      <c r="N5" s="115"/>
      <c r="O5" s="115"/>
      <c r="P5" s="115"/>
      <c r="Q5" s="115"/>
      <c r="R5" s="115"/>
      <c r="S5" s="115"/>
      <c r="T5" s="115"/>
      <c r="U5" s="115"/>
      <c r="V5" s="115"/>
    </row>
    <row r="6" spans="1:22" ht="12.75" customHeight="1" x14ac:dyDescent="0.2">
      <c r="A6" s="113" t="s">
        <v>945</v>
      </c>
      <c r="B6" s="114" t="s">
        <v>946</v>
      </c>
      <c r="C6" s="115"/>
      <c r="D6" s="115"/>
      <c r="E6" s="115"/>
      <c r="F6" s="115"/>
      <c r="G6" s="115"/>
      <c r="H6" s="115"/>
      <c r="I6" s="115"/>
      <c r="J6" s="115"/>
      <c r="K6" s="115"/>
      <c r="L6" s="115"/>
      <c r="M6" s="115"/>
      <c r="N6" s="115"/>
      <c r="O6" s="115"/>
      <c r="P6" s="115"/>
      <c r="Q6" s="115"/>
      <c r="R6" s="115"/>
      <c r="S6" s="115"/>
      <c r="T6" s="115"/>
      <c r="U6" s="115"/>
      <c r="V6" s="115"/>
    </row>
    <row r="7" spans="1:22" ht="12.75" customHeight="1" x14ac:dyDescent="0.2">
      <c r="A7" s="113" t="s">
        <v>947</v>
      </c>
      <c r="B7" s="114" t="s">
        <v>948</v>
      </c>
      <c r="C7" s="115"/>
      <c r="D7" s="115"/>
      <c r="E7" s="115"/>
      <c r="F7" s="115"/>
      <c r="G7" s="115"/>
      <c r="H7" s="115"/>
      <c r="I7" s="115"/>
      <c r="J7" s="115"/>
      <c r="K7" s="115"/>
      <c r="L7" s="115"/>
      <c r="M7" s="115"/>
      <c r="N7" s="115"/>
      <c r="O7" s="115"/>
      <c r="P7" s="115"/>
      <c r="Q7" s="115"/>
      <c r="R7" s="115"/>
      <c r="S7" s="115"/>
      <c r="T7" s="115"/>
      <c r="U7" s="115"/>
      <c r="V7" s="115"/>
    </row>
    <row r="8" spans="1:22" ht="12.75" customHeight="1" x14ac:dyDescent="0.2">
      <c r="A8" s="113" t="s">
        <v>949</v>
      </c>
      <c r="B8" s="114" t="s">
        <v>950</v>
      </c>
      <c r="C8" s="115"/>
      <c r="D8" s="115"/>
      <c r="E8" s="115"/>
      <c r="F8" s="115"/>
      <c r="G8" s="115"/>
      <c r="H8" s="115"/>
      <c r="I8" s="115"/>
      <c r="J8" s="115"/>
      <c r="K8" s="115"/>
      <c r="L8" s="115"/>
      <c r="M8" s="115"/>
      <c r="N8" s="115"/>
      <c r="O8" s="115"/>
      <c r="P8" s="115"/>
      <c r="Q8" s="115"/>
      <c r="R8" s="115"/>
      <c r="S8" s="115"/>
      <c r="T8" s="115"/>
      <c r="U8" s="115"/>
      <c r="V8" s="115"/>
    </row>
    <row r="9" spans="1:22" ht="12.75" customHeight="1" x14ac:dyDescent="0.2">
      <c r="A9" s="113" t="s">
        <v>951</v>
      </c>
      <c r="B9" s="114" t="s">
        <v>952</v>
      </c>
      <c r="C9" s="115"/>
      <c r="D9" s="115"/>
      <c r="E9" s="115"/>
      <c r="F9" s="115"/>
      <c r="G9" s="115"/>
      <c r="H9" s="115"/>
      <c r="I9" s="115"/>
      <c r="J9" s="115"/>
      <c r="K9" s="115"/>
      <c r="L9" s="115"/>
      <c r="M9" s="115"/>
      <c r="N9" s="115"/>
      <c r="O9" s="115"/>
      <c r="P9" s="115"/>
      <c r="Q9" s="115"/>
      <c r="R9" s="115"/>
      <c r="S9" s="115"/>
      <c r="T9" s="115"/>
      <c r="U9" s="115"/>
      <c r="V9" s="115"/>
    </row>
    <row r="10" spans="1:22" ht="12.75" customHeight="1" x14ac:dyDescent="0.2">
      <c r="A10" s="113" t="s">
        <v>953</v>
      </c>
      <c r="B10" s="114" t="s">
        <v>954</v>
      </c>
      <c r="C10" s="115"/>
      <c r="D10" s="115"/>
      <c r="E10" s="115"/>
      <c r="F10" s="115"/>
      <c r="G10" s="115"/>
      <c r="H10" s="115"/>
      <c r="I10" s="115"/>
      <c r="J10" s="115"/>
      <c r="K10" s="115"/>
      <c r="L10" s="115"/>
      <c r="M10" s="115"/>
      <c r="N10" s="115"/>
      <c r="O10" s="115"/>
      <c r="P10" s="115"/>
      <c r="Q10" s="115"/>
      <c r="R10" s="115"/>
      <c r="S10" s="115"/>
      <c r="T10" s="115"/>
      <c r="U10" s="115"/>
      <c r="V10" s="115"/>
    </row>
    <row r="11" spans="1:22" ht="12.75" customHeight="1" x14ac:dyDescent="0.2">
      <c r="A11" s="113" t="s">
        <v>955</v>
      </c>
      <c r="B11" s="114" t="s">
        <v>956</v>
      </c>
      <c r="C11" s="115"/>
      <c r="D11" s="115"/>
      <c r="E11" s="115"/>
      <c r="F11" s="115"/>
      <c r="G11" s="115"/>
      <c r="H11" s="115"/>
      <c r="I11" s="115"/>
      <c r="J11" s="115"/>
      <c r="K11" s="115"/>
      <c r="L11" s="115"/>
      <c r="M11" s="115"/>
      <c r="N11" s="115"/>
      <c r="O11" s="115"/>
      <c r="P11" s="115"/>
      <c r="Q11" s="115"/>
      <c r="R11" s="115"/>
      <c r="S11" s="115"/>
      <c r="T11" s="115"/>
      <c r="U11" s="115"/>
      <c r="V11" s="115"/>
    </row>
    <row r="12" spans="1:22" ht="12.75" customHeight="1" x14ac:dyDescent="0.2">
      <c r="A12" s="113" t="s">
        <v>957</v>
      </c>
      <c r="B12" s="114" t="s">
        <v>958</v>
      </c>
      <c r="C12" s="115"/>
      <c r="D12" s="115"/>
      <c r="E12" s="115"/>
      <c r="F12" s="115"/>
      <c r="G12" s="115"/>
      <c r="H12" s="115"/>
      <c r="I12" s="115"/>
      <c r="J12" s="115"/>
      <c r="K12" s="115"/>
      <c r="L12" s="115"/>
      <c r="M12" s="115"/>
      <c r="N12" s="115"/>
      <c r="O12" s="115"/>
      <c r="P12" s="115"/>
      <c r="Q12" s="115"/>
      <c r="R12" s="115"/>
      <c r="S12" s="115"/>
      <c r="T12" s="115"/>
      <c r="U12" s="115"/>
      <c r="V12" s="115"/>
    </row>
    <row r="13" spans="1:22" ht="12.75" customHeight="1" x14ac:dyDescent="0.2">
      <c r="A13" s="113" t="s">
        <v>959</v>
      </c>
      <c r="B13" s="114" t="s">
        <v>960</v>
      </c>
      <c r="C13" s="115"/>
      <c r="D13" s="115"/>
      <c r="E13" s="115"/>
      <c r="F13" s="115"/>
      <c r="G13" s="115"/>
      <c r="H13" s="115"/>
      <c r="I13" s="115"/>
      <c r="J13" s="115"/>
      <c r="K13" s="115"/>
      <c r="L13" s="115"/>
      <c r="M13" s="115"/>
      <c r="N13" s="115"/>
      <c r="O13" s="115"/>
      <c r="P13" s="115"/>
      <c r="Q13" s="115"/>
      <c r="R13" s="115"/>
      <c r="S13" s="115"/>
      <c r="T13" s="115"/>
      <c r="U13" s="115"/>
      <c r="V13" s="115"/>
    </row>
    <row r="14" spans="1:22" ht="12.75" customHeight="1" x14ac:dyDescent="0.2">
      <c r="A14" s="113" t="s">
        <v>961</v>
      </c>
      <c r="B14" s="114" t="s">
        <v>962</v>
      </c>
      <c r="C14" s="115"/>
      <c r="D14" s="115"/>
      <c r="E14" s="115"/>
      <c r="F14" s="115"/>
      <c r="G14" s="115"/>
      <c r="H14" s="115"/>
      <c r="I14" s="115"/>
      <c r="J14" s="115"/>
      <c r="K14" s="115"/>
      <c r="L14" s="115"/>
      <c r="M14" s="115"/>
      <c r="N14" s="115"/>
      <c r="O14" s="115"/>
      <c r="P14" s="115"/>
      <c r="Q14" s="115"/>
      <c r="R14" s="115"/>
      <c r="S14" s="115"/>
      <c r="T14" s="115"/>
      <c r="U14" s="115"/>
      <c r="V14" s="115"/>
    </row>
    <row r="15" spans="1:22" ht="12.75" customHeight="1" x14ac:dyDescent="0.2">
      <c r="A15" s="113" t="s">
        <v>963</v>
      </c>
      <c r="B15" s="114" t="s">
        <v>964</v>
      </c>
      <c r="C15" s="115"/>
      <c r="D15" s="115"/>
      <c r="E15" s="115"/>
      <c r="F15" s="115"/>
      <c r="G15" s="115"/>
      <c r="H15" s="115"/>
      <c r="I15" s="115"/>
      <c r="J15" s="115"/>
      <c r="K15" s="115"/>
      <c r="L15" s="115"/>
      <c r="M15" s="115"/>
      <c r="N15" s="115"/>
      <c r="O15" s="115"/>
      <c r="P15" s="115"/>
      <c r="Q15" s="115"/>
      <c r="R15" s="115"/>
      <c r="S15" s="115"/>
      <c r="T15" s="115"/>
      <c r="U15" s="115"/>
      <c r="V15" s="115"/>
    </row>
    <row r="16" spans="1:22" ht="12.75" customHeight="1" x14ac:dyDescent="0.2">
      <c r="A16" s="113" t="s">
        <v>965</v>
      </c>
      <c r="B16" s="114" t="s">
        <v>966</v>
      </c>
      <c r="C16" s="115"/>
      <c r="D16" s="115"/>
      <c r="E16" s="115"/>
      <c r="F16" s="115"/>
      <c r="G16" s="115"/>
      <c r="H16" s="115"/>
      <c r="I16" s="115"/>
      <c r="J16" s="115"/>
      <c r="K16" s="115"/>
      <c r="L16" s="115"/>
      <c r="M16" s="115"/>
      <c r="N16" s="115"/>
      <c r="O16" s="115"/>
      <c r="P16" s="115"/>
      <c r="Q16" s="115"/>
      <c r="R16" s="115"/>
      <c r="S16" s="115"/>
      <c r="T16" s="115"/>
      <c r="U16" s="115"/>
      <c r="V16" s="115"/>
    </row>
    <row r="17" spans="1:22" ht="12.75" customHeight="1" x14ac:dyDescent="0.2">
      <c r="A17" s="113" t="s">
        <v>967</v>
      </c>
      <c r="B17" s="114" t="s">
        <v>968</v>
      </c>
      <c r="C17" s="115"/>
      <c r="D17" s="115"/>
      <c r="E17" s="115"/>
      <c r="F17" s="115"/>
      <c r="G17" s="115"/>
      <c r="H17" s="115"/>
      <c r="I17" s="115"/>
      <c r="J17" s="115"/>
      <c r="K17" s="115"/>
      <c r="L17" s="115"/>
      <c r="M17" s="115"/>
      <c r="N17" s="115"/>
      <c r="O17" s="115"/>
      <c r="P17" s="115"/>
      <c r="Q17" s="115"/>
      <c r="R17" s="115"/>
      <c r="S17" s="115"/>
      <c r="T17" s="115"/>
      <c r="U17" s="115"/>
      <c r="V17" s="115"/>
    </row>
    <row r="18" spans="1:22" ht="12.75" customHeight="1" x14ac:dyDescent="0.2">
      <c r="A18" s="113" t="s">
        <v>969</v>
      </c>
      <c r="B18" s="114" t="s">
        <v>970</v>
      </c>
      <c r="C18" s="115"/>
      <c r="D18" s="115"/>
      <c r="E18" s="115"/>
      <c r="F18" s="115"/>
      <c r="G18" s="115"/>
      <c r="H18" s="115"/>
      <c r="I18" s="115"/>
      <c r="J18" s="115"/>
      <c r="K18" s="115"/>
      <c r="L18" s="115"/>
      <c r="M18" s="115"/>
      <c r="N18" s="115"/>
      <c r="O18" s="115"/>
      <c r="P18" s="115"/>
      <c r="Q18" s="115"/>
      <c r="R18" s="115"/>
      <c r="S18" s="115"/>
      <c r="T18" s="115"/>
      <c r="U18" s="115"/>
      <c r="V18" s="115"/>
    </row>
    <row r="19" spans="1:22" ht="12.75" customHeight="1" x14ac:dyDescent="0.2">
      <c r="A19" s="113" t="s">
        <v>971</v>
      </c>
      <c r="B19" s="114" t="s">
        <v>972</v>
      </c>
      <c r="C19" s="115"/>
      <c r="D19" s="115"/>
      <c r="E19" s="115"/>
      <c r="F19" s="115"/>
      <c r="G19" s="115"/>
      <c r="H19" s="115"/>
      <c r="I19" s="115"/>
      <c r="J19" s="115"/>
      <c r="K19" s="115"/>
      <c r="L19" s="115"/>
      <c r="M19" s="115"/>
      <c r="N19" s="115"/>
      <c r="O19" s="115"/>
      <c r="P19" s="115"/>
      <c r="Q19" s="115"/>
      <c r="R19" s="115"/>
      <c r="S19" s="115"/>
      <c r="T19" s="115"/>
      <c r="U19" s="115"/>
      <c r="V19" s="115"/>
    </row>
    <row r="20" spans="1:22" ht="12.75" customHeight="1" x14ac:dyDescent="0.2">
      <c r="A20" s="113" t="s">
        <v>540</v>
      </c>
      <c r="B20" s="114" t="s">
        <v>973</v>
      </c>
      <c r="C20" s="115"/>
      <c r="D20" s="115"/>
      <c r="E20" s="115"/>
      <c r="F20" s="115"/>
      <c r="G20" s="115"/>
      <c r="H20" s="115"/>
      <c r="I20" s="115"/>
      <c r="J20" s="115"/>
      <c r="K20" s="115"/>
      <c r="L20" s="115"/>
      <c r="M20" s="115"/>
      <c r="N20" s="115"/>
      <c r="O20" s="115"/>
      <c r="P20" s="115"/>
      <c r="Q20" s="115"/>
      <c r="R20" s="115"/>
      <c r="S20" s="115"/>
      <c r="T20" s="115"/>
      <c r="U20" s="115"/>
      <c r="V20" s="115"/>
    </row>
    <row r="21" spans="1:22" ht="12.75" customHeight="1" x14ac:dyDescent="0.2">
      <c r="A21" s="113" t="s">
        <v>974</v>
      </c>
      <c r="B21" s="114" t="s">
        <v>975</v>
      </c>
      <c r="C21" s="115"/>
      <c r="D21" s="115"/>
      <c r="E21" s="115"/>
      <c r="F21" s="115"/>
      <c r="G21" s="115"/>
      <c r="H21" s="115"/>
      <c r="I21" s="115"/>
      <c r="J21" s="115"/>
      <c r="K21" s="115"/>
      <c r="L21" s="115"/>
      <c r="M21" s="115"/>
      <c r="N21" s="115"/>
      <c r="O21" s="115"/>
      <c r="P21" s="115"/>
      <c r="Q21" s="115"/>
      <c r="R21" s="115"/>
      <c r="S21" s="115"/>
      <c r="T21" s="115"/>
      <c r="U21" s="115"/>
      <c r="V21" s="115"/>
    </row>
    <row r="22" spans="1:22" ht="12.75" customHeight="1" x14ac:dyDescent="0.2">
      <c r="A22" s="113" t="s">
        <v>892</v>
      </c>
      <c r="B22" s="114" t="s">
        <v>976</v>
      </c>
      <c r="C22" s="115"/>
      <c r="D22" s="115"/>
      <c r="E22" s="115"/>
      <c r="F22" s="115"/>
      <c r="G22" s="115"/>
      <c r="H22" s="115"/>
      <c r="I22" s="115"/>
      <c r="J22" s="115"/>
      <c r="K22" s="115"/>
      <c r="L22" s="115"/>
      <c r="M22" s="115"/>
      <c r="N22" s="115"/>
      <c r="O22" s="115"/>
      <c r="P22" s="115"/>
      <c r="Q22" s="115"/>
      <c r="R22" s="115"/>
      <c r="S22" s="115"/>
      <c r="T22" s="115"/>
      <c r="U22" s="115"/>
      <c r="V22" s="115"/>
    </row>
    <row r="23" spans="1:22" ht="12.75" customHeight="1" x14ac:dyDescent="0.2">
      <c r="A23" s="113" t="s">
        <v>555</v>
      </c>
      <c r="B23" s="114" t="s">
        <v>977</v>
      </c>
      <c r="C23" s="115"/>
      <c r="D23" s="115"/>
      <c r="E23" s="115"/>
      <c r="F23" s="115"/>
      <c r="G23" s="115"/>
      <c r="H23" s="115"/>
      <c r="I23" s="115"/>
      <c r="J23" s="115"/>
      <c r="K23" s="115"/>
      <c r="L23" s="115"/>
      <c r="M23" s="115"/>
      <c r="N23" s="115"/>
      <c r="O23" s="115"/>
      <c r="P23" s="115"/>
      <c r="Q23" s="115"/>
      <c r="R23" s="115"/>
      <c r="S23" s="115"/>
      <c r="T23" s="115"/>
      <c r="U23" s="115"/>
      <c r="V23" s="115"/>
    </row>
    <row r="24" spans="1:22" ht="12.75" customHeight="1" x14ac:dyDescent="0.2">
      <c r="A24" s="113" t="s">
        <v>978</v>
      </c>
      <c r="B24" s="114" t="s">
        <v>979</v>
      </c>
      <c r="C24" s="115"/>
      <c r="D24" s="115"/>
      <c r="E24" s="115"/>
      <c r="F24" s="115"/>
      <c r="G24" s="115"/>
      <c r="H24" s="115"/>
      <c r="I24" s="115"/>
      <c r="J24" s="115"/>
      <c r="K24" s="115"/>
      <c r="L24" s="115"/>
      <c r="M24" s="115"/>
      <c r="N24" s="115"/>
      <c r="O24" s="115"/>
      <c r="P24" s="115"/>
      <c r="Q24" s="115"/>
      <c r="R24" s="115"/>
      <c r="S24" s="115"/>
      <c r="T24" s="115"/>
      <c r="U24" s="115"/>
      <c r="V24" s="115"/>
    </row>
    <row r="25" spans="1:22" ht="12.75" customHeight="1" x14ac:dyDescent="0.2">
      <c r="A25" s="113" t="s">
        <v>980</v>
      </c>
      <c r="B25" s="114" t="s">
        <v>981</v>
      </c>
      <c r="C25" s="115"/>
      <c r="D25" s="115"/>
      <c r="E25" s="115"/>
      <c r="F25" s="115"/>
      <c r="G25" s="115"/>
      <c r="H25" s="115"/>
      <c r="I25" s="115"/>
      <c r="J25" s="115"/>
      <c r="K25" s="115"/>
      <c r="L25" s="115"/>
      <c r="M25" s="115"/>
      <c r="N25" s="115"/>
      <c r="O25" s="115"/>
      <c r="P25" s="115"/>
      <c r="Q25" s="115"/>
      <c r="R25" s="115"/>
      <c r="S25" s="115"/>
      <c r="T25" s="115"/>
      <c r="U25" s="115"/>
      <c r="V25" s="115"/>
    </row>
    <row r="26" spans="1:22" ht="12.75" customHeight="1" x14ac:dyDescent="0.2">
      <c r="A26" s="113" t="s">
        <v>393</v>
      </c>
      <c r="B26" s="114" t="s">
        <v>982</v>
      </c>
      <c r="C26" s="115"/>
      <c r="D26" s="115"/>
      <c r="E26" s="115"/>
      <c r="F26" s="115"/>
      <c r="G26" s="115"/>
      <c r="H26" s="115"/>
      <c r="I26" s="115"/>
      <c r="J26" s="115"/>
      <c r="K26" s="115"/>
      <c r="L26" s="115"/>
      <c r="M26" s="115"/>
      <c r="N26" s="115"/>
      <c r="O26" s="115"/>
      <c r="P26" s="115"/>
      <c r="Q26" s="115"/>
      <c r="R26" s="115"/>
      <c r="S26" s="115"/>
      <c r="T26" s="115"/>
      <c r="U26" s="115"/>
      <c r="V26" s="115"/>
    </row>
    <row r="27" spans="1:22" ht="12.75" customHeight="1" x14ac:dyDescent="0.2">
      <c r="A27" s="113" t="s">
        <v>983</v>
      </c>
      <c r="B27" s="114" t="s">
        <v>984</v>
      </c>
      <c r="C27" s="115"/>
      <c r="D27" s="115"/>
      <c r="E27" s="115"/>
      <c r="F27" s="115"/>
      <c r="G27" s="115"/>
      <c r="H27" s="115"/>
      <c r="I27" s="115"/>
      <c r="J27" s="115"/>
      <c r="K27" s="115"/>
      <c r="L27" s="115"/>
      <c r="M27" s="115"/>
      <c r="N27" s="115"/>
      <c r="O27" s="115"/>
      <c r="P27" s="115"/>
      <c r="Q27" s="115"/>
      <c r="R27" s="115"/>
      <c r="S27" s="115"/>
      <c r="T27" s="115"/>
      <c r="U27" s="115"/>
      <c r="V27" s="115"/>
    </row>
    <row r="28" spans="1:22" ht="12.75" customHeight="1" x14ac:dyDescent="0.2">
      <c r="A28" s="113" t="s">
        <v>985</v>
      </c>
      <c r="B28" s="114" t="s">
        <v>986</v>
      </c>
      <c r="C28" s="115"/>
      <c r="D28" s="115"/>
      <c r="E28" s="115"/>
      <c r="F28" s="115"/>
      <c r="G28" s="115"/>
      <c r="H28" s="115"/>
      <c r="I28" s="115"/>
      <c r="J28" s="115"/>
      <c r="K28" s="115"/>
      <c r="L28" s="115"/>
      <c r="M28" s="115"/>
      <c r="N28" s="115"/>
      <c r="O28" s="115"/>
      <c r="P28" s="115"/>
      <c r="Q28" s="115"/>
      <c r="R28" s="115"/>
      <c r="S28" s="115"/>
      <c r="T28" s="115"/>
      <c r="U28" s="115"/>
      <c r="V28" s="115"/>
    </row>
    <row r="29" spans="1:22" ht="12.75" customHeight="1" x14ac:dyDescent="0.2">
      <c r="A29" s="113" t="s">
        <v>381</v>
      </c>
      <c r="B29" s="114" t="s">
        <v>987</v>
      </c>
      <c r="C29" s="115"/>
      <c r="D29" s="115"/>
      <c r="E29" s="115"/>
      <c r="F29" s="115"/>
      <c r="G29" s="115"/>
      <c r="H29" s="115"/>
      <c r="I29" s="115"/>
      <c r="J29" s="115"/>
      <c r="K29" s="115"/>
      <c r="L29" s="115"/>
      <c r="M29" s="115"/>
      <c r="N29" s="115"/>
      <c r="O29" s="115"/>
      <c r="P29" s="115"/>
      <c r="Q29" s="115"/>
      <c r="R29" s="115"/>
      <c r="S29" s="115"/>
      <c r="T29" s="115"/>
      <c r="U29" s="115"/>
      <c r="V29" s="115"/>
    </row>
    <row r="30" spans="1:22" ht="12.75" customHeight="1" x14ac:dyDescent="0.2">
      <c r="A30" s="113" t="s">
        <v>988</v>
      </c>
      <c r="B30" s="114" t="s">
        <v>989</v>
      </c>
      <c r="C30" s="115"/>
      <c r="D30" s="115"/>
      <c r="E30" s="115"/>
      <c r="F30" s="115"/>
      <c r="G30" s="115"/>
      <c r="H30" s="115"/>
      <c r="I30" s="115"/>
      <c r="J30" s="115"/>
      <c r="K30" s="115"/>
      <c r="L30" s="115"/>
      <c r="M30" s="115"/>
      <c r="N30" s="115"/>
      <c r="O30" s="115"/>
      <c r="P30" s="115"/>
      <c r="Q30" s="115"/>
      <c r="R30" s="115"/>
      <c r="S30" s="115"/>
      <c r="T30" s="115"/>
      <c r="U30" s="115"/>
      <c r="V30" s="115"/>
    </row>
    <row r="31" spans="1:22" ht="12.75" customHeight="1" x14ac:dyDescent="0.2">
      <c r="A31" s="113" t="s">
        <v>990</v>
      </c>
      <c r="B31" s="114" t="s">
        <v>991</v>
      </c>
      <c r="C31" s="115"/>
      <c r="D31" s="115"/>
      <c r="E31" s="115"/>
      <c r="F31" s="115"/>
      <c r="G31" s="115"/>
      <c r="H31" s="115"/>
      <c r="I31" s="115"/>
      <c r="J31" s="115"/>
      <c r="K31" s="115"/>
      <c r="L31" s="115"/>
      <c r="M31" s="115"/>
      <c r="N31" s="115"/>
      <c r="O31" s="115"/>
      <c r="P31" s="115"/>
      <c r="Q31" s="115"/>
      <c r="R31" s="115"/>
      <c r="S31" s="115"/>
      <c r="T31" s="115"/>
      <c r="U31" s="115"/>
      <c r="V31" s="115"/>
    </row>
    <row r="32" spans="1:22" ht="12.75" customHeight="1" x14ac:dyDescent="0.2">
      <c r="A32" s="113" t="s">
        <v>992</v>
      </c>
      <c r="B32" s="114" t="s">
        <v>993</v>
      </c>
      <c r="C32" s="115"/>
      <c r="D32" s="115"/>
      <c r="E32" s="115"/>
      <c r="F32" s="115"/>
      <c r="G32" s="115"/>
      <c r="H32" s="115"/>
      <c r="I32" s="115"/>
      <c r="J32" s="115"/>
      <c r="K32" s="115"/>
      <c r="L32" s="115"/>
      <c r="M32" s="115"/>
      <c r="N32" s="115"/>
      <c r="O32" s="115"/>
      <c r="P32" s="115"/>
      <c r="Q32" s="115"/>
      <c r="R32" s="115"/>
      <c r="S32" s="115"/>
      <c r="T32" s="115"/>
      <c r="U32" s="115"/>
      <c r="V32" s="115"/>
    </row>
    <row r="33" spans="1:22" ht="12.75" customHeight="1" x14ac:dyDescent="0.2">
      <c r="A33" s="113" t="s">
        <v>994</v>
      </c>
      <c r="B33" s="114" t="s">
        <v>995</v>
      </c>
      <c r="C33" s="115"/>
      <c r="D33" s="115"/>
      <c r="E33" s="115"/>
      <c r="F33" s="115"/>
      <c r="G33" s="115"/>
      <c r="H33" s="115"/>
      <c r="I33" s="115"/>
      <c r="J33" s="115"/>
      <c r="K33" s="115"/>
      <c r="L33" s="115"/>
      <c r="M33" s="115"/>
      <c r="N33" s="115"/>
      <c r="O33" s="115"/>
      <c r="P33" s="115"/>
      <c r="Q33" s="115"/>
      <c r="R33" s="115"/>
      <c r="S33" s="115"/>
      <c r="T33" s="115"/>
      <c r="U33" s="115"/>
      <c r="V33" s="115"/>
    </row>
    <row r="34" spans="1:22" ht="12.75" customHeight="1" x14ac:dyDescent="0.2">
      <c r="A34" s="113" t="s">
        <v>996</v>
      </c>
      <c r="B34" s="114" t="s">
        <v>997</v>
      </c>
      <c r="C34" s="115"/>
      <c r="D34" s="115"/>
      <c r="E34" s="115"/>
      <c r="F34" s="115"/>
      <c r="G34" s="115"/>
      <c r="H34" s="115"/>
      <c r="I34" s="115"/>
      <c r="J34" s="115"/>
      <c r="K34" s="115"/>
      <c r="L34" s="115"/>
      <c r="M34" s="115"/>
      <c r="N34" s="115"/>
      <c r="O34" s="115"/>
      <c r="P34" s="115"/>
      <c r="Q34" s="115"/>
      <c r="R34" s="115"/>
      <c r="S34" s="115"/>
      <c r="T34" s="115"/>
      <c r="U34" s="115"/>
      <c r="V34" s="115"/>
    </row>
    <row r="35" spans="1:22" ht="12.75" customHeight="1" x14ac:dyDescent="0.2">
      <c r="A35" s="113" t="s">
        <v>998</v>
      </c>
      <c r="B35" s="114" t="s">
        <v>999</v>
      </c>
      <c r="C35" s="115"/>
      <c r="D35" s="115"/>
      <c r="E35" s="115"/>
      <c r="F35" s="115"/>
      <c r="G35" s="115"/>
      <c r="H35" s="115"/>
      <c r="I35" s="115"/>
      <c r="J35" s="115"/>
      <c r="K35" s="115"/>
      <c r="L35" s="115"/>
      <c r="M35" s="115"/>
      <c r="N35" s="115"/>
      <c r="O35" s="115"/>
      <c r="P35" s="115"/>
      <c r="Q35" s="115"/>
      <c r="R35" s="115"/>
      <c r="S35" s="115"/>
      <c r="T35" s="115"/>
      <c r="U35" s="115"/>
      <c r="V35" s="115"/>
    </row>
    <row r="36" spans="1:22" ht="12.75" customHeight="1" x14ac:dyDescent="0.2">
      <c r="A36" s="113" t="s">
        <v>1000</v>
      </c>
      <c r="B36" s="114" t="s">
        <v>1001</v>
      </c>
      <c r="C36" s="115"/>
      <c r="D36" s="115"/>
      <c r="E36" s="115"/>
      <c r="F36" s="115"/>
      <c r="G36" s="115"/>
      <c r="H36" s="115"/>
      <c r="I36" s="115"/>
      <c r="J36" s="115"/>
      <c r="K36" s="115"/>
      <c r="L36" s="115"/>
      <c r="M36" s="115"/>
      <c r="N36" s="115"/>
      <c r="O36" s="115"/>
      <c r="P36" s="115"/>
      <c r="Q36" s="115"/>
      <c r="R36" s="115"/>
      <c r="S36" s="115"/>
      <c r="T36" s="115"/>
      <c r="U36" s="115"/>
      <c r="V36" s="115"/>
    </row>
    <row r="37" spans="1:22" ht="12.75" customHeight="1" x14ac:dyDescent="0.2">
      <c r="A37" s="113" t="s">
        <v>451</v>
      </c>
      <c r="B37" s="114" t="s">
        <v>1002</v>
      </c>
      <c r="C37" s="115"/>
      <c r="D37" s="115"/>
      <c r="E37" s="115"/>
      <c r="F37" s="115"/>
      <c r="G37" s="115"/>
      <c r="H37" s="115"/>
      <c r="I37" s="115"/>
      <c r="J37" s="115"/>
      <c r="K37" s="115"/>
      <c r="L37" s="115"/>
      <c r="M37" s="115"/>
      <c r="N37" s="115"/>
      <c r="O37" s="115"/>
      <c r="P37" s="115"/>
      <c r="Q37" s="115"/>
      <c r="R37" s="115"/>
      <c r="S37" s="115"/>
      <c r="T37" s="115"/>
      <c r="U37" s="115"/>
      <c r="V37" s="115"/>
    </row>
    <row r="38" spans="1:22" ht="12.75" customHeight="1" x14ac:dyDescent="0.2">
      <c r="A38" s="113" t="s">
        <v>1003</v>
      </c>
      <c r="B38" s="114" t="s">
        <v>1004</v>
      </c>
      <c r="C38" s="115"/>
      <c r="D38" s="115"/>
      <c r="E38" s="115"/>
      <c r="F38" s="115"/>
      <c r="G38" s="115"/>
      <c r="H38" s="115"/>
      <c r="I38" s="115"/>
      <c r="J38" s="115"/>
      <c r="K38" s="115"/>
      <c r="L38" s="115"/>
      <c r="M38" s="115"/>
      <c r="N38" s="115"/>
      <c r="O38" s="115"/>
      <c r="P38" s="115"/>
      <c r="Q38" s="115"/>
      <c r="R38" s="115"/>
      <c r="S38" s="115"/>
      <c r="T38" s="115"/>
      <c r="U38" s="115"/>
      <c r="V38" s="115"/>
    </row>
    <row r="39" spans="1:22" ht="12.75" customHeight="1" x14ac:dyDescent="0.2">
      <c r="A39" s="113" t="s">
        <v>1005</v>
      </c>
      <c r="B39" s="114" t="s">
        <v>1006</v>
      </c>
      <c r="C39" s="115"/>
      <c r="D39" s="115"/>
      <c r="E39" s="115"/>
      <c r="F39" s="115"/>
      <c r="G39" s="115"/>
      <c r="H39" s="115"/>
      <c r="I39" s="115"/>
      <c r="J39" s="115"/>
      <c r="K39" s="115"/>
      <c r="L39" s="115"/>
      <c r="M39" s="115"/>
      <c r="N39" s="115"/>
      <c r="O39" s="115"/>
      <c r="P39" s="115"/>
      <c r="Q39" s="115"/>
      <c r="R39" s="115"/>
      <c r="S39" s="115"/>
      <c r="T39" s="115"/>
      <c r="U39" s="115"/>
      <c r="V39" s="115"/>
    </row>
    <row r="40" spans="1:22" ht="12.75" customHeight="1" x14ac:dyDescent="0.2">
      <c r="A40" s="113" t="s">
        <v>857</v>
      </c>
      <c r="B40" s="114" t="s">
        <v>1007</v>
      </c>
      <c r="C40" s="115"/>
      <c r="D40" s="115"/>
      <c r="E40" s="115"/>
      <c r="F40" s="115"/>
      <c r="G40" s="115"/>
      <c r="H40" s="115"/>
      <c r="I40" s="115"/>
      <c r="J40" s="115"/>
      <c r="K40" s="115"/>
      <c r="L40" s="115"/>
      <c r="M40" s="115"/>
      <c r="N40" s="115"/>
      <c r="O40" s="115"/>
      <c r="P40" s="115"/>
      <c r="Q40" s="115"/>
      <c r="R40" s="115"/>
      <c r="S40" s="115"/>
      <c r="T40" s="115"/>
      <c r="U40" s="115"/>
      <c r="V40" s="115"/>
    </row>
    <row r="41" spans="1:22" ht="12.75" customHeight="1" x14ac:dyDescent="0.2">
      <c r="A41" s="113" t="s">
        <v>1008</v>
      </c>
      <c r="B41" s="114" t="s">
        <v>1009</v>
      </c>
      <c r="C41" s="115"/>
      <c r="D41" s="115"/>
      <c r="E41" s="115"/>
      <c r="F41" s="115"/>
      <c r="G41" s="115"/>
      <c r="H41" s="115"/>
      <c r="I41" s="115"/>
      <c r="J41" s="115"/>
      <c r="K41" s="115"/>
      <c r="L41" s="115"/>
      <c r="M41" s="115"/>
      <c r="N41" s="115"/>
      <c r="O41" s="115"/>
      <c r="P41" s="115"/>
      <c r="Q41" s="115"/>
      <c r="R41" s="115"/>
      <c r="S41" s="115"/>
      <c r="T41" s="115"/>
      <c r="U41" s="115"/>
      <c r="V41" s="115"/>
    </row>
    <row r="42" spans="1:22" ht="12.75" customHeight="1" x14ac:dyDescent="0.2">
      <c r="A42" s="113" t="s">
        <v>583</v>
      </c>
      <c r="B42" s="114" t="s">
        <v>1010</v>
      </c>
      <c r="C42" s="115"/>
      <c r="D42" s="115"/>
      <c r="E42" s="115"/>
      <c r="F42" s="115"/>
      <c r="G42" s="115"/>
      <c r="H42" s="115"/>
      <c r="I42" s="115"/>
      <c r="J42" s="115"/>
      <c r="K42" s="115"/>
      <c r="L42" s="115"/>
      <c r="M42" s="115"/>
      <c r="N42" s="115"/>
      <c r="O42" s="115"/>
      <c r="P42" s="115"/>
      <c r="Q42" s="115"/>
      <c r="R42" s="115"/>
      <c r="S42" s="115"/>
      <c r="T42" s="115"/>
      <c r="U42" s="115"/>
      <c r="V42" s="115"/>
    </row>
    <row r="43" spans="1:22" ht="12.75" customHeight="1" x14ac:dyDescent="0.2">
      <c r="A43" s="113" t="s">
        <v>1011</v>
      </c>
      <c r="B43" s="114" t="s">
        <v>1012</v>
      </c>
      <c r="C43" s="115"/>
      <c r="D43" s="115"/>
      <c r="E43" s="115"/>
      <c r="F43" s="115"/>
      <c r="G43" s="115"/>
      <c r="H43" s="115"/>
      <c r="I43" s="115"/>
      <c r="J43" s="115"/>
      <c r="K43" s="115"/>
      <c r="L43" s="115"/>
      <c r="M43" s="115"/>
      <c r="N43" s="115"/>
      <c r="O43" s="115"/>
      <c r="P43" s="115"/>
      <c r="Q43" s="115"/>
      <c r="R43" s="115"/>
      <c r="S43" s="115"/>
      <c r="T43" s="115"/>
      <c r="U43" s="115"/>
      <c r="V43" s="115"/>
    </row>
    <row r="44" spans="1:22" ht="12.75" customHeight="1" x14ac:dyDescent="0.2">
      <c r="A44" s="113" t="s">
        <v>1013</v>
      </c>
      <c r="B44" s="114" t="s">
        <v>1014</v>
      </c>
      <c r="C44" s="115"/>
      <c r="D44" s="115"/>
      <c r="E44" s="115"/>
      <c r="F44" s="115"/>
      <c r="G44" s="115"/>
      <c r="H44" s="115"/>
      <c r="I44" s="115"/>
      <c r="J44" s="115"/>
      <c r="K44" s="115"/>
      <c r="L44" s="115"/>
      <c r="M44" s="115"/>
      <c r="N44" s="115"/>
      <c r="O44" s="115"/>
      <c r="P44" s="115"/>
      <c r="Q44" s="115"/>
      <c r="R44" s="115"/>
      <c r="S44" s="115"/>
      <c r="T44" s="115"/>
      <c r="U44" s="115"/>
      <c r="V44" s="115"/>
    </row>
    <row r="45" spans="1:22" ht="12.75" customHeight="1" x14ac:dyDescent="0.2">
      <c r="A45" s="113" t="s">
        <v>1015</v>
      </c>
      <c r="B45" s="114" t="s">
        <v>1016</v>
      </c>
      <c r="C45" s="115"/>
      <c r="D45" s="115"/>
      <c r="E45" s="115"/>
      <c r="F45" s="115"/>
      <c r="G45" s="115"/>
      <c r="H45" s="115"/>
      <c r="I45" s="115"/>
      <c r="J45" s="115"/>
      <c r="K45" s="115"/>
      <c r="L45" s="115"/>
      <c r="M45" s="115"/>
      <c r="N45" s="115"/>
      <c r="O45" s="115"/>
      <c r="P45" s="115"/>
      <c r="Q45" s="115"/>
      <c r="R45" s="115"/>
      <c r="S45" s="115"/>
      <c r="T45" s="115"/>
      <c r="U45" s="115"/>
      <c r="V45" s="115"/>
    </row>
    <row r="46" spans="1:22" ht="12.75" customHeight="1" x14ac:dyDescent="0.2">
      <c r="A46" s="113" t="s">
        <v>1017</v>
      </c>
      <c r="B46" s="114" t="s">
        <v>1018</v>
      </c>
      <c r="C46" s="115"/>
      <c r="D46" s="115"/>
      <c r="E46" s="115"/>
      <c r="F46" s="115"/>
      <c r="G46" s="115"/>
      <c r="H46" s="115"/>
      <c r="I46" s="115"/>
      <c r="J46" s="115"/>
      <c r="K46" s="115"/>
      <c r="L46" s="115"/>
      <c r="M46" s="115"/>
      <c r="N46" s="115"/>
      <c r="O46" s="115"/>
      <c r="P46" s="115"/>
      <c r="Q46" s="115"/>
      <c r="R46" s="115"/>
      <c r="S46" s="115"/>
      <c r="T46" s="115"/>
      <c r="U46" s="115"/>
      <c r="V46" s="115"/>
    </row>
    <row r="47" spans="1:22" ht="12.75" customHeight="1" x14ac:dyDescent="0.2">
      <c r="A47" s="113" t="s">
        <v>1019</v>
      </c>
      <c r="B47" s="114" t="s">
        <v>1020</v>
      </c>
      <c r="C47" s="115"/>
      <c r="D47" s="115"/>
      <c r="E47" s="115"/>
      <c r="F47" s="115"/>
      <c r="G47" s="115"/>
      <c r="H47" s="115"/>
      <c r="I47" s="115"/>
      <c r="J47" s="115"/>
      <c r="K47" s="115"/>
      <c r="L47" s="115"/>
      <c r="M47" s="115"/>
      <c r="N47" s="115"/>
      <c r="O47" s="115"/>
      <c r="P47" s="115"/>
      <c r="Q47" s="115"/>
      <c r="R47" s="115"/>
      <c r="S47" s="115"/>
      <c r="T47" s="115"/>
      <c r="U47" s="115"/>
      <c r="V47" s="115"/>
    </row>
    <row r="48" spans="1:22" ht="12.75" customHeight="1" x14ac:dyDescent="0.2">
      <c r="A48" s="113" t="s">
        <v>576</v>
      </c>
      <c r="B48" s="114" t="s">
        <v>1021</v>
      </c>
      <c r="C48" s="115"/>
      <c r="D48" s="115"/>
      <c r="E48" s="115"/>
      <c r="F48" s="115"/>
      <c r="G48" s="115"/>
      <c r="H48" s="115"/>
      <c r="I48" s="115"/>
      <c r="J48" s="115"/>
      <c r="K48" s="115"/>
      <c r="L48" s="115"/>
      <c r="M48" s="115"/>
      <c r="N48" s="115"/>
      <c r="O48" s="115"/>
      <c r="P48" s="115"/>
      <c r="Q48" s="115"/>
      <c r="R48" s="115"/>
      <c r="S48" s="115"/>
      <c r="T48" s="115"/>
      <c r="U48" s="115"/>
      <c r="V48" s="115"/>
    </row>
    <row r="49" spans="1:22" ht="12.75" customHeight="1" x14ac:dyDescent="0.2">
      <c r="A49" s="113" t="s">
        <v>513</v>
      </c>
      <c r="B49" s="114" t="s">
        <v>1022</v>
      </c>
      <c r="C49" s="115"/>
      <c r="D49" s="115"/>
      <c r="E49" s="115"/>
      <c r="F49" s="115"/>
      <c r="G49" s="115"/>
      <c r="H49" s="115"/>
      <c r="I49" s="115"/>
      <c r="J49" s="115"/>
      <c r="K49" s="115"/>
      <c r="L49" s="115"/>
      <c r="M49" s="115"/>
      <c r="N49" s="115"/>
      <c r="O49" s="115"/>
      <c r="P49" s="115"/>
      <c r="Q49" s="115"/>
      <c r="R49" s="115"/>
      <c r="S49" s="115"/>
      <c r="T49" s="115"/>
      <c r="U49" s="115"/>
      <c r="V49" s="115"/>
    </row>
    <row r="50" spans="1:22" ht="12.75" customHeight="1" x14ac:dyDescent="0.2">
      <c r="A50" s="113" t="s">
        <v>1023</v>
      </c>
      <c r="B50" s="114" t="s">
        <v>1024</v>
      </c>
      <c r="C50" s="115"/>
      <c r="D50" s="115"/>
      <c r="E50" s="115"/>
      <c r="F50" s="115"/>
      <c r="G50" s="115"/>
      <c r="H50" s="115"/>
      <c r="I50" s="115"/>
      <c r="J50" s="115"/>
      <c r="K50" s="115"/>
      <c r="L50" s="115"/>
      <c r="M50" s="115"/>
      <c r="N50" s="115"/>
      <c r="O50" s="115"/>
      <c r="P50" s="115"/>
      <c r="Q50" s="115"/>
      <c r="R50" s="115"/>
      <c r="S50" s="115"/>
      <c r="T50" s="115"/>
      <c r="U50" s="115"/>
      <c r="V50" s="115"/>
    </row>
    <row r="51" spans="1:22" ht="12.75" customHeight="1" x14ac:dyDescent="0.2">
      <c r="A51" s="113" t="s">
        <v>1025</v>
      </c>
      <c r="B51" s="114" t="s">
        <v>1026</v>
      </c>
      <c r="C51" s="115"/>
      <c r="D51" s="115"/>
      <c r="E51" s="115"/>
      <c r="F51" s="115"/>
      <c r="G51" s="115"/>
      <c r="H51" s="115"/>
      <c r="I51" s="115"/>
      <c r="J51" s="115"/>
      <c r="K51" s="115"/>
      <c r="L51" s="115"/>
      <c r="M51" s="115"/>
      <c r="N51" s="115"/>
      <c r="O51" s="115"/>
      <c r="P51" s="115"/>
      <c r="Q51" s="115"/>
      <c r="R51" s="115"/>
      <c r="S51" s="115"/>
      <c r="T51" s="115"/>
      <c r="U51" s="115"/>
      <c r="V51" s="115"/>
    </row>
    <row r="52" spans="1:22" ht="12.75" customHeight="1" x14ac:dyDescent="0.2">
      <c r="A52" s="113" t="s">
        <v>1027</v>
      </c>
      <c r="B52" s="114" t="s">
        <v>1028</v>
      </c>
      <c r="C52" s="115"/>
      <c r="D52" s="115"/>
      <c r="E52" s="115"/>
      <c r="F52" s="115"/>
      <c r="G52" s="115"/>
      <c r="H52" s="115"/>
      <c r="I52" s="115"/>
      <c r="J52" s="115"/>
      <c r="K52" s="115"/>
      <c r="L52" s="115"/>
      <c r="M52" s="115"/>
      <c r="N52" s="115"/>
      <c r="O52" s="115"/>
      <c r="P52" s="115"/>
      <c r="Q52" s="115"/>
      <c r="R52" s="115"/>
      <c r="S52" s="115"/>
      <c r="T52" s="115"/>
      <c r="U52" s="115"/>
      <c r="V52" s="115"/>
    </row>
    <row r="53" spans="1:22" ht="12.75" customHeight="1" x14ac:dyDescent="0.2">
      <c r="A53" s="113" t="s">
        <v>1029</v>
      </c>
      <c r="B53" s="114" t="s">
        <v>1030</v>
      </c>
      <c r="C53" s="115"/>
      <c r="D53" s="115"/>
      <c r="E53" s="115"/>
      <c r="F53" s="115"/>
      <c r="G53" s="115"/>
      <c r="H53" s="115"/>
      <c r="I53" s="115"/>
      <c r="J53" s="115"/>
      <c r="K53" s="115"/>
      <c r="L53" s="115"/>
      <c r="M53" s="115"/>
      <c r="N53" s="115"/>
      <c r="O53" s="115"/>
      <c r="P53" s="115"/>
      <c r="Q53" s="115"/>
      <c r="R53" s="115"/>
      <c r="S53" s="115"/>
      <c r="T53" s="115"/>
      <c r="U53" s="115"/>
      <c r="V53" s="115"/>
    </row>
    <row r="54" spans="1:22" ht="12.75" customHeight="1" x14ac:dyDescent="0.2">
      <c r="A54" s="113" t="s">
        <v>1031</v>
      </c>
      <c r="B54" s="114" t="s">
        <v>1032</v>
      </c>
      <c r="C54" s="115"/>
      <c r="D54" s="115"/>
      <c r="E54" s="115"/>
      <c r="F54" s="115"/>
      <c r="G54" s="115"/>
      <c r="H54" s="115"/>
      <c r="I54" s="115"/>
      <c r="J54" s="115"/>
      <c r="K54" s="115"/>
      <c r="L54" s="115"/>
      <c r="M54" s="115"/>
      <c r="N54" s="115"/>
      <c r="O54" s="115"/>
      <c r="P54" s="115"/>
      <c r="Q54" s="115"/>
      <c r="R54" s="115"/>
      <c r="S54" s="115"/>
      <c r="T54" s="115"/>
      <c r="U54" s="115"/>
      <c r="V54" s="115"/>
    </row>
    <row r="55" spans="1:22" ht="12.75" customHeight="1" x14ac:dyDescent="0.2">
      <c r="A55" s="113" t="s">
        <v>1033</v>
      </c>
      <c r="B55" s="114" t="s">
        <v>1034</v>
      </c>
      <c r="C55" s="115"/>
      <c r="D55" s="115"/>
      <c r="E55" s="115"/>
      <c r="F55" s="115"/>
      <c r="G55" s="115"/>
      <c r="H55" s="115"/>
      <c r="I55" s="115"/>
      <c r="J55" s="115"/>
      <c r="K55" s="115"/>
      <c r="L55" s="115"/>
      <c r="M55" s="115"/>
      <c r="N55" s="115"/>
      <c r="O55" s="115"/>
      <c r="P55" s="115"/>
      <c r="Q55" s="115"/>
      <c r="R55" s="115"/>
      <c r="S55" s="115"/>
      <c r="T55" s="115"/>
      <c r="U55" s="115"/>
      <c r="V55" s="115"/>
    </row>
    <row r="56" spans="1:22" ht="12.75" customHeight="1" x14ac:dyDescent="0.2">
      <c r="A56" s="113" t="s">
        <v>1035</v>
      </c>
      <c r="B56" s="114" t="s">
        <v>1036</v>
      </c>
      <c r="C56" s="115"/>
      <c r="D56" s="115"/>
      <c r="E56" s="115"/>
      <c r="F56" s="115"/>
      <c r="G56" s="115"/>
      <c r="H56" s="115"/>
      <c r="I56" s="115"/>
      <c r="J56" s="115"/>
      <c r="K56" s="115"/>
      <c r="L56" s="115"/>
      <c r="M56" s="115"/>
      <c r="N56" s="115"/>
      <c r="O56" s="115"/>
      <c r="P56" s="115"/>
      <c r="Q56" s="115"/>
      <c r="R56" s="115"/>
      <c r="S56" s="115"/>
      <c r="T56" s="115"/>
      <c r="U56" s="115"/>
      <c r="V56" s="115"/>
    </row>
    <row r="57" spans="1:22" ht="12.75" customHeight="1" x14ac:dyDescent="0.2">
      <c r="A57" s="113" t="s">
        <v>412</v>
      </c>
      <c r="B57" s="114" t="s">
        <v>1037</v>
      </c>
      <c r="C57" s="115"/>
      <c r="D57" s="115"/>
      <c r="E57" s="115"/>
      <c r="F57" s="115"/>
      <c r="G57" s="115"/>
      <c r="H57" s="115"/>
      <c r="I57" s="115"/>
      <c r="J57" s="115"/>
      <c r="K57" s="115"/>
      <c r="L57" s="115"/>
      <c r="M57" s="115"/>
      <c r="N57" s="115"/>
      <c r="O57" s="115"/>
      <c r="P57" s="115"/>
      <c r="Q57" s="115"/>
      <c r="R57" s="115"/>
      <c r="S57" s="115"/>
      <c r="T57" s="115"/>
      <c r="U57" s="115"/>
      <c r="V57" s="115"/>
    </row>
    <row r="58" spans="1:22" ht="12.75" customHeight="1" x14ac:dyDescent="0.2">
      <c r="A58" s="113" t="s">
        <v>842</v>
      </c>
      <c r="B58" s="114" t="s">
        <v>1038</v>
      </c>
      <c r="C58" s="115"/>
      <c r="D58" s="115"/>
      <c r="E58" s="115"/>
      <c r="F58" s="115"/>
      <c r="G58" s="115"/>
      <c r="H58" s="115"/>
      <c r="I58" s="115"/>
      <c r="J58" s="115"/>
      <c r="K58" s="115"/>
      <c r="L58" s="115"/>
      <c r="M58" s="115"/>
      <c r="N58" s="115"/>
      <c r="O58" s="115"/>
      <c r="P58" s="115"/>
      <c r="Q58" s="115"/>
      <c r="R58" s="115"/>
      <c r="S58" s="115"/>
      <c r="T58" s="115"/>
      <c r="U58" s="115"/>
      <c r="V58" s="115"/>
    </row>
    <row r="59" spans="1:22" ht="12.75" customHeight="1" x14ac:dyDescent="0.2">
      <c r="A59" s="113" t="s">
        <v>1039</v>
      </c>
      <c r="B59" s="114" t="s">
        <v>1040</v>
      </c>
      <c r="C59" s="115"/>
      <c r="D59" s="115"/>
      <c r="E59" s="115"/>
      <c r="F59" s="115"/>
      <c r="G59" s="115"/>
      <c r="H59" s="115"/>
      <c r="I59" s="115"/>
      <c r="J59" s="115"/>
      <c r="K59" s="115"/>
      <c r="L59" s="115"/>
      <c r="M59" s="115"/>
      <c r="N59" s="115"/>
      <c r="O59" s="115"/>
      <c r="P59" s="115"/>
      <c r="Q59" s="115"/>
      <c r="R59" s="115"/>
      <c r="S59" s="115"/>
      <c r="T59" s="115"/>
      <c r="U59" s="115"/>
      <c r="V59" s="115"/>
    </row>
    <row r="60" spans="1:22" ht="12.75" customHeight="1" x14ac:dyDescent="0.2">
      <c r="A60" s="113" t="s">
        <v>1041</v>
      </c>
      <c r="B60" s="114" t="s">
        <v>1042</v>
      </c>
      <c r="C60" s="115"/>
      <c r="D60" s="115"/>
      <c r="E60" s="115"/>
      <c r="F60" s="115"/>
      <c r="G60" s="115"/>
      <c r="H60" s="115"/>
      <c r="I60" s="115"/>
      <c r="J60" s="115"/>
      <c r="K60" s="115"/>
      <c r="L60" s="115"/>
      <c r="M60" s="115"/>
      <c r="N60" s="115"/>
      <c r="O60" s="115"/>
      <c r="P60" s="115"/>
      <c r="Q60" s="115"/>
      <c r="R60" s="115"/>
      <c r="S60" s="115"/>
      <c r="T60" s="115"/>
      <c r="U60" s="115"/>
      <c r="V60" s="115"/>
    </row>
    <row r="61" spans="1:22" ht="12.75" customHeight="1" x14ac:dyDescent="0.2">
      <c r="A61" s="113" t="s">
        <v>1043</v>
      </c>
      <c r="B61" s="114" t="s">
        <v>1044</v>
      </c>
      <c r="C61" s="115"/>
      <c r="D61" s="115"/>
      <c r="E61" s="115"/>
      <c r="F61" s="115"/>
      <c r="G61" s="115"/>
      <c r="H61" s="115"/>
      <c r="I61" s="115"/>
      <c r="J61" s="115"/>
      <c r="K61" s="115"/>
      <c r="L61" s="115"/>
      <c r="M61" s="115"/>
      <c r="N61" s="115"/>
      <c r="O61" s="115"/>
      <c r="P61" s="115"/>
      <c r="Q61" s="115"/>
      <c r="R61" s="115"/>
      <c r="S61" s="115"/>
      <c r="T61" s="115"/>
      <c r="U61" s="115"/>
      <c r="V61" s="115"/>
    </row>
    <row r="62" spans="1:22" ht="12.75" customHeight="1" x14ac:dyDescent="0.2">
      <c r="A62" s="113" t="s">
        <v>547</v>
      </c>
      <c r="B62" s="114" t="s">
        <v>1045</v>
      </c>
      <c r="C62" s="115"/>
      <c r="D62" s="115"/>
      <c r="E62" s="115"/>
      <c r="F62" s="115"/>
      <c r="G62" s="115"/>
      <c r="H62" s="115"/>
      <c r="I62" s="115"/>
      <c r="J62" s="115"/>
      <c r="K62" s="115"/>
      <c r="L62" s="115"/>
      <c r="M62" s="115"/>
      <c r="N62" s="115"/>
      <c r="O62" s="115"/>
      <c r="P62" s="115"/>
      <c r="Q62" s="115"/>
      <c r="R62" s="115"/>
      <c r="S62" s="115"/>
      <c r="T62" s="115"/>
      <c r="U62" s="115"/>
      <c r="V62" s="115"/>
    </row>
    <row r="63" spans="1:22" ht="12.75" customHeight="1" x14ac:dyDescent="0.2">
      <c r="A63" s="113" t="s">
        <v>878</v>
      </c>
      <c r="B63" s="114" t="s">
        <v>1046</v>
      </c>
      <c r="C63" s="115"/>
      <c r="D63" s="115"/>
      <c r="E63" s="115"/>
      <c r="F63" s="115"/>
      <c r="G63" s="115"/>
      <c r="H63" s="115"/>
      <c r="I63" s="115"/>
      <c r="J63" s="115"/>
      <c r="K63" s="115"/>
      <c r="L63" s="115"/>
      <c r="M63" s="115"/>
      <c r="N63" s="115"/>
      <c r="O63" s="115"/>
      <c r="P63" s="115"/>
      <c r="Q63" s="115"/>
      <c r="R63" s="115"/>
      <c r="S63" s="115"/>
      <c r="T63" s="115"/>
      <c r="U63" s="115"/>
      <c r="V63" s="115"/>
    </row>
    <row r="64" spans="1:22" ht="12.75" customHeight="1" x14ac:dyDescent="0.2">
      <c r="A64" s="113" t="s">
        <v>1047</v>
      </c>
      <c r="B64" s="114" t="s">
        <v>1048</v>
      </c>
      <c r="C64" s="115"/>
      <c r="D64" s="115"/>
      <c r="E64" s="115"/>
      <c r="F64" s="115"/>
      <c r="G64" s="115"/>
      <c r="H64" s="115"/>
      <c r="I64" s="115"/>
      <c r="J64" s="115"/>
      <c r="K64" s="115"/>
      <c r="L64" s="115"/>
      <c r="M64" s="115"/>
      <c r="N64" s="115"/>
      <c r="O64" s="115"/>
      <c r="P64" s="115"/>
      <c r="Q64" s="115"/>
      <c r="R64" s="115"/>
      <c r="S64" s="115"/>
      <c r="T64" s="115"/>
      <c r="U64" s="115"/>
      <c r="V64" s="115"/>
    </row>
    <row r="65" spans="1:22" ht="12.75" customHeight="1" x14ac:dyDescent="0.2">
      <c r="A65" s="113" t="s">
        <v>1049</v>
      </c>
      <c r="B65" s="114" t="s">
        <v>1050</v>
      </c>
      <c r="C65" s="115"/>
      <c r="D65" s="115"/>
      <c r="E65" s="115"/>
      <c r="F65" s="115"/>
      <c r="G65" s="115"/>
      <c r="H65" s="115"/>
      <c r="I65" s="115"/>
      <c r="J65" s="115"/>
      <c r="K65" s="115"/>
      <c r="L65" s="115"/>
      <c r="M65" s="115"/>
      <c r="N65" s="115"/>
      <c r="O65" s="115"/>
      <c r="P65" s="115"/>
      <c r="Q65" s="115"/>
      <c r="R65" s="115"/>
      <c r="S65" s="115"/>
      <c r="T65" s="115"/>
      <c r="U65" s="115"/>
      <c r="V65" s="115"/>
    </row>
    <row r="66" spans="1:22" ht="12.75" customHeight="1" x14ac:dyDescent="0.2">
      <c r="A66" s="113" t="s">
        <v>1051</v>
      </c>
      <c r="B66" s="114" t="s">
        <v>1052</v>
      </c>
      <c r="C66" s="115"/>
      <c r="D66" s="115"/>
      <c r="E66" s="115"/>
      <c r="F66" s="115"/>
      <c r="G66" s="115"/>
      <c r="H66" s="115"/>
      <c r="I66" s="115"/>
      <c r="J66" s="115"/>
      <c r="K66" s="115"/>
      <c r="L66" s="115"/>
      <c r="M66" s="115"/>
      <c r="N66" s="115"/>
      <c r="O66" s="115"/>
      <c r="P66" s="115"/>
      <c r="Q66" s="115"/>
      <c r="R66" s="115"/>
      <c r="S66" s="115"/>
      <c r="T66" s="115"/>
      <c r="U66" s="115"/>
      <c r="V66" s="115"/>
    </row>
    <row r="67" spans="1:22" ht="12.75" customHeight="1" x14ac:dyDescent="0.2">
      <c r="A67" s="113" t="s">
        <v>1053</v>
      </c>
      <c r="B67" s="114" t="s">
        <v>1054</v>
      </c>
      <c r="C67" s="115"/>
      <c r="D67" s="115"/>
      <c r="E67" s="115"/>
      <c r="F67" s="115"/>
      <c r="G67" s="115"/>
      <c r="H67" s="115"/>
      <c r="I67" s="115"/>
      <c r="J67" s="115"/>
      <c r="K67" s="115"/>
      <c r="L67" s="115"/>
      <c r="M67" s="115"/>
      <c r="N67" s="115"/>
      <c r="O67" s="115"/>
      <c r="P67" s="115"/>
      <c r="Q67" s="115"/>
      <c r="R67" s="115"/>
      <c r="S67" s="115"/>
      <c r="T67" s="115"/>
      <c r="U67" s="115"/>
      <c r="V67" s="115"/>
    </row>
    <row r="68" spans="1:22" ht="12.75" customHeight="1" x14ac:dyDescent="0.2">
      <c r="A68" s="113" t="s">
        <v>849</v>
      </c>
      <c r="B68" s="114" t="s">
        <v>1055</v>
      </c>
      <c r="C68" s="115"/>
      <c r="D68" s="115"/>
      <c r="E68" s="115"/>
      <c r="F68" s="115"/>
      <c r="G68" s="115"/>
      <c r="H68" s="115"/>
      <c r="I68" s="115"/>
      <c r="J68" s="115"/>
      <c r="K68" s="115"/>
      <c r="L68" s="115"/>
      <c r="M68" s="115"/>
      <c r="N68" s="115"/>
      <c r="O68" s="115"/>
      <c r="P68" s="115"/>
      <c r="Q68" s="115"/>
      <c r="R68" s="115"/>
      <c r="S68" s="115"/>
      <c r="T68" s="115"/>
      <c r="U68" s="115"/>
      <c r="V68" s="115"/>
    </row>
    <row r="69" spans="1:22" ht="12.75" customHeight="1" x14ac:dyDescent="0.2">
      <c r="A69" s="113" t="s">
        <v>1056</v>
      </c>
      <c r="B69" s="114" t="s">
        <v>1057</v>
      </c>
      <c r="C69" s="115"/>
      <c r="D69" s="115"/>
      <c r="E69" s="115"/>
      <c r="F69" s="115"/>
      <c r="G69" s="115"/>
      <c r="H69" s="115"/>
      <c r="I69" s="115"/>
      <c r="J69" s="115"/>
      <c r="K69" s="115"/>
      <c r="L69" s="115"/>
      <c r="M69" s="115"/>
      <c r="N69" s="115"/>
      <c r="O69" s="115"/>
      <c r="P69" s="115"/>
      <c r="Q69" s="115"/>
      <c r="R69" s="115"/>
      <c r="S69" s="115"/>
      <c r="T69" s="115"/>
      <c r="U69" s="115"/>
      <c r="V69" s="115"/>
    </row>
    <row r="70" spans="1:22" ht="12.75" customHeight="1" x14ac:dyDescent="0.2">
      <c r="A70" s="113" t="s">
        <v>1058</v>
      </c>
      <c r="B70" s="114" t="s">
        <v>1059</v>
      </c>
      <c r="C70" s="115"/>
      <c r="D70" s="115"/>
      <c r="E70" s="115"/>
      <c r="F70" s="115"/>
      <c r="G70" s="115"/>
      <c r="H70" s="115"/>
      <c r="I70" s="115"/>
      <c r="J70" s="115"/>
      <c r="K70" s="115"/>
      <c r="L70" s="115"/>
      <c r="M70" s="115"/>
      <c r="N70" s="115"/>
      <c r="O70" s="115"/>
      <c r="P70" s="115"/>
      <c r="Q70" s="115"/>
      <c r="R70" s="115"/>
      <c r="S70" s="115"/>
      <c r="T70" s="115"/>
      <c r="U70" s="115"/>
      <c r="V70" s="115"/>
    </row>
    <row r="71" spans="1:22" ht="12.75" customHeight="1" x14ac:dyDescent="0.2">
      <c r="A71" s="113" t="s">
        <v>872</v>
      </c>
      <c r="B71" s="114" t="s">
        <v>1060</v>
      </c>
      <c r="C71" s="115"/>
      <c r="D71" s="115"/>
      <c r="E71" s="115"/>
      <c r="F71" s="115"/>
      <c r="G71" s="115"/>
      <c r="H71" s="115"/>
      <c r="I71" s="115"/>
      <c r="J71" s="115"/>
      <c r="K71" s="115"/>
      <c r="L71" s="115"/>
      <c r="M71" s="115"/>
      <c r="N71" s="115"/>
      <c r="O71" s="115"/>
      <c r="P71" s="115"/>
      <c r="Q71" s="115"/>
      <c r="R71" s="115"/>
      <c r="S71" s="115"/>
      <c r="T71" s="115"/>
      <c r="U71" s="115"/>
      <c r="V71" s="115"/>
    </row>
    <row r="72" spans="1:22" ht="12.75" customHeight="1" x14ac:dyDescent="0.2">
      <c r="A72" s="113" t="s">
        <v>1061</v>
      </c>
      <c r="B72" s="114" t="s">
        <v>1062</v>
      </c>
      <c r="C72" s="115"/>
      <c r="D72" s="115"/>
      <c r="E72" s="115"/>
      <c r="F72" s="115"/>
      <c r="G72" s="115"/>
      <c r="H72" s="115"/>
      <c r="I72" s="115"/>
      <c r="J72" s="115"/>
      <c r="K72" s="115"/>
      <c r="L72" s="115"/>
      <c r="M72" s="115"/>
      <c r="N72" s="115"/>
      <c r="O72" s="115"/>
      <c r="P72" s="115"/>
      <c r="Q72" s="115"/>
      <c r="R72" s="115"/>
      <c r="S72" s="115"/>
      <c r="T72" s="115"/>
      <c r="U72" s="115"/>
      <c r="V72" s="115"/>
    </row>
    <row r="73" spans="1:22" ht="12.75" customHeight="1" x14ac:dyDescent="0.2">
      <c r="A73" s="113" t="s">
        <v>1063</v>
      </c>
      <c r="B73" s="114" t="s">
        <v>1064</v>
      </c>
      <c r="C73" s="115"/>
      <c r="D73" s="115"/>
      <c r="E73" s="115"/>
      <c r="F73" s="115"/>
      <c r="G73" s="115"/>
      <c r="H73" s="115"/>
      <c r="I73" s="115"/>
      <c r="J73" s="115"/>
      <c r="K73" s="115"/>
      <c r="L73" s="115"/>
      <c r="M73" s="115"/>
      <c r="N73" s="115"/>
      <c r="O73" s="115"/>
      <c r="P73" s="115"/>
      <c r="Q73" s="115"/>
      <c r="R73" s="115"/>
      <c r="S73" s="115"/>
      <c r="T73" s="115"/>
      <c r="U73" s="115"/>
      <c r="V73" s="115"/>
    </row>
    <row r="74" spans="1:22" ht="12.75" customHeight="1" x14ac:dyDescent="0.2">
      <c r="A74" s="113" t="s">
        <v>1065</v>
      </c>
      <c r="B74" s="114" t="s">
        <v>1066</v>
      </c>
      <c r="C74" s="115"/>
      <c r="D74" s="115"/>
      <c r="E74" s="115"/>
      <c r="F74" s="115"/>
      <c r="G74" s="115"/>
      <c r="H74" s="115"/>
      <c r="I74" s="115"/>
      <c r="J74" s="115"/>
      <c r="K74" s="115"/>
      <c r="L74" s="115"/>
      <c r="M74" s="115"/>
      <c r="N74" s="115"/>
      <c r="O74" s="115"/>
      <c r="P74" s="115"/>
      <c r="Q74" s="115"/>
      <c r="R74" s="115"/>
      <c r="S74" s="115"/>
      <c r="T74" s="115"/>
      <c r="U74" s="115"/>
      <c r="V74" s="115"/>
    </row>
    <row r="75" spans="1:22" ht="12.75" customHeight="1" x14ac:dyDescent="0.2">
      <c r="A75" s="113" t="s">
        <v>1067</v>
      </c>
      <c r="B75" s="114" t="s">
        <v>1068</v>
      </c>
      <c r="C75" s="115"/>
      <c r="D75" s="115"/>
      <c r="E75" s="115"/>
      <c r="F75" s="115"/>
      <c r="G75" s="115"/>
      <c r="H75" s="115"/>
      <c r="I75" s="115"/>
      <c r="J75" s="115"/>
      <c r="K75" s="115"/>
      <c r="L75" s="115"/>
      <c r="M75" s="115"/>
      <c r="N75" s="115"/>
      <c r="O75" s="115"/>
      <c r="P75" s="115"/>
      <c r="Q75" s="115"/>
      <c r="R75" s="115"/>
      <c r="S75" s="115"/>
      <c r="T75" s="115"/>
      <c r="U75" s="115"/>
      <c r="V75" s="115"/>
    </row>
    <row r="76" spans="1:22" ht="12.75" customHeight="1" x14ac:dyDescent="0.2">
      <c r="A76" s="113" t="s">
        <v>1069</v>
      </c>
      <c r="B76" s="114" t="s">
        <v>1070</v>
      </c>
      <c r="C76" s="115"/>
      <c r="D76" s="115"/>
      <c r="E76" s="115"/>
      <c r="F76" s="115"/>
      <c r="G76" s="115"/>
      <c r="H76" s="115"/>
      <c r="I76" s="115"/>
      <c r="J76" s="115"/>
      <c r="K76" s="115"/>
      <c r="L76" s="115"/>
      <c r="M76" s="115"/>
      <c r="N76" s="115"/>
      <c r="O76" s="115"/>
      <c r="P76" s="115"/>
      <c r="Q76" s="115"/>
      <c r="R76" s="115"/>
      <c r="S76" s="115"/>
      <c r="T76" s="115"/>
      <c r="U76" s="115"/>
      <c r="V76" s="115"/>
    </row>
    <row r="77" spans="1:22" ht="12.75" customHeight="1" x14ac:dyDescent="0.2">
      <c r="A77" s="113" t="s">
        <v>1071</v>
      </c>
      <c r="B77" s="114" t="s">
        <v>1072</v>
      </c>
      <c r="C77" s="115"/>
      <c r="D77" s="115"/>
      <c r="E77" s="115"/>
      <c r="F77" s="115"/>
      <c r="G77" s="115"/>
      <c r="H77" s="115"/>
      <c r="I77" s="115"/>
      <c r="J77" s="115"/>
      <c r="K77" s="115"/>
      <c r="L77" s="115"/>
      <c r="M77" s="115"/>
      <c r="N77" s="115"/>
      <c r="O77" s="115"/>
      <c r="P77" s="115"/>
      <c r="Q77" s="115"/>
      <c r="R77" s="115"/>
      <c r="S77" s="115"/>
      <c r="T77" s="115"/>
      <c r="U77" s="115"/>
      <c r="V77" s="115"/>
    </row>
    <row r="78" spans="1:22" ht="12.75" customHeight="1" x14ac:dyDescent="0.2">
      <c r="A78" s="113" t="s">
        <v>1073</v>
      </c>
      <c r="B78" s="114" t="s">
        <v>1074</v>
      </c>
      <c r="C78" s="115"/>
      <c r="D78" s="115"/>
      <c r="E78" s="115"/>
      <c r="F78" s="115"/>
      <c r="G78" s="115"/>
      <c r="H78" s="115"/>
      <c r="I78" s="115"/>
      <c r="J78" s="115"/>
      <c r="K78" s="115"/>
      <c r="L78" s="115"/>
      <c r="M78" s="115"/>
      <c r="N78" s="115"/>
      <c r="O78" s="115"/>
      <c r="P78" s="115"/>
      <c r="Q78" s="115"/>
      <c r="R78" s="115"/>
      <c r="S78" s="115"/>
      <c r="T78" s="115"/>
      <c r="U78" s="115"/>
      <c r="V78" s="115"/>
    </row>
    <row r="79" spans="1:22" ht="12.75" customHeight="1" x14ac:dyDescent="0.2">
      <c r="A79" s="113" t="s">
        <v>1075</v>
      </c>
      <c r="B79" s="114" t="s">
        <v>1076</v>
      </c>
      <c r="C79" s="115"/>
      <c r="D79" s="115"/>
      <c r="E79" s="115"/>
      <c r="F79" s="115"/>
      <c r="G79" s="115"/>
      <c r="H79" s="115"/>
      <c r="I79" s="115"/>
      <c r="J79" s="115"/>
      <c r="K79" s="115"/>
      <c r="L79" s="115"/>
      <c r="M79" s="115"/>
      <c r="N79" s="115"/>
      <c r="O79" s="115"/>
      <c r="P79" s="115"/>
      <c r="Q79" s="115"/>
      <c r="R79" s="115"/>
      <c r="S79" s="115"/>
      <c r="T79" s="115"/>
      <c r="U79" s="115"/>
      <c r="V79" s="115"/>
    </row>
    <row r="80" spans="1:22" ht="12.75" customHeight="1" x14ac:dyDescent="0.2">
      <c r="A80" s="113" t="s">
        <v>1077</v>
      </c>
      <c r="B80" s="114" t="s">
        <v>1078</v>
      </c>
      <c r="C80" s="115"/>
      <c r="D80" s="115"/>
      <c r="E80" s="115"/>
      <c r="F80" s="115"/>
      <c r="G80" s="115"/>
      <c r="H80" s="115"/>
      <c r="I80" s="115"/>
      <c r="J80" s="115"/>
      <c r="K80" s="115"/>
      <c r="L80" s="115"/>
      <c r="M80" s="115"/>
      <c r="N80" s="115"/>
      <c r="O80" s="115"/>
      <c r="P80" s="115"/>
      <c r="Q80" s="115"/>
      <c r="R80" s="115"/>
      <c r="S80" s="115"/>
      <c r="T80" s="115"/>
      <c r="U80" s="115"/>
      <c r="V80" s="115"/>
    </row>
    <row r="81" spans="1:22" ht="12.75" customHeight="1" x14ac:dyDescent="0.2">
      <c r="A81" s="113" t="s">
        <v>249</v>
      </c>
      <c r="B81" s="114" t="s">
        <v>1079</v>
      </c>
      <c r="C81" s="115"/>
      <c r="D81" s="115"/>
      <c r="E81" s="115"/>
      <c r="F81" s="115"/>
      <c r="G81" s="115"/>
      <c r="H81" s="115"/>
      <c r="I81" s="115"/>
      <c r="J81" s="115"/>
      <c r="K81" s="115"/>
      <c r="L81" s="115"/>
      <c r="M81" s="115"/>
      <c r="N81" s="115"/>
      <c r="O81" s="115"/>
      <c r="P81" s="115"/>
      <c r="Q81" s="115"/>
      <c r="R81" s="115"/>
      <c r="S81" s="115"/>
      <c r="T81" s="115"/>
      <c r="U81" s="115"/>
      <c r="V81" s="115"/>
    </row>
    <row r="82" spans="1:22" ht="12.75" customHeight="1" x14ac:dyDescent="0.2">
      <c r="A82" s="113" t="s">
        <v>1080</v>
      </c>
      <c r="B82" s="114" t="s">
        <v>1081</v>
      </c>
      <c r="C82" s="115"/>
      <c r="D82" s="115"/>
      <c r="E82" s="115"/>
      <c r="F82" s="115"/>
      <c r="G82" s="115"/>
      <c r="H82" s="115"/>
      <c r="I82" s="115"/>
      <c r="J82" s="115"/>
      <c r="K82" s="115"/>
      <c r="L82" s="115"/>
      <c r="M82" s="115"/>
      <c r="N82" s="115"/>
      <c r="O82" s="115"/>
      <c r="P82" s="115"/>
      <c r="Q82" s="115"/>
      <c r="R82" s="115"/>
      <c r="S82" s="115"/>
      <c r="T82" s="115"/>
      <c r="U82" s="115"/>
      <c r="V82" s="115"/>
    </row>
    <row r="83" spans="1:22" ht="12.75" customHeight="1" x14ac:dyDescent="0.2">
      <c r="A83" s="113" t="s">
        <v>1082</v>
      </c>
      <c r="B83" s="114" t="s">
        <v>1083</v>
      </c>
      <c r="C83" s="115"/>
      <c r="D83" s="115"/>
      <c r="E83" s="115"/>
      <c r="F83" s="115"/>
      <c r="G83" s="115"/>
      <c r="H83" s="115"/>
      <c r="I83" s="115"/>
      <c r="J83" s="115"/>
      <c r="K83" s="115"/>
      <c r="L83" s="115"/>
      <c r="M83" s="115"/>
      <c r="N83" s="115"/>
      <c r="O83" s="115"/>
      <c r="P83" s="115"/>
      <c r="Q83" s="115"/>
      <c r="R83" s="115"/>
      <c r="S83" s="115"/>
      <c r="T83" s="115"/>
      <c r="U83" s="115"/>
      <c r="V83" s="115"/>
    </row>
    <row r="84" spans="1:22" ht="12.75" customHeight="1" x14ac:dyDescent="0.2">
      <c r="A84" s="113" t="s">
        <v>1084</v>
      </c>
      <c r="B84" s="114" t="s">
        <v>1085</v>
      </c>
      <c r="C84" s="115"/>
      <c r="D84" s="115"/>
      <c r="E84" s="115"/>
      <c r="F84" s="115"/>
      <c r="G84" s="115"/>
      <c r="H84" s="115"/>
      <c r="I84" s="115"/>
      <c r="J84" s="115"/>
      <c r="K84" s="115"/>
      <c r="L84" s="115"/>
      <c r="M84" s="115"/>
      <c r="N84" s="115"/>
      <c r="O84" s="115"/>
      <c r="P84" s="115"/>
      <c r="Q84" s="115"/>
      <c r="R84" s="115"/>
      <c r="S84" s="115"/>
      <c r="T84" s="115"/>
      <c r="U84" s="115"/>
      <c r="V84" s="115"/>
    </row>
    <row r="85" spans="1:22" ht="12.75" customHeight="1" x14ac:dyDescent="0.2">
      <c r="A85" s="113" t="s">
        <v>420</v>
      </c>
      <c r="B85" s="114" t="s">
        <v>1086</v>
      </c>
      <c r="C85" s="115"/>
      <c r="D85" s="115"/>
      <c r="E85" s="115"/>
      <c r="F85" s="115"/>
      <c r="G85" s="115"/>
      <c r="H85" s="115"/>
      <c r="I85" s="115"/>
      <c r="J85" s="115"/>
      <c r="K85" s="115"/>
      <c r="L85" s="115"/>
      <c r="M85" s="115"/>
      <c r="N85" s="115"/>
      <c r="O85" s="115"/>
      <c r="P85" s="115"/>
      <c r="Q85" s="115"/>
      <c r="R85" s="115"/>
      <c r="S85" s="115"/>
      <c r="T85" s="115"/>
      <c r="U85" s="115"/>
      <c r="V85" s="115"/>
    </row>
    <row r="86" spans="1:22" ht="12.75" customHeight="1" x14ac:dyDescent="0.2">
      <c r="A86" s="113" t="s">
        <v>1087</v>
      </c>
      <c r="B86" s="114" t="s">
        <v>1088</v>
      </c>
      <c r="C86" s="115"/>
      <c r="D86" s="115"/>
      <c r="E86" s="115"/>
      <c r="F86" s="115"/>
      <c r="G86" s="115"/>
      <c r="H86" s="115"/>
      <c r="I86" s="115"/>
      <c r="J86" s="115"/>
      <c r="K86" s="115"/>
      <c r="L86" s="115"/>
      <c r="M86" s="115"/>
      <c r="N86" s="115"/>
      <c r="O86" s="115"/>
      <c r="P86" s="115"/>
      <c r="Q86" s="115"/>
      <c r="R86" s="115"/>
      <c r="S86" s="115"/>
      <c r="T86" s="115"/>
      <c r="U86" s="115"/>
      <c r="V86" s="115"/>
    </row>
    <row r="87" spans="1:22" ht="12.75" customHeight="1" x14ac:dyDescent="0.2">
      <c r="A87" s="113" t="s">
        <v>1089</v>
      </c>
      <c r="B87" s="114" t="s">
        <v>1090</v>
      </c>
      <c r="C87" s="115"/>
      <c r="D87" s="115"/>
      <c r="E87" s="115"/>
      <c r="F87" s="115"/>
      <c r="G87" s="115"/>
      <c r="H87" s="115"/>
      <c r="I87" s="115"/>
      <c r="J87" s="115"/>
      <c r="K87" s="115"/>
      <c r="L87" s="115"/>
      <c r="M87" s="115"/>
      <c r="N87" s="115"/>
      <c r="O87" s="115"/>
      <c r="P87" s="115"/>
      <c r="Q87" s="115"/>
      <c r="R87" s="115"/>
      <c r="S87" s="115"/>
      <c r="T87" s="115"/>
      <c r="U87" s="115"/>
      <c r="V87" s="115"/>
    </row>
    <row r="88" spans="1:22" ht="12.75" customHeight="1" x14ac:dyDescent="0.2">
      <c r="A88" s="113" t="s">
        <v>1091</v>
      </c>
      <c r="B88" s="114" t="s">
        <v>1092</v>
      </c>
      <c r="C88" s="115"/>
      <c r="D88" s="115"/>
      <c r="E88" s="115"/>
      <c r="F88" s="115"/>
      <c r="G88" s="115"/>
      <c r="H88" s="115"/>
      <c r="I88" s="115"/>
      <c r="J88" s="115"/>
      <c r="K88" s="115"/>
      <c r="L88" s="115"/>
      <c r="M88" s="115"/>
      <c r="N88" s="115"/>
      <c r="O88" s="115"/>
      <c r="P88" s="115"/>
      <c r="Q88" s="115"/>
      <c r="R88" s="115"/>
      <c r="S88" s="115"/>
      <c r="T88" s="115"/>
      <c r="U88" s="115"/>
      <c r="V88" s="115"/>
    </row>
    <row r="89" spans="1:22" ht="12.75" customHeight="1" x14ac:dyDescent="0.2">
      <c r="A89" s="113" t="s">
        <v>1093</v>
      </c>
      <c r="B89" s="114" t="s">
        <v>1094</v>
      </c>
      <c r="C89" s="115"/>
      <c r="D89" s="115"/>
      <c r="E89" s="115"/>
      <c r="F89" s="115"/>
      <c r="G89" s="115"/>
      <c r="H89" s="115"/>
      <c r="I89" s="115"/>
      <c r="J89" s="115"/>
      <c r="K89" s="115"/>
      <c r="L89" s="115"/>
      <c r="M89" s="115"/>
      <c r="N89" s="115"/>
      <c r="O89" s="115"/>
      <c r="P89" s="115"/>
      <c r="Q89" s="115"/>
      <c r="R89" s="115"/>
      <c r="S89" s="115"/>
      <c r="T89" s="115"/>
      <c r="U89" s="115"/>
      <c r="V89" s="115"/>
    </row>
    <row r="90" spans="1:22" ht="12.75" customHeight="1" x14ac:dyDescent="0.2">
      <c r="A90" s="113" t="s">
        <v>1095</v>
      </c>
      <c r="B90" s="114" t="s">
        <v>1096</v>
      </c>
      <c r="C90" s="115"/>
      <c r="D90" s="115"/>
      <c r="E90" s="115"/>
      <c r="F90" s="115"/>
      <c r="G90" s="115"/>
      <c r="H90" s="115"/>
      <c r="I90" s="115"/>
      <c r="J90" s="115"/>
      <c r="K90" s="115"/>
      <c r="L90" s="115"/>
      <c r="M90" s="115"/>
      <c r="N90" s="115"/>
      <c r="O90" s="115"/>
      <c r="P90" s="115"/>
      <c r="Q90" s="115"/>
      <c r="R90" s="115"/>
      <c r="S90" s="115"/>
      <c r="T90" s="115"/>
      <c r="U90" s="115"/>
      <c r="V90" s="115"/>
    </row>
    <row r="91" spans="1:22" ht="12.75" customHeight="1" x14ac:dyDescent="0.2">
      <c r="A91" s="113" t="s">
        <v>1097</v>
      </c>
      <c r="B91" s="114" t="s">
        <v>1098</v>
      </c>
      <c r="C91" s="115"/>
      <c r="D91" s="115"/>
      <c r="E91" s="115"/>
      <c r="F91" s="115"/>
      <c r="G91" s="115"/>
      <c r="H91" s="115"/>
      <c r="I91" s="115"/>
      <c r="J91" s="115"/>
      <c r="K91" s="115"/>
      <c r="L91" s="115"/>
      <c r="M91" s="115"/>
      <c r="N91" s="115"/>
      <c r="O91" s="115"/>
      <c r="P91" s="115"/>
      <c r="Q91" s="115"/>
      <c r="R91" s="115"/>
      <c r="S91" s="115"/>
      <c r="T91" s="115"/>
      <c r="U91" s="115"/>
      <c r="V91" s="115"/>
    </row>
    <row r="92" spans="1:22" ht="12.75" customHeight="1" x14ac:dyDescent="0.2">
      <c r="A92" s="113" t="s">
        <v>1099</v>
      </c>
      <c r="B92" s="114" t="s">
        <v>1100</v>
      </c>
      <c r="C92" s="115"/>
      <c r="D92" s="115"/>
      <c r="E92" s="115"/>
      <c r="F92" s="115"/>
      <c r="G92" s="115"/>
      <c r="H92" s="115"/>
      <c r="I92" s="115"/>
      <c r="J92" s="115"/>
      <c r="K92" s="115"/>
      <c r="L92" s="115"/>
      <c r="M92" s="115"/>
      <c r="N92" s="115"/>
      <c r="O92" s="115"/>
      <c r="P92" s="115"/>
      <c r="Q92" s="115"/>
      <c r="R92" s="115"/>
      <c r="S92" s="115"/>
      <c r="T92" s="115"/>
      <c r="U92" s="115"/>
      <c r="V92" s="115"/>
    </row>
    <row r="93" spans="1:22" ht="12.75" customHeight="1" x14ac:dyDescent="0.2">
      <c r="A93" s="113" t="s">
        <v>1101</v>
      </c>
      <c r="B93" s="114" t="s">
        <v>1102</v>
      </c>
      <c r="C93" s="115"/>
      <c r="D93" s="115"/>
      <c r="E93" s="115"/>
      <c r="F93" s="115"/>
      <c r="G93" s="115"/>
      <c r="H93" s="115"/>
      <c r="I93" s="115"/>
      <c r="J93" s="115"/>
      <c r="K93" s="115"/>
      <c r="L93" s="115"/>
      <c r="M93" s="115"/>
      <c r="N93" s="115"/>
      <c r="O93" s="115"/>
      <c r="P93" s="115"/>
      <c r="Q93" s="115"/>
      <c r="R93" s="115"/>
      <c r="S93" s="115"/>
      <c r="T93" s="115"/>
      <c r="U93" s="115"/>
      <c r="V93" s="115"/>
    </row>
    <row r="94" spans="1:22" ht="12.75" customHeight="1" x14ac:dyDescent="0.2">
      <c r="A94" s="113" t="s">
        <v>232</v>
      </c>
      <c r="B94" s="114" t="s">
        <v>1103</v>
      </c>
      <c r="C94" s="115"/>
      <c r="D94" s="115"/>
      <c r="E94" s="115"/>
      <c r="F94" s="115"/>
      <c r="G94" s="115"/>
      <c r="H94" s="115"/>
      <c r="I94" s="115"/>
      <c r="J94" s="115"/>
      <c r="K94" s="115"/>
      <c r="L94" s="115"/>
      <c r="M94" s="115"/>
      <c r="N94" s="115"/>
      <c r="O94" s="115"/>
      <c r="P94" s="115"/>
      <c r="Q94" s="115"/>
      <c r="R94" s="115"/>
      <c r="S94" s="115"/>
      <c r="T94" s="115"/>
      <c r="U94" s="115"/>
      <c r="V94" s="115"/>
    </row>
    <row r="95" spans="1:22" ht="12.75" customHeight="1" x14ac:dyDescent="0.2">
      <c r="A95" s="113" t="s">
        <v>239</v>
      </c>
      <c r="B95" s="114" t="s">
        <v>1104</v>
      </c>
      <c r="C95" s="115"/>
      <c r="D95" s="115"/>
      <c r="E95" s="115"/>
      <c r="F95" s="115"/>
      <c r="G95" s="115"/>
      <c r="H95" s="115"/>
      <c r="I95" s="115"/>
      <c r="J95" s="115"/>
      <c r="K95" s="115"/>
      <c r="L95" s="115"/>
      <c r="M95" s="115"/>
      <c r="N95" s="115"/>
      <c r="O95" s="115"/>
      <c r="P95" s="115"/>
      <c r="Q95" s="115"/>
      <c r="R95" s="115"/>
      <c r="S95" s="115"/>
      <c r="T95" s="115"/>
      <c r="U95" s="115"/>
      <c r="V95" s="115"/>
    </row>
    <row r="96" spans="1:22" ht="12.75" customHeight="1" x14ac:dyDescent="0.2">
      <c r="A96" s="113" t="s">
        <v>1105</v>
      </c>
      <c r="B96" s="114" t="s">
        <v>1106</v>
      </c>
      <c r="C96" s="115"/>
      <c r="D96" s="115"/>
      <c r="E96" s="115"/>
      <c r="F96" s="115"/>
      <c r="G96" s="115"/>
      <c r="H96" s="115"/>
      <c r="I96" s="115"/>
      <c r="J96" s="115"/>
      <c r="K96" s="115"/>
      <c r="L96" s="115"/>
      <c r="M96" s="115"/>
      <c r="N96" s="115"/>
      <c r="O96" s="115"/>
      <c r="P96" s="115"/>
      <c r="Q96" s="115"/>
      <c r="R96" s="115"/>
      <c r="S96" s="115"/>
      <c r="T96" s="115"/>
      <c r="U96" s="115"/>
      <c r="V96" s="115"/>
    </row>
    <row r="97" spans="1:22" ht="12.75" customHeight="1" x14ac:dyDescent="0.2">
      <c r="A97" s="113" t="s">
        <v>1107</v>
      </c>
      <c r="B97" s="114" t="s">
        <v>1108</v>
      </c>
      <c r="C97" s="115"/>
      <c r="D97" s="115"/>
      <c r="E97" s="115"/>
      <c r="F97" s="115"/>
      <c r="G97" s="115"/>
      <c r="H97" s="115"/>
      <c r="I97" s="115"/>
      <c r="J97" s="115"/>
      <c r="K97" s="115"/>
      <c r="L97" s="115"/>
      <c r="M97" s="115"/>
      <c r="N97" s="115"/>
      <c r="O97" s="115"/>
      <c r="P97" s="115"/>
      <c r="Q97" s="115"/>
      <c r="R97" s="115"/>
      <c r="S97" s="115"/>
      <c r="T97" s="115"/>
      <c r="U97" s="115"/>
      <c r="V97" s="115"/>
    </row>
    <row r="98" spans="1:22" ht="12.75" customHeight="1" x14ac:dyDescent="0.2">
      <c r="A98" s="113" t="s">
        <v>1109</v>
      </c>
      <c r="B98" s="114" t="s">
        <v>1110</v>
      </c>
      <c r="C98" s="115"/>
      <c r="D98" s="115"/>
      <c r="E98" s="115"/>
      <c r="F98" s="115"/>
      <c r="G98" s="115"/>
      <c r="H98" s="115"/>
      <c r="I98" s="115"/>
      <c r="J98" s="115"/>
      <c r="K98" s="115"/>
      <c r="L98" s="115"/>
      <c r="M98" s="115"/>
      <c r="N98" s="115"/>
      <c r="O98" s="115"/>
      <c r="P98" s="115"/>
      <c r="Q98" s="115"/>
      <c r="R98" s="115"/>
      <c r="S98" s="115"/>
      <c r="T98" s="115"/>
      <c r="U98" s="115"/>
      <c r="V98" s="115"/>
    </row>
    <row r="99" spans="1:22" ht="12.75" customHeight="1" x14ac:dyDescent="0.2">
      <c r="A99" s="113" t="s">
        <v>1111</v>
      </c>
      <c r="B99" s="114" t="s">
        <v>1112</v>
      </c>
      <c r="C99" s="115"/>
      <c r="D99" s="115"/>
      <c r="E99" s="115"/>
      <c r="F99" s="115"/>
      <c r="G99" s="115"/>
      <c r="H99" s="115"/>
      <c r="I99" s="115"/>
      <c r="J99" s="115"/>
      <c r="K99" s="115"/>
      <c r="L99" s="115"/>
      <c r="M99" s="115"/>
      <c r="N99" s="115"/>
      <c r="O99" s="115"/>
      <c r="P99" s="115"/>
      <c r="Q99" s="115"/>
      <c r="R99" s="115"/>
      <c r="S99" s="115"/>
      <c r="T99" s="115"/>
      <c r="U99" s="115"/>
      <c r="V99" s="115"/>
    </row>
    <row r="100" spans="1:22" ht="12.75" customHeight="1" x14ac:dyDescent="0.2">
      <c r="A100" s="113" t="s">
        <v>906</v>
      </c>
      <c r="B100" s="114" t="s">
        <v>1113</v>
      </c>
      <c r="C100" s="115"/>
      <c r="D100" s="115"/>
      <c r="E100" s="115"/>
      <c r="F100" s="115"/>
      <c r="G100" s="115"/>
      <c r="H100" s="115"/>
      <c r="I100" s="115"/>
      <c r="J100" s="115"/>
      <c r="K100" s="115"/>
      <c r="L100" s="115"/>
      <c r="M100" s="115"/>
      <c r="N100" s="115"/>
      <c r="O100" s="115"/>
      <c r="P100" s="115"/>
      <c r="Q100" s="115"/>
      <c r="R100" s="115"/>
      <c r="S100" s="115"/>
      <c r="T100" s="115"/>
      <c r="U100" s="115"/>
      <c r="V100" s="115"/>
    </row>
    <row r="101" spans="1:22" ht="12.75" customHeight="1" x14ac:dyDescent="0.2">
      <c r="A101" s="113" t="s">
        <v>1114</v>
      </c>
      <c r="B101" s="114" t="s">
        <v>1115</v>
      </c>
      <c r="C101" s="115"/>
      <c r="D101" s="115"/>
      <c r="E101" s="115"/>
      <c r="F101" s="115"/>
      <c r="G101" s="115"/>
      <c r="H101" s="115"/>
      <c r="I101" s="115"/>
      <c r="J101" s="115"/>
      <c r="K101" s="115"/>
      <c r="L101" s="115"/>
      <c r="M101" s="115"/>
      <c r="N101" s="115"/>
      <c r="O101" s="115"/>
      <c r="P101" s="115"/>
      <c r="Q101" s="115"/>
      <c r="R101" s="115"/>
      <c r="S101" s="115"/>
      <c r="T101" s="115"/>
      <c r="U101" s="115"/>
      <c r="V101" s="115"/>
    </row>
    <row r="102" spans="1:22" ht="12.75" customHeight="1" x14ac:dyDescent="0.2">
      <c r="A102" s="113" t="s">
        <v>1116</v>
      </c>
      <c r="B102" s="114" t="s">
        <v>1117</v>
      </c>
      <c r="C102" s="115"/>
      <c r="D102" s="115"/>
      <c r="E102" s="115"/>
      <c r="F102" s="115"/>
      <c r="G102" s="115"/>
      <c r="H102" s="115"/>
      <c r="I102" s="115"/>
      <c r="J102" s="115"/>
      <c r="K102" s="115"/>
      <c r="L102" s="115"/>
      <c r="M102" s="115"/>
      <c r="N102" s="115"/>
      <c r="O102" s="115"/>
      <c r="P102" s="115"/>
      <c r="Q102" s="115"/>
      <c r="R102" s="115"/>
      <c r="S102" s="115"/>
      <c r="T102" s="115"/>
      <c r="U102" s="115"/>
      <c r="V102" s="115"/>
    </row>
    <row r="103" spans="1:22" ht="12.75" customHeight="1" x14ac:dyDescent="0.2">
      <c r="A103" s="113" t="s">
        <v>830</v>
      </c>
      <c r="B103" s="114" t="s">
        <v>1118</v>
      </c>
      <c r="C103" s="115"/>
      <c r="D103" s="115"/>
      <c r="E103" s="115"/>
      <c r="F103" s="115"/>
      <c r="G103" s="115"/>
      <c r="H103" s="115"/>
      <c r="I103" s="115"/>
      <c r="J103" s="115"/>
      <c r="K103" s="115"/>
      <c r="L103" s="115"/>
      <c r="M103" s="115"/>
      <c r="N103" s="115"/>
      <c r="O103" s="115"/>
      <c r="P103" s="115"/>
      <c r="Q103" s="115"/>
      <c r="R103" s="115"/>
      <c r="S103" s="115"/>
      <c r="T103" s="115"/>
      <c r="U103" s="115"/>
      <c r="V103" s="115"/>
    </row>
    <row r="104" spans="1:22" ht="12.75" customHeight="1" x14ac:dyDescent="0.2">
      <c r="A104" s="113" t="s">
        <v>835</v>
      </c>
      <c r="B104" s="114" t="s">
        <v>1119</v>
      </c>
      <c r="C104" s="115"/>
      <c r="D104" s="115"/>
      <c r="E104" s="115"/>
      <c r="F104" s="115"/>
      <c r="G104" s="115"/>
      <c r="H104" s="115"/>
      <c r="I104" s="115"/>
      <c r="J104" s="115"/>
      <c r="K104" s="115"/>
      <c r="L104" s="115"/>
      <c r="M104" s="115"/>
      <c r="N104" s="115"/>
      <c r="O104" s="115"/>
      <c r="P104" s="115"/>
      <c r="Q104" s="115"/>
      <c r="R104" s="115"/>
      <c r="S104" s="115"/>
      <c r="T104" s="115"/>
      <c r="U104" s="115"/>
      <c r="V104" s="115"/>
    </row>
    <row r="105" spans="1:22" ht="12.75" customHeight="1" x14ac:dyDescent="0.2">
      <c r="A105" s="113" t="s">
        <v>838</v>
      </c>
      <c r="B105" s="114" t="s">
        <v>1120</v>
      </c>
      <c r="C105" s="115"/>
      <c r="D105" s="115"/>
      <c r="E105" s="115"/>
      <c r="F105" s="115"/>
      <c r="G105" s="115"/>
      <c r="H105" s="115"/>
      <c r="I105" s="115"/>
      <c r="J105" s="115"/>
      <c r="K105" s="115"/>
      <c r="L105" s="115"/>
      <c r="M105" s="115"/>
      <c r="N105" s="115"/>
      <c r="O105" s="115"/>
      <c r="P105" s="115"/>
      <c r="Q105" s="115"/>
      <c r="R105" s="115"/>
      <c r="S105" s="115"/>
      <c r="T105" s="115"/>
      <c r="U105" s="115"/>
      <c r="V105" s="115"/>
    </row>
    <row r="106" spans="1:22" ht="12.75" customHeight="1" x14ac:dyDescent="0.2">
      <c r="A106" s="113" t="s">
        <v>1121</v>
      </c>
      <c r="B106" s="114" t="s">
        <v>1122</v>
      </c>
      <c r="C106" s="115"/>
      <c r="D106" s="115"/>
      <c r="E106" s="115"/>
      <c r="F106" s="115"/>
      <c r="G106" s="115"/>
      <c r="H106" s="115"/>
      <c r="I106" s="115"/>
      <c r="J106" s="115"/>
      <c r="K106" s="115"/>
      <c r="L106" s="115"/>
      <c r="M106" s="115"/>
      <c r="N106" s="115"/>
      <c r="O106" s="115"/>
      <c r="P106" s="115"/>
      <c r="Q106" s="115"/>
      <c r="R106" s="115"/>
      <c r="S106" s="115"/>
      <c r="T106" s="115"/>
      <c r="U106" s="115"/>
      <c r="V106" s="115"/>
    </row>
    <row r="107" spans="1:22" ht="12.75" customHeight="1" x14ac:dyDescent="0.2">
      <c r="A107" s="113" t="s">
        <v>279</v>
      </c>
      <c r="B107" s="114" t="s">
        <v>1123</v>
      </c>
      <c r="C107" s="115"/>
      <c r="D107" s="115"/>
      <c r="E107" s="115"/>
      <c r="F107" s="115"/>
      <c r="G107" s="115"/>
      <c r="H107" s="115"/>
      <c r="I107" s="115"/>
      <c r="J107" s="115"/>
      <c r="K107" s="115"/>
      <c r="L107" s="115"/>
      <c r="M107" s="115"/>
      <c r="N107" s="115"/>
      <c r="O107" s="115"/>
      <c r="P107" s="115"/>
      <c r="Q107" s="115"/>
      <c r="R107" s="115"/>
      <c r="S107" s="115"/>
      <c r="T107" s="115"/>
      <c r="U107" s="115"/>
      <c r="V107" s="115"/>
    </row>
    <row r="108" spans="1:22" ht="12.75" customHeight="1" x14ac:dyDescent="0.2">
      <c r="A108" s="113" t="s">
        <v>1124</v>
      </c>
      <c r="B108" s="114" t="s">
        <v>1125</v>
      </c>
      <c r="C108" s="115"/>
      <c r="D108" s="115"/>
      <c r="E108" s="115"/>
      <c r="F108" s="115"/>
      <c r="G108" s="115"/>
      <c r="H108" s="115"/>
      <c r="I108" s="115"/>
      <c r="J108" s="115"/>
      <c r="K108" s="115"/>
      <c r="L108" s="115"/>
      <c r="M108" s="115"/>
      <c r="N108" s="115"/>
      <c r="O108" s="115"/>
      <c r="P108" s="115"/>
      <c r="Q108" s="115"/>
      <c r="R108" s="115"/>
      <c r="S108" s="115"/>
      <c r="T108" s="115"/>
      <c r="U108" s="115"/>
      <c r="V108" s="115"/>
    </row>
    <row r="109" spans="1:22" ht="12.75" customHeight="1" x14ac:dyDescent="0.2">
      <c r="A109" s="113" t="s">
        <v>1126</v>
      </c>
      <c r="B109" s="114" t="s">
        <v>1127</v>
      </c>
      <c r="C109" s="115"/>
      <c r="D109" s="115"/>
      <c r="E109" s="115"/>
      <c r="F109" s="115"/>
      <c r="G109" s="115"/>
      <c r="H109" s="115"/>
      <c r="I109" s="115"/>
      <c r="J109" s="115"/>
      <c r="K109" s="115"/>
      <c r="L109" s="115"/>
      <c r="M109" s="115"/>
      <c r="N109" s="115"/>
      <c r="O109" s="115"/>
      <c r="P109" s="115"/>
      <c r="Q109" s="115"/>
      <c r="R109" s="115"/>
      <c r="S109" s="115"/>
      <c r="T109" s="115"/>
      <c r="U109" s="115"/>
      <c r="V109" s="115"/>
    </row>
    <row r="110" spans="1:22" ht="12.75" customHeight="1" x14ac:dyDescent="0.2">
      <c r="A110" s="113" t="s">
        <v>292</v>
      </c>
      <c r="B110" s="114" t="s">
        <v>1128</v>
      </c>
      <c r="C110" s="115"/>
      <c r="D110" s="115"/>
      <c r="E110" s="115"/>
      <c r="F110" s="115"/>
      <c r="G110" s="115"/>
      <c r="H110" s="115"/>
      <c r="I110" s="115"/>
      <c r="J110" s="115"/>
      <c r="K110" s="115"/>
      <c r="L110" s="115"/>
      <c r="M110" s="115"/>
      <c r="N110" s="115"/>
      <c r="O110" s="115"/>
      <c r="P110" s="115"/>
      <c r="Q110" s="115"/>
      <c r="R110" s="115"/>
      <c r="S110" s="115"/>
      <c r="T110" s="115"/>
      <c r="U110" s="115"/>
      <c r="V110" s="115"/>
    </row>
    <row r="111" spans="1:22" ht="12.75" customHeight="1" x14ac:dyDescent="0.2">
      <c r="A111" s="113" t="s">
        <v>1129</v>
      </c>
      <c r="B111" s="114" t="s">
        <v>1130</v>
      </c>
      <c r="C111" s="115"/>
      <c r="D111" s="115"/>
      <c r="E111" s="115"/>
      <c r="F111" s="115"/>
      <c r="G111" s="115"/>
      <c r="H111" s="115"/>
      <c r="I111" s="115"/>
      <c r="J111" s="115"/>
      <c r="K111" s="115"/>
      <c r="L111" s="115"/>
      <c r="M111" s="115"/>
      <c r="N111" s="115"/>
      <c r="O111" s="115"/>
      <c r="P111" s="115"/>
      <c r="Q111" s="115"/>
      <c r="R111" s="115"/>
      <c r="S111" s="115"/>
      <c r="T111" s="115"/>
      <c r="U111" s="115"/>
      <c r="V111" s="115"/>
    </row>
    <row r="112" spans="1:22" ht="12.75" customHeight="1" x14ac:dyDescent="0.2">
      <c r="A112" s="113" t="s">
        <v>1131</v>
      </c>
      <c r="B112" s="114" t="s">
        <v>1132</v>
      </c>
      <c r="C112" s="115"/>
      <c r="D112" s="115"/>
      <c r="E112" s="115"/>
      <c r="F112" s="115"/>
      <c r="G112" s="115"/>
      <c r="H112" s="115"/>
      <c r="I112" s="115"/>
      <c r="J112" s="115"/>
      <c r="K112" s="115"/>
      <c r="L112" s="115"/>
      <c r="M112" s="115"/>
      <c r="N112" s="115"/>
      <c r="O112" s="115"/>
      <c r="P112" s="115"/>
      <c r="Q112" s="115"/>
      <c r="R112" s="115"/>
      <c r="S112" s="115"/>
      <c r="T112" s="115"/>
      <c r="U112" s="115"/>
      <c r="V112" s="115"/>
    </row>
    <row r="113" spans="1:22" ht="12.75" customHeight="1" x14ac:dyDescent="0.2">
      <c r="A113" s="113" t="s">
        <v>1133</v>
      </c>
      <c r="B113" s="114" t="s">
        <v>1134</v>
      </c>
      <c r="C113" s="115"/>
      <c r="D113" s="115"/>
      <c r="E113" s="115"/>
      <c r="F113" s="115"/>
      <c r="G113" s="115"/>
      <c r="H113" s="115"/>
      <c r="I113" s="115"/>
      <c r="J113" s="115"/>
      <c r="K113" s="115"/>
      <c r="L113" s="115"/>
      <c r="M113" s="115"/>
      <c r="N113" s="115"/>
      <c r="O113" s="115"/>
      <c r="P113" s="115"/>
      <c r="Q113" s="115"/>
      <c r="R113" s="115"/>
      <c r="S113" s="115"/>
      <c r="T113" s="115"/>
      <c r="U113" s="115"/>
      <c r="V113" s="115"/>
    </row>
    <row r="114" spans="1:22" ht="12.75" customHeight="1" x14ac:dyDescent="0.2">
      <c r="A114" s="113" t="s">
        <v>1135</v>
      </c>
      <c r="B114" s="114" t="s">
        <v>1136</v>
      </c>
      <c r="C114" s="115"/>
      <c r="D114" s="115"/>
      <c r="E114" s="115"/>
      <c r="F114" s="115"/>
      <c r="G114" s="115"/>
      <c r="H114" s="115"/>
      <c r="I114" s="115"/>
      <c r="J114" s="115"/>
      <c r="K114" s="115"/>
      <c r="L114" s="115"/>
      <c r="M114" s="115"/>
      <c r="N114" s="115"/>
      <c r="O114" s="115"/>
      <c r="P114" s="115"/>
      <c r="Q114" s="115"/>
      <c r="R114" s="115"/>
      <c r="S114" s="115"/>
      <c r="T114" s="115"/>
      <c r="U114" s="115"/>
      <c r="V114" s="115"/>
    </row>
    <row r="115" spans="1:22" ht="12.75" customHeight="1" x14ac:dyDescent="0.15">
      <c r="A115" s="116" t="s">
        <v>528</v>
      </c>
      <c r="B115" s="117" t="str">
        <f>CONCATENATE(B22,"; ",B40)</f>
        <v>Handling of assets; Policy on the use of cryptographic controls</v>
      </c>
      <c r="C115" s="115"/>
      <c r="D115" s="115"/>
      <c r="E115" s="115"/>
      <c r="F115" s="115"/>
      <c r="G115" s="115"/>
      <c r="H115" s="115"/>
      <c r="I115" s="115"/>
      <c r="J115" s="115"/>
      <c r="K115" s="115"/>
      <c r="L115" s="115"/>
      <c r="M115" s="115"/>
      <c r="N115" s="115"/>
      <c r="O115" s="115"/>
      <c r="P115" s="115"/>
      <c r="Q115" s="115"/>
      <c r="R115" s="115"/>
      <c r="S115" s="115"/>
      <c r="T115" s="115"/>
      <c r="U115" s="115"/>
      <c r="V115" s="115"/>
    </row>
    <row r="116" spans="1:22" ht="12.75" customHeight="1" x14ac:dyDescent="0.15">
      <c r="A116" s="115" t="s">
        <v>1137</v>
      </c>
      <c r="B116" s="117" t="str">
        <f>CONCATENATE(B42,"; ",B43)</f>
        <v>Physical security perimeter; Physical entry controls</v>
      </c>
      <c r="C116" s="115"/>
      <c r="D116" s="115"/>
      <c r="E116" s="115"/>
      <c r="F116" s="115"/>
      <c r="G116" s="115"/>
      <c r="H116" s="115"/>
      <c r="I116" s="115"/>
      <c r="J116" s="115"/>
      <c r="K116" s="115"/>
      <c r="L116" s="115"/>
      <c r="M116" s="115"/>
      <c r="N116" s="115"/>
      <c r="O116" s="115"/>
      <c r="P116" s="115"/>
      <c r="Q116" s="115"/>
      <c r="R116" s="115"/>
      <c r="S116" s="115"/>
      <c r="T116" s="115"/>
      <c r="U116" s="115"/>
      <c r="V116" s="115"/>
    </row>
    <row r="117" spans="1:22" ht="12.75" customHeight="1" x14ac:dyDescent="0.15">
      <c r="A117" s="115" t="s">
        <v>594</v>
      </c>
      <c r="B117" s="117" t="str">
        <f>CONCATENATE(B42,"; ",B43)</f>
        <v>Physical security perimeter; Physical entry controls</v>
      </c>
      <c r="C117" s="115"/>
      <c r="D117" s="115"/>
      <c r="E117" s="115"/>
      <c r="F117" s="115"/>
      <c r="G117" s="115"/>
      <c r="H117" s="115"/>
      <c r="I117" s="115"/>
      <c r="J117" s="115"/>
      <c r="K117" s="115"/>
      <c r="L117" s="115"/>
      <c r="M117" s="115"/>
      <c r="N117" s="115"/>
      <c r="O117" s="115"/>
      <c r="P117" s="115"/>
      <c r="Q117" s="115"/>
      <c r="R117" s="115"/>
      <c r="S117" s="115"/>
      <c r="T117" s="115"/>
      <c r="U117" s="115"/>
      <c r="V117" s="115"/>
    </row>
    <row r="118" spans="1:22" ht="12.75" customHeight="1" x14ac:dyDescent="0.15">
      <c r="A118" s="116" t="s">
        <v>434</v>
      </c>
      <c r="B118" s="117" t="str">
        <f>CONCATENATE(B30,"; ",B34,"; ",B37)</f>
        <v>Management of privileged access rights; Use of secret authentication information; Password management system</v>
      </c>
      <c r="C118" s="115"/>
      <c r="D118" s="115"/>
      <c r="E118" s="115"/>
      <c r="F118" s="115"/>
      <c r="G118" s="115"/>
      <c r="H118" s="115"/>
      <c r="I118" s="115"/>
      <c r="J118" s="115"/>
      <c r="K118" s="115"/>
      <c r="L118" s="115"/>
      <c r="M118" s="115"/>
      <c r="N118" s="115"/>
      <c r="O118" s="115"/>
      <c r="P118" s="115"/>
      <c r="Q118" s="115"/>
      <c r="R118" s="115"/>
      <c r="S118" s="115"/>
      <c r="T118" s="115"/>
      <c r="U118" s="115"/>
      <c r="V118" s="115"/>
    </row>
    <row r="119" spans="1:22" ht="12.75" customHeight="1" x14ac:dyDescent="0.15">
      <c r="A119" s="116" t="s">
        <v>443</v>
      </c>
      <c r="B119" s="117" t="str">
        <f>CONCATENATE(B26,"; ",B30,"; ",B34,"; ",B37)</f>
        <v>Access control policy; Management of privileged access rights; Use of secret authentication information; Password management system</v>
      </c>
      <c r="C119" s="115"/>
      <c r="D119" s="115"/>
      <c r="E119" s="115"/>
      <c r="F119" s="115"/>
      <c r="G119" s="115"/>
      <c r="H119" s="115"/>
      <c r="I119" s="115"/>
      <c r="J119" s="115"/>
      <c r="K119" s="115"/>
      <c r="L119" s="115"/>
      <c r="M119" s="115"/>
      <c r="N119" s="115"/>
      <c r="O119" s="115"/>
      <c r="P119" s="115"/>
      <c r="Q119" s="115"/>
      <c r="R119" s="115"/>
      <c r="S119" s="115"/>
      <c r="T119" s="115"/>
      <c r="U119" s="115"/>
      <c r="V119" s="115"/>
    </row>
    <row r="120" spans="1:22" ht="12.75" customHeight="1" x14ac:dyDescent="0.2">
      <c r="A120" s="115" t="s">
        <v>1138</v>
      </c>
      <c r="B120" s="118" t="s">
        <v>1139</v>
      </c>
      <c r="C120" s="115"/>
      <c r="D120" s="115"/>
      <c r="E120" s="115"/>
      <c r="F120" s="115"/>
      <c r="G120" s="115"/>
      <c r="H120" s="115"/>
      <c r="I120" s="115"/>
      <c r="J120" s="115"/>
      <c r="K120" s="115"/>
      <c r="L120" s="115"/>
      <c r="M120" s="115"/>
      <c r="N120" s="115"/>
      <c r="O120" s="115"/>
      <c r="P120" s="115"/>
      <c r="Q120" s="115"/>
      <c r="R120" s="115"/>
      <c r="S120" s="115"/>
      <c r="T120" s="115"/>
      <c r="U120" s="115"/>
      <c r="V120" s="115"/>
    </row>
    <row r="121" spans="1:22" ht="12.75" customHeight="1" x14ac:dyDescent="0.2">
      <c r="A121" s="115" t="s">
        <v>411</v>
      </c>
      <c r="B121" s="118" t="s">
        <v>1140</v>
      </c>
      <c r="C121" s="115"/>
      <c r="D121" s="115"/>
      <c r="E121" s="115"/>
      <c r="F121" s="115"/>
      <c r="G121" s="115"/>
      <c r="H121" s="115"/>
      <c r="I121" s="115"/>
      <c r="J121" s="115"/>
      <c r="K121" s="115"/>
      <c r="L121" s="115"/>
      <c r="M121" s="115"/>
      <c r="N121" s="115"/>
      <c r="O121" s="115"/>
      <c r="P121" s="115"/>
      <c r="Q121" s="115"/>
      <c r="R121" s="115"/>
      <c r="S121" s="115"/>
      <c r="T121" s="115"/>
      <c r="U121" s="115"/>
      <c r="V121" s="115"/>
    </row>
    <row r="122" spans="1:22" ht="12.75" customHeight="1" x14ac:dyDescent="0.2">
      <c r="A122" s="115" t="s">
        <v>886</v>
      </c>
      <c r="B122" s="118" t="s">
        <v>1141</v>
      </c>
      <c r="C122" s="115"/>
      <c r="D122" s="115"/>
      <c r="E122" s="115"/>
      <c r="F122" s="115"/>
      <c r="G122" s="115"/>
      <c r="H122" s="115"/>
      <c r="I122" s="115"/>
      <c r="J122" s="115"/>
      <c r="K122" s="115"/>
      <c r="L122" s="115"/>
      <c r="M122" s="115"/>
      <c r="N122" s="115"/>
      <c r="O122" s="115"/>
      <c r="P122" s="115"/>
      <c r="Q122" s="115"/>
      <c r="R122" s="115"/>
      <c r="S122" s="115"/>
      <c r="T122" s="115"/>
      <c r="U122" s="115"/>
      <c r="V122" s="115"/>
    </row>
    <row r="123" spans="1:22" ht="12.75" customHeight="1" x14ac:dyDescent="0.2">
      <c r="A123" s="115" t="s">
        <v>902</v>
      </c>
      <c r="B123" s="118" t="s">
        <v>1142</v>
      </c>
      <c r="C123" s="115"/>
      <c r="D123" s="115"/>
      <c r="E123" s="115"/>
      <c r="F123" s="115"/>
      <c r="G123" s="115"/>
      <c r="H123" s="115"/>
      <c r="I123" s="115"/>
      <c r="J123" s="115"/>
      <c r="K123" s="115"/>
      <c r="L123" s="115"/>
      <c r="M123" s="115"/>
      <c r="N123" s="115"/>
      <c r="O123" s="115"/>
      <c r="P123" s="115"/>
      <c r="Q123" s="115"/>
      <c r="R123" s="115"/>
      <c r="S123" s="115"/>
      <c r="T123" s="115"/>
      <c r="U123" s="115"/>
      <c r="V123" s="115"/>
    </row>
    <row r="124" spans="1:22" ht="12.75" customHeight="1" x14ac:dyDescent="0.2">
      <c r="A124" s="115" t="s">
        <v>1143</v>
      </c>
      <c r="B124" s="118" t="s">
        <v>1144</v>
      </c>
      <c r="C124" s="115"/>
      <c r="D124" s="115"/>
      <c r="E124" s="115"/>
      <c r="F124" s="115"/>
      <c r="G124" s="115"/>
      <c r="H124" s="115"/>
      <c r="I124" s="115"/>
      <c r="J124" s="115"/>
      <c r="K124" s="115"/>
      <c r="L124" s="115"/>
      <c r="M124" s="115"/>
      <c r="N124" s="115"/>
      <c r="O124" s="115"/>
      <c r="P124" s="115"/>
      <c r="Q124" s="115"/>
      <c r="R124" s="115"/>
      <c r="S124" s="115"/>
      <c r="T124" s="115"/>
      <c r="U124" s="115"/>
      <c r="V124" s="115"/>
    </row>
    <row r="125" spans="1:22" ht="12.75" customHeight="1" x14ac:dyDescent="0.2">
      <c r="A125" s="115" t="s">
        <v>461</v>
      </c>
      <c r="B125" s="118" t="s">
        <v>1145</v>
      </c>
      <c r="C125" s="115"/>
      <c r="D125" s="115"/>
      <c r="E125" s="115"/>
      <c r="F125" s="115"/>
      <c r="G125" s="115"/>
      <c r="H125" s="115"/>
      <c r="I125" s="115"/>
      <c r="J125" s="115"/>
      <c r="K125" s="115"/>
      <c r="L125" s="115"/>
      <c r="M125" s="115"/>
      <c r="N125" s="115"/>
      <c r="O125" s="115"/>
      <c r="P125" s="115"/>
      <c r="Q125" s="115"/>
      <c r="R125" s="115"/>
      <c r="S125" s="115"/>
      <c r="T125" s="115"/>
      <c r="U125" s="115"/>
      <c r="V125" s="115"/>
    </row>
    <row r="126" spans="1:22" ht="12.75" customHeight="1" x14ac:dyDescent="0.2">
      <c r="A126" s="115" t="s">
        <v>1146</v>
      </c>
      <c r="B126" s="118" t="s">
        <v>1147</v>
      </c>
      <c r="C126" s="115"/>
      <c r="D126" s="115"/>
      <c r="E126" s="115"/>
      <c r="F126" s="115"/>
      <c r="G126" s="115"/>
      <c r="H126" s="115"/>
      <c r="I126" s="115"/>
      <c r="J126" s="115"/>
      <c r="K126" s="115"/>
      <c r="L126" s="115"/>
      <c r="M126" s="115"/>
      <c r="N126" s="115"/>
      <c r="O126" s="115"/>
      <c r="P126" s="115"/>
      <c r="Q126" s="115"/>
      <c r="R126" s="115"/>
      <c r="S126" s="115"/>
      <c r="T126" s="115"/>
      <c r="U126" s="115"/>
      <c r="V126" s="115"/>
    </row>
    <row r="127" spans="1:22" ht="12.75" customHeight="1" x14ac:dyDescent="0.2">
      <c r="A127" s="115" t="s">
        <v>1148</v>
      </c>
      <c r="B127" s="118" t="s">
        <v>1149</v>
      </c>
      <c r="C127" s="115"/>
      <c r="D127" s="115"/>
      <c r="E127" s="115"/>
      <c r="F127" s="115"/>
      <c r="G127" s="115"/>
      <c r="H127" s="115"/>
      <c r="I127" s="115"/>
      <c r="J127" s="115"/>
      <c r="K127" s="115"/>
      <c r="L127" s="115"/>
      <c r="M127" s="115"/>
      <c r="N127" s="115"/>
      <c r="O127" s="115"/>
      <c r="P127" s="115"/>
      <c r="Q127" s="115"/>
      <c r="R127" s="115"/>
      <c r="S127" s="115"/>
      <c r="T127" s="115"/>
      <c r="U127" s="115"/>
      <c r="V127" s="115"/>
    </row>
    <row r="128" spans="1:22" ht="12.75" customHeight="1" x14ac:dyDescent="0.2">
      <c r="A128" s="115" t="s">
        <v>871</v>
      </c>
      <c r="B128" s="118" t="s">
        <v>1150</v>
      </c>
      <c r="C128" s="115"/>
      <c r="D128" s="115"/>
      <c r="E128" s="115"/>
      <c r="F128" s="115"/>
      <c r="G128" s="115"/>
      <c r="H128" s="115"/>
      <c r="I128" s="115"/>
      <c r="J128" s="115"/>
      <c r="K128" s="115"/>
      <c r="L128" s="115"/>
      <c r="M128" s="115"/>
      <c r="N128" s="115"/>
      <c r="O128" s="115"/>
      <c r="P128" s="115"/>
      <c r="Q128" s="115"/>
      <c r="R128" s="115"/>
      <c r="S128" s="115"/>
      <c r="T128" s="115"/>
      <c r="U128" s="115"/>
      <c r="V128" s="115"/>
    </row>
    <row r="129" spans="1:22" ht="12.75" customHeight="1" x14ac:dyDescent="0.2">
      <c r="A129" s="115" t="s">
        <v>829</v>
      </c>
      <c r="B129" s="118" t="s">
        <v>1151</v>
      </c>
      <c r="C129" s="115"/>
      <c r="D129" s="115"/>
      <c r="E129" s="115"/>
      <c r="F129" s="115"/>
      <c r="G129" s="115"/>
      <c r="H129" s="115"/>
      <c r="I129" s="115"/>
      <c r="J129" s="115"/>
      <c r="K129" s="115"/>
      <c r="L129" s="115"/>
      <c r="M129" s="115"/>
      <c r="N129" s="115"/>
      <c r="O129" s="115"/>
      <c r="P129" s="115"/>
      <c r="Q129" s="115"/>
      <c r="R129" s="115"/>
      <c r="S129" s="115"/>
      <c r="T129" s="115"/>
      <c r="U129" s="115"/>
      <c r="V129" s="115"/>
    </row>
    <row r="130" spans="1:22" ht="12.75" customHeight="1" x14ac:dyDescent="0.2">
      <c r="A130" s="115" t="s">
        <v>1152</v>
      </c>
      <c r="B130" s="118" t="s">
        <v>1153</v>
      </c>
      <c r="C130" s="115"/>
      <c r="D130" s="115"/>
      <c r="E130" s="115"/>
      <c r="F130" s="115"/>
      <c r="G130" s="115"/>
      <c r="H130" s="115"/>
      <c r="I130" s="115"/>
      <c r="J130" s="115"/>
      <c r="K130" s="115"/>
      <c r="L130" s="115"/>
      <c r="M130" s="115"/>
      <c r="N130" s="115"/>
      <c r="O130" s="115"/>
      <c r="P130" s="115"/>
      <c r="Q130" s="115"/>
      <c r="R130" s="115"/>
      <c r="S130" s="115"/>
      <c r="T130" s="115"/>
      <c r="U130" s="115"/>
      <c r="V130" s="115"/>
    </row>
    <row r="131" spans="1:22" ht="12.75" customHeight="1" x14ac:dyDescent="0.2">
      <c r="A131" s="115" t="s">
        <v>401</v>
      </c>
      <c r="B131" s="118" t="s">
        <v>1154</v>
      </c>
      <c r="C131" s="115"/>
      <c r="D131" s="115"/>
      <c r="E131" s="115"/>
      <c r="F131" s="115"/>
      <c r="G131" s="115"/>
      <c r="H131" s="115"/>
      <c r="I131" s="115"/>
      <c r="J131" s="115"/>
      <c r="K131" s="115"/>
      <c r="L131" s="115"/>
      <c r="M131" s="115"/>
      <c r="N131" s="115"/>
      <c r="O131" s="115"/>
      <c r="P131" s="115"/>
      <c r="Q131" s="115"/>
      <c r="R131" s="115"/>
      <c r="S131" s="115"/>
      <c r="T131" s="115"/>
      <c r="U131" s="115"/>
      <c r="V131" s="115"/>
    </row>
    <row r="132" spans="1:22" ht="12.75" customHeight="1" x14ac:dyDescent="0.2">
      <c r="A132" s="115" t="s">
        <v>527</v>
      </c>
      <c r="B132" s="118" t="s">
        <v>1155</v>
      </c>
      <c r="C132" s="115"/>
      <c r="D132" s="115"/>
      <c r="E132" s="115"/>
      <c r="F132" s="115"/>
      <c r="G132" s="115"/>
      <c r="H132" s="115"/>
      <c r="I132" s="115"/>
      <c r="J132" s="115"/>
      <c r="K132" s="115"/>
      <c r="L132" s="115"/>
      <c r="M132" s="115"/>
      <c r="N132" s="115"/>
      <c r="O132" s="115"/>
      <c r="P132" s="115"/>
      <c r="Q132" s="115"/>
      <c r="R132" s="115"/>
      <c r="S132" s="115"/>
      <c r="T132" s="115"/>
      <c r="U132" s="115"/>
      <c r="V132" s="115"/>
    </row>
    <row r="133" spans="1:22" ht="12.75" customHeight="1" x14ac:dyDescent="0.2">
      <c r="A133" s="115" t="s">
        <v>380</v>
      </c>
      <c r="B133" s="118" t="s">
        <v>1156</v>
      </c>
      <c r="C133" s="115"/>
      <c r="D133" s="115"/>
      <c r="E133" s="115"/>
      <c r="F133" s="115"/>
      <c r="G133" s="115"/>
      <c r="H133" s="115"/>
      <c r="I133" s="115"/>
      <c r="J133" s="115"/>
      <c r="K133" s="115"/>
      <c r="L133" s="115"/>
      <c r="M133" s="115"/>
      <c r="N133" s="115"/>
      <c r="O133" s="115"/>
      <c r="P133" s="115"/>
      <c r="Q133" s="115"/>
      <c r="R133" s="115"/>
      <c r="S133" s="115"/>
      <c r="T133" s="115"/>
      <c r="U133" s="115"/>
      <c r="V133" s="115"/>
    </row>
    <row r="134" spans="1:22" ht="12.75" customHeight="1" x14ac:dyDescent="0.2">
      <c r="A134" s="115" t="s">
        <v>1157</v>
      </c>
      <c r="B134" s="118" t="s">
        <v>1158</v>
      </c>
      <c r="C134" s="115"/>
      <c r="D134" s="115"/>
      <c r="E134" s="115"/>
      <c r="F134" s="115"/>
      <c r="G134" s="115"/>
      <c r="H134" s="115"/>
      <c r="I134" s="115"/>
      <c r="J134" s="115"/>
      <c r="K134" s="115"/>
      <c r="L134" s="115"/>
      <c r="M134" s="115"/>
      <c r="N134" s="115"/>
      <c r="O134" s="115"/>
      <c r="P134" s="115"/>
      <c r="Q134" s="115"/>
      <c r="R134" s="115"/>
      <c r="S134" s="115"/>
      <c r="T134" s="115"/>
      <c r="U134" s="115"/>
      <c r="V134" s="115"/>
    </row>
    <row r="135" spans="1:22" ht="12.75" customHeight="1" x14ac:dyDescent="0.2">
      <c r="A135" s="115" t="s">
        <v>392</v>
      </c>
      <c r="B135" s="118" t="s">
        <v>1159</v>
      </c>
      <c r="C135" s="115"/>
      <c r="D135" s="115"/>
      <c r="E135" s="115"/>
      <c r="F135" s="115"/>
      <c r="G135" s="115"/>
      <c r="H135" s="115"/>
      <c r="I135" s="115"/>
      <c r="J135" s="115"/>
      <c r="K135" s="115"/>
      <c r="L135" s="115"/>
      <c r="M135" s="115"/>
      <c r="N135" s="115"/>
      <c r="O135" s="115"/>
      <c r="P135" s="115"/>
      <c r="Q135" s="115"/>
      <c r="R135" s="115"/>
      <c r="S135" s="115"/>
      <c r="T135" s="115"/>
      <c r="U135" s="115"/>
      <c r="V135" s="115"/>
    </row>
    <row r="136" spans="1:22" ht="12.75" customHeight="1" x14ac:dyDescent="0.2">
      <c r="A136" s="115" t="s">
        <v>910</v>
      </c>
      <c r="B136" s="118" t="s">
        <v>1160</v>
      </c>
      <c r="C136" s="115"/>
      <c r="D136" s="115"/>
      <c r="E136" s="115"/>
      <c r="F136" s="115"/>
      <c r="G136" s="115"/>
      <c r="H136" s="115"/>
      <c r="I136" s="115"/>
      <c r="J136" s="115"/>
      <c r="K136" s="115"/>
      <c r="L136" s="115"/>
      <c r="M136" s="115"/>
      <c r="N136" s="115"/>
      <c r="O136" s="115"/>
      <c r="P136" s="115"/>
      <c r="Q136" s="115"/>
      <c r="R136" s="115"/>
      <c r="S136" s="115"/>
      <c r="T136" s="115"/>
      <c r="U136" s="115"/>
      <c r="V136" s="115"/>
    </row>
    <row r="137" spans="1:22" ht="12.75" customHeight="1" x14ac:dyDescent="0.2">
      <c r="A137" s="115" t="s">
        <v>1161</v>
      </c>
      <c r="B137" s="118" t="s">
        <v>1162</v>
      </c>
      <c r="C137" s="115"/>
      <c r="D137" s="115"/>
      <c r="E137" s="115"/>
      <c r="F137" s="115"/>
      <c r="G137" s="115"/>
      <c r="H137" s="115"/>
      <c r="I137" s="115"/>
      <c r="J137" s="115"/>
      <c r="K137" s="115"/>
      <c r="L137" s="115"/>
      <c r="M137" s="115"/>
      <c r="N137" s="115"/>
      <c r="O137" s="115"/>
      <c r="P137" s="115"/>
      <c r="Q137" s="115"/>
      <c r="R137" s="115"/>
      <c r="S137" s="115"/>
      <c r="T137" s="115"/>
      <c r="U137" s="115"/>
      <c r="V137" s="115"/>
    </row>
    <row r="138" spans="1:22" ht="12.75" customHeight="1" x14ac:dyDescent="0.2">
      <c r="A138" s="115" t="s">
        <v>877</v>
      </c>
      <c r="B138" s="118" t="s">
        <v>1163</v>
      </c>
      <c r="C138" s="115"/>
      <c r="D138" s="115"/>
      <c r="E138" s="115"/>
      <c r="F138" s="115"/>
      <c r="G138" s="115"/>
      <c r="H138" s="115"/>
      <c r="I138" s="115"/>
      <c r="J138" s="115"/>
      <c r="K138" s="115"/>
      <c r="L138" s="115"/>
      <c r="M138" s="115"/>
      <c r="N138" s="115"/>
      <c r="O138" s="115"/>
      <c r="P138" s="115"/>
      <c r="Q138" s="115"/>
      <c r="R138" s="115"/>
      <c r="S138" s="115"/>
      <c r="T138" s="115"/>
      <c r="U138" s="115"/>
      <c r="V138" s="115"/>
    </row>
    <row r="139" spans="1:22" ht="18" customHeight="1" x14ac:dyDescent="0.2">
      <c r="A139" s="115" t="s">
        <v>1164</v>
      </c>
      <c r="B139" s="118" t="s">
        <v>1165</v>
      </c>
      <c r="C139" s="115"/>
      <c r="D139" s="115"/>
      <c r="E139" s="115"/>
      <c r="F139" s="115"/>
      <c r="G139" s="115"/>
      <c r="H139" s="115"/>
      <c r="I139" s="115"/>
      <c r="J139" s="115"/>
      <c r="K139" s="115"/>
      <c r="L139" s="115"/>
      <c r="M139" s="115"/>
      <c r="N139" s="115"/>
      <c r="O139" s="115"/>
      <c r="P139" s="115"/>
      <c r="Q139" s="115"/>
      <c r="R139" s="115"/>
      <c r="S139" s="115"/>
      <c r="T139" s="115"/>
      <c r="U139" s="115"/>
      <c r="V139" s="115"/>
    </row>
    <row r="140" spans="1:22" ht="12.75" customHeight="1" x14ac:dyDescent="0.2">
      <c r="A140" s="115" t="s">
        <v>564</v>
      </c>
      <c r="B140" s="118" t="str">
        <f>CONCATENATE(B132,"; ",B133)</f>
        <v>Boundary Defense; Maintenance, Monitoring, and Analysis of Audit Logs</v>
      </c>
      <c r="C140" s="115"/>
      <c r="D140" s="115"/>
      <c r="E140" s="115"/>
      <c r="F140" s="115"/>
      <c r="G140" s="115"/>
      <c r="H140" s="115"/>
      <c r="I140" s="115"/>
      <c r="J140" s="115"/>
      <c r="K140" s="115"/>
      <c r="L140" s="115"/>
      <c r="M140" s="115"/>
      <c r="N140" s="115"/>
      <c r="O140" s="115"/>
      <c r="P140" s="115"/>
      <c r="Q140" s="115"/>
      <c r="R140" s="115"/>
      <c r="S140" s="115"/>
      <c r="T140" s="115"/>
      <c r="U140" s="115"/>
      <c r="V140" s="115"/>
    </row>
    <row r="141" spans="1:22" ht="12.75" customHeight="1" x14ac:dyDescent="0.2">
      <c r="A141" s="115" t="s">
        <v>867</v>
      </c>
      <c r="B141" s="118" t="str">
        <f>CONCATENATE(B129,"; ",B131)</f>
        <v>Secure Configurations for Network Devices; Controlled Use of Administrative Privileges</v>
      </c>
      <c r="C141" s="115"/>
      <c r="D141" s="115"/>
      <c r="E141" s="115"/>
      <c r="F141" s="115"/>
      <c r="G141" s="115"/>
      <c r="H141" s="115"/>
      <c r="I141" s="115"/>
      <c r="J141" s="115"/>
      <c r="K141" s="115"/>
      <c r="L141" s="115"/>
      <c r="M141" s="115"/>
      <c r="N141" s="115"/>
      <c r="O141" s="115"/>
      <c r="P141" s="115"/>
      <c r="Q141" s="115"/>
      <c r="R141" s="115"/>
      <c r="S141" s="115"/>
      <c r="T141" s="115"/>
      <c r="U141" s="115"/>
      <c r="V141" s="115"/>
    </row>
    <row r="142" spans="1:22" ht="16.5" customHeight="1" x14ac:dyDescent="0.15">
      <c r="A142" s="117" t="s">
        <v>1166</v>
      </c>
      <c r="B142" s="117" t="s">
        <v>1167</v>
      </c>
      <c r="C142" s="115"/>
      <c r="D142" s="115"/>
      <c r="E142" s="115"/>
      <c r="F142" s="115"/>
      <c r="G142" s="115"/>
      <c r="H142" s="115"/>
      <c r="I142" s="115"/>
      <c r="J142" s="115"/>
      <c r="K142" s="115"/>
      <c r="L142" s="115"/>
      <c r="M142" s="115"/>
      <c r="N142" s="115"/>
      <c r="O142" s="115"/>
      <c r="P142" s="115"/>
      <c r="Q142" s="115"/>
      <c r="R142" s="115"/>
      <c r="S142" s="115"/>
      <c r="T142" s="115"/>
      <c r="U142" s="115"/>
      <c r="V142" s="115"/>
    </row>
    <row r="143" spans="1:22" ht="12.75" customHeight="1" x14ac:dyDescent="0.15">
      <c r="A143" s="117" t="s">
        <v>1168</v>
      </c>
      <c r="B143" s="117" t="s">
        <v>1169</v>
      </c>
      <c r="C143" s="115"/>
      <c r="D143" s="115"/>
      <c r="E143" s="115"/>
      <c r="F143" s="115"/>
      <c r="G143" s="115"/>
      <c r="H143" s="115"/>
      <c r="I143" s="115"/>
      <c r="J143" s="115"/>
      <c r="K143" s="115"/>
      <c r="L143" s="115"/>
      <c r="M143" s="115"/>
      <c r="N143" s="115"/>
      <c r="O143" s="115"/>
      <c r="P143" s="115"/>
      <c r="Q143" s="115"/>
      <c r="R143" s="115"/>
      <c r="S143" s="115"/>
      <c r="T143" s="115"/>
      <c r="U143" s="115"/>
      <c r="V143" s="115"/>
    </row>
    <row r="144" spans="1:22" ht="12.75" customHeight="1" x14ac:dyDescent="0.15">
      <c r="A144" s="117" t="s">
        <v>1170</v>
      </c>
      <c r="B144" s="117" t="s">
        <v>1171</v>
      </c>
      <c r="C144" s="115"/>
      <c r="D144" s="115"/>
      <c r="E144" s="115"/>
      <c r="F144" s="115"/>
      <c r="G144" s="115"/>
      <c r="H144" s="115"/>
      <c r="I144" s="115"/>
      <c r="J144" s="115"/>
      <c r="K144" s="115"/>
      <c r="L144" s="115"/>
      <c r="M144" s="115"/>
      <c r="N144" s="115"/>
      <c r="O144" s="115"/>
      <c r="P144" s="115"/>
      <c r="Q144" s="115"/>
      <c r="R144" s="115"/>
      <c r="S144" s="115"/>
      <c r="T144" s="115"/>
      <c r="U144" s="115"/>
      <c r="V144" s="115"/>
    </row>
    <row r="145" spans="1:22" ht="12.75" customHeight="1" x14ac:dyDescent="0.15">
      <c r="A145" s="117" t="s">
        <v>1172</v>
      </c>
      <c r="B145" s="117" t="s">
        <v>1173</v>
      </c>
      <c r="C145" s="115"/>
      <c r="D145" s="115"/>
      <c r="E145" s="115"/>
      <c r="F145" s="115"/>
      <c r="G145" s="115"/>
      <c r="H145" s="115"/>
      <c r="I145" s="115"/>
      <c r="J145" s="115"/>
      <c r="K145" s="115"/>
      <c r="L145" s="115"/>
      <c r="M145" s="115"/>
      <c r="N145" s="115"/>
      <c r="O145" s="115"/>
      <c r="P145" s="115"/>
      <c r="Q145" s="115"/>
      <c r="R145" s="115"/>
      <c r="S145" s="115"/>
      <c r="T145" s="115"/>
      <c r="U145" s="115"/>
      <c r="V145" s="115"/>
    </row>
    <row r="146" spans="1:22" ht="12.75" customHeight="1" x14ac:dyDescent="0.15">
      <c r="A146" s="117" t="s">
        <v>1174</v>
      </c>
      <c r="B146" s="117" t="s">
        <v>1175</v>
      </c>
      <c r="C146" s="115"/>
      <c r="D146" s="115"/>
      <c r="E146" s="115"/>
      <c r="F146" s="115"/>
      <c r="G146" s="115"/>
      <c r="H146" s="115"/>
      <c r="I146" s="115"/>
      <c r="J146" s="115"/>
      <c r="K146" s="115"/>
      <c r="L146" s="115"/>
      <c r="M146" s="115"/>
      <c r="N146" s="115"/>
      <c r="O146" s="115"/>
      <c r="P146" s="115"/>
      <c r="Q146" s="115"/>
      <c r="R146" s="115"/>
      <c r="S146" s="115"/>
      <c r="T146" s="115"/>
      <c r="U146" s="115"/>
      <c r="V146" s="115"/>
    </row>
    <row r="147" spans="1:22" ht="12.75" customHeight="1" x14ac:dyDescent="0.15">
      <c r="A147" s="117" t="s">
        <v>1176</v>
      </c>
      <c r="B147" s="117" t="s">
        <v>1177</v>
      </c>
      <c r="C147" s="115"/>
      <c r="D147" s="115"/>
      <c r="E147" s="115"/>
      <c r="F147" s="115"/>
      <c r="G147" s="115"/>
      <c r="H147" s="115"/>
      <c r="I147" s="115"/>
      <c r="J147" s="115"/>
      <c r="K147" s="115"/>
      <c r="L147" s="115"/>
      <c r="M147" s="115"/>
      <c r="N147" s="115"/>
      <c r="O147" s="115"/>
      <c r="P147" s="115"/>
      <c r="Q147" s="115"/>
      <c r="R147" s="115"/>
      <c r="S147" s="115"/>
      <c r="T147" s="115"/>
      <c r="U147" s="115"/>
      <c r="V147" s="115"/>
    </row>
    <row r="148" spans="1:22" ht="12.75" customHeight="1" x14ac:dyDescent="0.15">
      <c r="A148" s="117" t="s">
        <v>1178</v>
      </c>
      <c r="B148" s="117" t="s">
        <v>1179</v>
      </c>
      <c r="C148" s="115"/>
      <c r="D148" s="115"/>
      <c r="E148" s="115"/>
      <c r="F148" s="115"/>
      <c r="G148" s="115"/>
      <c r="H148" s="115"/>
      <c r="I148" s="115"/>
      <c r="J148" s="115"/>
      <c r="K148" s="115"/>
      <c r="L148" s="115"/>
      <c r="M148" s="115"/>
      <c r="N148" s="115"/>
      <c r="O148" s="115"/>
      <c r="P148" s="115"/>
      <c r="Q148" s="115"/>
      <c r="R148" s="115"/>
      <c r="S148" s="115"/>
      <c r="T148" s="115"/>
      <c r="U148" s="115"/>
      <c r="V148" s="115"/>
    </row>
    <row r="149" spans="1:22" ht="12.75" customHeight="1" x14ac:dyDescent="0.15">
      <c r="A149" s="117" t="s">
        <v>1180</v>
      </c>
      <c r="B149" s="117" t="s">
        <v>1181</v>
      </c>
      <c r="C149" s="115"/>
      <c r="D149" s="115"/>
      <c r="E149" s="115"/>
      <c r="F149" s="115"/>
      <c r="G149" s="115"/>
      <c r="H149" s="115"/>
      <c r="I149" s="115"/>
      <c r="J149" s="115"/>
      <c r="K149" s="115"/>
      <c r="L149" s="115"/>
      <c r="M149" s="115"/>
      <c r="N149" s="115"/>
      <c r="O149" s="115"/>
      <c r="P149" s="115"/>
      <c r="Q149" s="115"/>
      <c r="R149" s="115"/>
      <c r="S149" s="115"/>
      <c r="T149" s="115"/>
      <c r="U149" s="115"/>
      <c r="V149" s="115"/>
    </row>
    <row r="150" spans="1:22" ht="12.75" customHeight="1" x14ac:dyDescent="0.15">
      <c r="A150" s="117" t="s">
        <v>1182</v>
      </c>
      <c r="B150" s="117" t="s">
        <v>1183</v>
      </c>
      <c r="C150" s="115"/>
      <c r="D150" s="115"/>
      <c r="E150" s="115"/>
      <c r="F150" s="115"/>
      <c r="G150" s="115"/>
      <c r="H150" s="115"/>
      <c r="I150" s="115"/>
      <c r="J150" s="115"/>
      <c r="K150" s="115"/>
      <c r="L150" s="115"/>
      <c r="M150" s="115"/>
      <c r="N150" s="115"/>
      <c r="O150" s="115"/>
      <c r="P150" s="115"/>
      <c r="Q150" s="115"/>
      <c r="R150" s="115"/>
      <c r="S150" s="115"/>
      <c r="T150" s="115"/>
      <c r="U150" s="115"/>
      <c r="V150" s="115"/>
    </row>
    <row r="151" spans="1:22" ht="12.75" customHeight="1" x14ac:dyDescent="0.15">
      <c r="A151" s="117" t="s">
        <v>1184</v>
      </c>
      <c r="B151" s="117" t="s">
        <v>1185</v>
      </c>
      <c r="C151" s="115"/>
      <c r="D151" s="115"/>
      <c r="E151" s="115"/>
      <c r="F151" s="115"/>
      <c r="G151" s="115"/>
      <c r="H151" s="115"/>
      <c r="I151" s="115"/>
      <c r="J151" s="115"/>
      <c r="K151" s="115"/>
      <c r="L151" s="115"/>
      <c r="M151" s="115"/>
      <c r="N151" s="115"/>
      <c r="O151" s="115"/>
      <c r="P151" s="115"/>
      <c r="Q151" s="115"/>
      <c r="R151" s="115"/>
      <c r="S151" s="115"/>
      <c r="T151" s="115"/>
      <c r="U151" s="115"/>
      <c r="V151" s="115"/>
    </row>
    <row r="152" spans="1:22" ht="12.75" customHeight="1" x14ac:dyDescent="0.15">
      <c r="A152" s="117" t="s">
        <v>1186</v>
      </c>
      <c r="B152" s="117" t="s">
        <v>1187</v>
      </c>
      <c r="C152" s="115"/>
      <c r="D152" s="115"/>
      <c r="E152" s="115"/>
      <c r="F152" s="115"/>
      <c r="G152" s="115"/>
      <c r="H152" s="115"/>
      <c r="I152" s="115"/>
      <c r="J152" s="115"/>
      <c r="K152" s="115"/>
      <c r="L152" s="115"/>
      <c r="M152" s="115"/>
      <c r="N152" s="115"/>
      <c r="O152" s="115"/>
      <c r="P152" s="115"/>
      <c r="Q152" s="115"/>
      <c r="R152" s="115"/>
      <c r="S152" s="115"/>
      <c r="T152" s="115"/>
      <c r="U152" s="115"/>
      <c r="V152" s="115"/>
    </row>
    <row r="153" spans="1:22" ht="12.75" customHeight="1" x14ac:dyDescent="0.15">
      <c r="A153" s="117" t="s">
        <v>1188</v>
      </c>
      <c r="B153" s="117" t="s">
        <v>1189</v>
      </c>
      <c r="C153" s="115"/>
      <c r="D153" s="115"/>
      <c r="E153" s="115"/>
      <c r="F153" s="115"/>
      <c r="G153" s="115"/>
      <c r="H153" s="115"/>
      <c r="I153" s="115"/>
      <c r="J153" s="115"/>
      <c r="K153" s="115"/>
      <c r="L153" s="115"/>
      <c r="M153" s="115"/>
      <c r="N153" s="115"/>
      <c r="O153" s="115"/>
      <c r="P153" s="115"/>
      <c r="Q153" s="115"/>
      <c r="R153" s="115"/>
      <c r="S153" s="115"/>
      <c r="T153" s="115"/>
      <c r="U153" s="115"/>
      <c r="V153" s="115"/>
    </row>
    <row r="154" spans="1:22" ht="12.75" customHeight="1" x14ac:dyDescent="0.15">
      <c r="A154" s="117" t="s">
        <v>898</v>
      </c>
      <c r="B154" s="117" t="s">
        <v>1190</v>
      </c>
      <c r="C154" s="115"/>
      <c r="D154" s="115"/>
      <c r="E154" s="115"/>
      <c r="F154" s="115"/>
      <c r="G154" s="115"/>
      <c r="H154" s="115"/>
      <c r="I154" s="115"/>
      <c r="J154" s="115"/>
      <c r="K154" s="115"/>
      <c r="L154" s="115"/>
      <c r="M154" s="115"/>
      <c r="N154" s="115"/>
      <c r="O154" s="115"/>
      <c r="P154" s="115"/>
      <c r="Q154" s="115"/>
      <c r="R154" s="115"/>
      <c r="S154" s="115"/>
      <c r="T154" s="115"/>
      <c r="U154" s="115"/>
      <c r="V154" s="115"/>
    </row>
    <row r="155" spans="1:22" ht="12.75" customHeight="1" x14ac:dyDescent="0.15">
      <c r="A155" s="117" t="s">
        <v>293</v>
      </c>
      <c r="B155" s="117" t="s">
        <v>1191</v>
      </c>
      <c r="C155" s="115"/>
      <c r="D155" s="115"/>
      <c r="E155" s="115"/>
      <c r="F155" s="115"/>
      <c r="G155" s="115"/>
      <c r="H155" s="115"/>
      <c r="I155" s="115"/>
      <c r="J155" s="115"/>
      <c r="K155" s="115"/>
      <c r="L155" s="115"/>
      <c r="M155" s="115"/>
      <c r="N155" s="115"/>
      <c r="O155" s="115"/>
      <c r="P155" s="115"/>
      <c r="Q155" s="115"/>
      <c r="R155" s="115"/>
      <c r="S155" s="115"/>
      <c r="T155" s="115"/>
      <c r="U155" s="115"/>
      <c r="V155" s="115"/>
    </row>
    <row r="156" spans="1:22" ht="12.75" customHeight="1" x14ac:dyDescent="0.15">
      <c r="A156" s="117" t="s">
        <v>1192</v>
      </c>
      <c r="B156" s="117" t="s">
        <v>1193</v>
      </c>
      <c r="C156" s="115"/>
      <c r="D156" s="115"/>
      <c r="E156" s="115"/>
      <c r="F156" s="115"/>
      <c r="G156" s="115"/>
      <c r="H156" s="115"/>
      <c r="I156" s="115"/>
      <c r="J156" s="115"/>
      <c r="K156" s="115"/>
      <c r="L156" s="115"/>
      <c r="M156" s="115"/>
      <c r="N156" s="115"/>
      <c r="O156" s="115"/>
      <c r="P156" s="115"/>
      <c r="Q156" s="115"/>
      <c r="R156" s="115"/>
      <c r="S156" s="115"/>
      <c r="T156" s="115"/>
      <c r="U156" s="115"/>
      <c r="V156" s="115"/>
    </row>
    <row r="157" spans="1:22" ht="12.75" customHeight="1" x14ac:dyDescent="0.15">
      <c r="A157" s="117" t="s">
        <v>1194</v>
      </c>
      <c r="B157" s="117" t="s">
        <v>1195</v>
      </c>
      <c r="C157" s="115"/>
      <c r="D157" s="115"/>
      <c r="E157" s="115"/>
      <c r="F157" s="115"/>
      <c r="G157" s="115"/>
      <c r="H157" s="115"/>
      <c r="I157" s="115"/>
      <c r="J157" s="115"/>
      <c r="K157" s="115"/>
      <c r="L157" s="115"/>
      <c r="M157" s="115"/>
      <c r="N157" s="115"/>
      <c r="O157" s="115"/>
      <c r="P157" s="115"/>
      <c r="Q157" s="115"/>
      <c r="R157" s="115"/>
      <c r="S157" s="115"/>
      <c r="T157" s="115"/>
      <c r="U157" s="115"/>
      <c r="V157" s="115"/>
    </row>
    <row r="158" spans="1:22" ht="12.75" customHeight="1" x14ac:dyDescent="0.15">
      <c r="A158" s="117" t="s">
        <v>1196</v>
      </c>
      <c r="B158" s="117" t="s">
        <v>1197</v>
      </c>
      <c r="C158" s="115"/>
      <c r="D158" s="115"/>
      <c r="E158" s="115"/>
      <c r="F158" s="115"/>
      <c r="G158" s="115"/>
      <c r="H158" s="115"/>
      <c r="I158" s="115"/>
      <c r="J158" s="115"/>
      <c r="K158" s="115"/>
      <c r="L158" s="115"/>
      <c r="M158" s="115"/>
      <c r="N158" s="115"/>
      <c r="O158" s="115"/>
      <c r="P158" s="115"/>
      <c r="Q158" s="115"/>
      <c r="R158" s="115"/>
      <c r="S158" s="115"/>
      <c r="T158" s="115"/>
      <c r="U158" s="115"/>
      <c r="V158" s="115"/>
    </row>
    <row r="159" spans="1:22" ht="12.75" customHeight="1" x14ac:dyDescent="0.15">
      <c r="A159" s="117" t="s">
        <v>1198</v>
      </c>
      <c r="B159" s="117" t="s">
        <v>1199</v>
      </c>
      <c r="C159" s="115"/>
      <c r="D159" s="115"/>
      <c r="E159" s="115"/>
      <c r="F159" s="115"/>
      <c r="G159" s="115"/>
      <c r="H159" s="115"/>
      <c r="I159" s="115"/>
      <c r="J159" s="115"/>
      <c r="K159" s="115"/>
      <c r="L159" s="115"/>
      <c r="M159" s="115"/>
      <c r="N159" s="115"/>
      <c r="O159" s="115"/>
      <c r="P159" s="115"/>
      <c r="Q159" s="115"/>
      <c r="R159" s="115"/>
      <c r="S159" s="115"/>
      <c r="T159" s="115"/>
      <c r="U159" s="115"/>
      <c r="V159" s="115"/>
    </row>
    <row r="160" spans="1:22" ht="12.75" customHeight="1" x14ac:dyDescent="0.15">
      <c r="A160" s="117" t="s">
        <v>1200</v>
      </c>
      <c r="B160" s="117" t="s">
        <v>1201</v>
      </c>
      <c r="C160" s="115"/>
      <c r="D160" s="115"/>
      <c r="E160" s="115"/>
      <c r="F160" s="115"/>
      <c r="G160" s="115"/>
      <c r="H160" s="115"/>
      <c r="I160" s="115"/>
      <c r="J160" s="115"/>
      <c r="K160" s="115"/>
      <c r="L160" s="115"/>
      <c r="M160" s="115"/>
      <c r="N160" s="115"/>
      <c r="O160" s="115"/>
      <c r="P160" s="115"/>
      <c r="Q160" s="115"/>
      <c r="R160" s="115"/>
      <c r="S160" s="115"/>
      <c r="T160" s="115"/>
      <c r="U160" s="115"/>
      <c r="V160" s="115"/>
    </row>
    <row r="161" spans="1:22" ht="12.75" customHeight="1" x14ac:dyDescent="0.15">
      <c r="A161" s="117" t="s">
        <v>1202</v>
      </c>
      <c r="B161" s="117" t="s">
        <v>1203</v>
      </c>
      <c r="C161" s="115"/>
      <c r="D161" s="115"/>
      <c r="E161" s="115"/>
      <c r="F161" s="115"/>
      <c r="G161" s="115"/>
      <c r="H161" s="115"/>
      <c r="I161" s="115"/>
      <c r="J161" s="115"/>
      <c r="K161" s="115"/>
      <c r="L161" s="115"/>
      <c r="M161" s="115"/>
      <c r="N161" s="115"/>
      <c r="O161" s="115"/>
      <c r="P161" s="115"/>
      <c r="Q161" s="115"/>
      <c r="R161" s="115"/>
      <c r="S161" s="115"/>
      <c r="T161" s="115"/>
      <c r="U161" s="115"/>
      <c r="V161" s="115"/>
    </row>
    <row r="162" spans="1:22" ht="12.75" customHeight="1" x14ac:dyDescent="0.15">
      <c r="A162" s="117" t="s">
        <v>1204</v>
      </c>
      <c r="B162" s="117" t="s">
        <v>1205</v>
      </c>
      <c r="C162" s="115"/>
      <c r="D162" s="115"/>
      <c r="E162" s="115"/>
      <c r="F162" s="115"/>
      <c r="G162" s="115"/>
      <c r="H162" s="115"/>
      <c r="I162" s="115"/>
      <c r="J162" s="115"/>
      <c r="K162" s="115"/>
      <c r="L162" s="115"/>
      <c r="M162" s="115"/>
      <c r="N162" s="115"/>
      <c r="O162" s="115"/>
      <c r="P162" s="115"/>
      <c r="Q162" s="115"/>
      <c r="R162" s="115"/>
      <c r="S162" s="115"/>
      <c r="T162" s="115"/>
      <c r="U162" s="115"/>
      <c r="V162" s="115"/>
    </row>
    <row r="163" spans="1:22" ht="12.75" customHeight="1" x14ac:dyDescent="0.15">
      <c r="A163" s="117" t="s">
        <v>1206</v>
      </c>
      <c r="B163" s="117" t="s">
        <v>1207</v>
      </c>
      <c r="C163" s="115"/>
      <c r="D163" s="115"/>
      <c r="E163" s="115"/>
      <c r="F163" s="115"/>
      <c r="G163" s="115"/>
      <c r="H163" s="115"/>
      <c r="I163" s="115"/>
      <c r="J163" s="115"/>
      <c r="K163" s="115"/>
      <c r="L163" s="115"/>
      <c r="M163" s="115"/>
      <c r="N163" s="115"/>
      <c r="O163" s="115"/>
      <c r="P163" s="115"/>
      <c r="Q163" s="115"/>
      <c r="R163" s="115"/>
      <c r="S163" s="115"/>
      <c r="T163" s="115"/>
      <c r="U163" s="115"/>
      <c r="V163" s="115"/>
    </row>
    <row r="164" spans="1:22" ht="12.75" customHeight="1" x14ac:dyDescent="0.15">
      <c r="A164" s="117" t="s">
        <v>1208</v>
      </c>
      <c r="B164" s="117" t="s">
        <v>1209</v>
      </c>
      <c r="C164" s="115"/>
      <c r="D164" s="115"/>
      <c r="E164" s="115"/>
      <c r="F164" s="115"/>
      <c r="G164" s="115"/>
      <c r="H164" s="115"/>
      <c r="I164" s="115"/>
      <c r="J164" s="115"/>
      <c r="K164" s="115"/>
      <c r="L164" s="115"/>
      <c r="M164" s="115"/>
      <c r="N164" s="115"/>
      <c r="O164" s="115"/>
      <c r="P164" s="115"/>
      <c r="Q164" s="115"/>
      <c r="R164" s="115"/>
      <c r="S164" s="115"/>
      <c r="T164" s="115"/>
      <c r="U164" s="115"/>
      <c r="V164" s="115"/>
    </row>
    <row r="165" spans="1:22" ht="12.75" customHeight="1" x14ac:dyDescent="0.15">
      <c r="A165" s="117" t="s">
        <v>1210</v>
      </c>
      <c r="B165" s="117" t="s">
        <v>1211</v>
      </c>
      <c r="C165" s="115"/>
      <c r="D165" s="115"/>
      <c r="E165" s="115"/>
      <c r="F165" s="115"/>
      <c r="G165" s="115"/>
      <c r="H165" s="115"/>
      <c r="I165" s="115"/>
      <c r="J165" s="115"/>
      <c r="K165" s="115"/>
      <c r="L165" s="115"/>
      <c r="M165" s="115"/>
      <c r="N165" s="115"/>
      <c r="O165" s="115"/>
      <c r="P165" s="115"/>
      <c r="Q165" s="115"/>
      <c r="R165" s="115"/>
      <c r="S165" s="115"/>
      <c r="T165" s="115"/>
      <c r="U165" s="115"/>
      <c r="V165" s="115"/>
    </row>
    <row r="166" spans="1:22" ht="12.75" customHeight="1" x14ac:dyDescent="0.15">
      <c r="A166" s="117" t="s">
        <v>435</v>
      </c>
      <c r="B166" s="117" t="s">
        <v>1212</v>
      </c>
      <c r="C166" s="115"/>
      <c r="D166" s="115"/>
      <c r="E166" s="115"/>
      <c r="F166" s="115"/>
      <c r="G166" s="115"/>
      <c r="H166" s="115"/>
      <c r="I166" s="115"/>
      <c r="J166" s="115"/>
      <c r="K166" s="115"/>
      <c r="L166" s="115"/>
      <c r="M166" s="115"/>
      <c r="N166" s="115"/>
      <c r="O166" s="115"/>
      <c r="P166" s="115"/>
      <c r="Q166" s="115"/>
      <c r="R166" s="115"/>
      <c r="S166" s="115"/>
      <c r="T166" s="115"/>
      <c r="U166" s="115"/>
      <c r="V166" s="115"/>
    </row>
    <row r="167" spans="1:22" ht="12.75" customHeight="1" x14ac:dyDescent="0.15">
      <c r="A167" s="117" t="s">
        <v>595</v>
      </c>
      <c r="B167" s="117" t="s">
        <v>1213</v>
      </c>
      <c r="C167" s="115"/>
      <c r="D167" s="115"/>
      <c r="E167" s="115"/>
      <c r="F167" s="115"/>
      <c r="G167" s="115"/>
      <c r="H167" s="115"/>
      <c r="I167" s="115"/>
      <c r="J167" s="115"/>
      <c r="K167" s="115"/>
      <c r="L167" s="115"/>
      <c r="M167" s="115"/>
      <c r="N167" s="115"/>
      <c r="O167" s="115"/>
      <c r="P167" s="115"/>
      <c r="Q167" s="115"/>
      <c r="R167" s="115"/>
      <c r="S167" s="115"/>
      <c r="T167" s="115"/>
      <c r="U167" s="115"/>
      <c r="V167" s="115"/>
    </row>
    <row r="168" spans="1:22" ht="12.75" customHeight="1" x14ac:dyDescent="0.15">
      <c r="A168" s="117" t="s">
        <v>1214</v>
      </c>
      <c r="B168" s="117" t="s">
        <v>1215</v>
      </c>
      <c r="C168" s="115"/>
      <c r="D168" s="115"/>
      <c r="E168" s="115"/>
      <c r="F168" s="115"/>
      <c r="G168" s="115"/>
      <c r="H168" s="115"/>
      <c r="I168" s="115"/>
      <c r="J168" s="115"/>
      <c r="K168" s="115"/>
      <c r="L168" s="115"/>
      <c r="M168" s="115"/>
      <c r="N168" s="115"/>
      <c r="O168" s="115"/>
      <c r="P168" s="115"/>
      <c r="Q168" s="115"/>
      <c r="R168" s="115"/>
      <c r="S168" s="115"/>
      <c r="T168" s="115"/>
      <c r="U168" s="115"/>
      <c r="V168" s="115"/>
    </row>
    <row r="169" spans="1:22" ht="12.75" customHeight="1" x14ac:dyDescent="0.15">
      <c r="A169" s="117" t="s">
        <v>382</v>
      </c>
      <c r="B169" s="117" t="s">
        <v>1216</v>
      </c>
      <c r="C169" s="115"/>
      <c r="D169" s="115"/>
      <c r="E169" s="115"/>
      <c r="F169" s="115"/>
      <c r="G169" s="115"/>
      <c r="H169" s="115"/>
      <c r="I169" s="115"/>
      <c r="J169" s="115"/>
      <c r="K169" s="115"/>
      <c r="L169" s="115"/>
      <c r="M169" s="115"/>
      <c r="N169" s="115"/>
      <c r="O169" s="115"/>
      <c r="P169" s="115"/>
      <c r="Q169" s="115"/>
      <c r="R169" s="115"/>
      <c r="S169" s="115"/>
      <c r="T169" s="115"/>
      <c r="U169" s="115"/>
      <c r="V169" s="115"/>
    </row>
    <row r="170" spans="1:22" ht="12.75" customHeight="1" x14ac:dyDescent="0.15">
      <c r="A170" s="117" t="s">
        <v>875</v>
      </c>
      <c r="B170" s="117" t="s">
        <v>1217</v>
      </c>
      <c r="C170" s="115"/>
      <c r="D170" s="115"/>
      <c r="E170" s="115"/>
      <c r="F170" s="115"/>
      <c r="G170" s="115"/>
      <c r="H170" s="115"/>
      <c r="I170" s="115"/>
      <c r="J170" s="115"/>
      <c r="K170" s="115"/>
      <c r="L170" s="115"/>
      <c r="M170" s="115"/>
      <c r="N170" s="115"/>
      <c r="O170" s="115"/>
      <c r="P170" s="115"/>
      <c r="Q170" s="115"/>
      <c r="R170" s="115"/>
      <c r="S170" s="115"/>
      <c r="T170" s="115"/>
      <c r="U170" s="115"/>
      <c r="V170" s="115"/>
    </row>
    <row r="171" spans="1:22" ht="12.75" customHeight="1" x14ac:dyDescent="0.15">
      <c r="A171" s="117" t="s">
        <v>1218</v>
      </c>
      <c r="B171" s="117" t="s">
        <v>1219</v>
      </c>
      <c r="C171" s="115"/>
      <c r="D171" s="115"/>
      <c r="E171" s="115"/>
      <c r="F171" s="115"/>
      <c r="G171" s="115"/>
      <c r="H171" s="115"/>
      <c r="I171" s="115"/>
      <c r="J171" s="115"/>
      <c r="K171" s="115"/>
      <c r="L171" s="115"/>
      <c r="M171" s="115"/>
      <c r="N171" s="115"/>
      <c r="O171" s="115"/>
      <c r="P171" s="115"/>
      <c r="Q171" s="115"/>
      <c r="R171" s="115"/>
      <c r="S171" s="115"/>
      <c r="T171" s="115"/>
      <c r="U171" s="115"/>
      <c r="V171" s="115"/>
    </row>
    <row r="172" spans="1:22" ht="12.75" customHeight="1" x14ac:dyDescent="0.15">
      <c r="A172" s="117" t="s">
        <v>1220</v>
      </c>
      <c r="B172" s="117" t="s">
        <v>1221</v>
      </c>
      <c r="C172" s="115"/>
      <c r="D172" s="115"/>
      <c r="E172" s="115"/>
      <c r="F172" s="115"/>
      <c r="G172" s="115"/>
      <c r="H172" s="115"/>
      <c r="I172" s="115"/>
      <c r="J172" s="115"/>
      <c r="K172" s="115"/>
      <c r="L172" s="115"/>
      <c r="M172" s="115"/>
      <c r="N172" s="115"/>
      <c r="O172" s="115"/>
      <c r="P172" s="115"/>
      <c r="Q172" s="115"/>
      <c r="R172" s="115"/>
      <c r="S172" s="115"/>
      <c r="T172" s="115"/>
      <c r="U172" s="115"/>
      <c r="V172" s="115"/>
    </row>
    <row r="173" spans="1:22" ht="12.75" customHeight="1" x14ac:dyDescent="0.15">
      <c r="A173" s="117" t="s">
        <v>1222</v>
      </c>
      <c r="B173" s="117" t="s">
        <v>1223</v>
      </c>
      <c r="C173" s="115"/>
      <c r="D173" s="115"/>
      <c r="E173" s="115"/>
      <c r="F173" s="115"/>
      <c r="G173" s="115"/>
      <c r="H173" s="115"/>
      <c r="I173" s="115"/>
      <c r="J173" s="115"/>
      <c r="K173" s="115"/>
      <c r="L173" s="115"/>
      <c r="M173" s="115"/>
      <c r="N173" s="115"/>
      <c r="O173" s="115"/>
      <c r="P173" s="115"/>
      <c r="Q173" s="115"/>
      <c r="R173" s="115"/>
      <c r="S173" s="115"/>
      <c r="T173" s="115"/>
      <c r="U173" s="115"/>
      <c r="V173" s="115"/>
    </row>
    <row r="174" spans="1:22" ht="12.75" customHeight="1" x14ac:dyDescent="0.15">
      <c r="A174" s="117" t="s">
        <v>1224</v>
      </c>
      <c r="B174" s="117" t="s">
        <v>1225</v>
      </c>
      <c r="C174" s="115"/>
      <c r="D174" s="115"/>
      <c r="E174" s="115"/>
      <c r="F174" s="115"/>
      <c r="G174" s="115"/>
      <c r="H174" s="115"/>
      <c r="I174" s="115"/>
      <c r="J174" s="115"/>
      <c r="K174" s="115"/>
      <c r="L174" s="115"/>
      <c r="M174" s="115"/>
      <c r="N174" s="115"/>
      <c r="O174" s="115"/>
      <c r="P174" s="115"/>
      <c r="Q174" s="115"/>
      <c r="R174" s="115"/>
      <c r="S174" s="115"/>
      <c r="T174" s="115"/>
      <c r="U174" s="115"/>
      <c r="V174" s="115"/>
    </row>
    <row r="175" spans="1:22" ht="12.75" customHeight="1" x14ac:dyDescent="0.15">
      <c r="A175" s="117" t="s">
        <v>1226</v>
      </c>
      <c r="B175" s="117" t="s">
        <v>1227</v>
      </c>
      <c r="C175" s="115"/>
      <c r="D175" s="115"/>
      <c r="E175" s="115"/>
      <c r="F175" s="115"/>
      <c r="G175" s="115"/>
      <c r="H175" s="115"/>
      <c r="I175" s="115"/>
      <c r="J175" s="115"/>
      <c r="K175" s="115"/>
      <c r="L175" s="115"/>
      <c r="M175" s="115"/>
      <c r="N175" s="115"/>
      <c r="O175" s="115"/>
      <c r="P175" s="115"/>
      <c r="Q175" s="115"/>
      <c r="R175" s="115"/>
      <c r="S175" s="115"/>
      <c r="T175" s="115"/>
      <c r="U175" s="115"/>
      <c r="V175" s="115"/>
    </row>
    <row r="176" spans="1:22" ht="12.75" customHeight="1" x14ac:dyDescent="0.15">
      <c r="A176" s="117" t="s">
        <v>539</v>
      </c>
      <c r="B176" s="117" t="s">
        <v>1228</v>
      </c>
      <c r="C176" s="115"/>
      <c r="D176" s="115"/>
      <c r="E176" s="115"/>
      <c r="F176" s="115"/>
      <c r="G176" s="115"/>
      <c r="H176" s="115"/>
      <c r="I176" s="115"/>
      <c r="J176" s="115"/>
      <c r="K176" s="115"/>
      <c r="L176" s="115"/>
      <c r="M176" s="115"/>
      <c r="N176" s="115"/>
      <c r="O176" s="115"/>
      <c r="P176" s="115"/>
      <c r="Q176" s="115"/>
      <c r="R176" s="115"/>
      <c r="S176" s="115"/>
      <c r="T176" s="115"/>
      <c r="U176" s="115"/>
      <c r="V176" s="115"/>
    </row>
    <row r="177" spans="1:22" ht="12.75" customHeight="1" x14ac:dyDescent="0.15">
      <c r="A177" s="117" t="s">
        <v>1229</v>
      </c>
      <c r="B177" s="117" t="s">
        <v>1230</v>
      </c>
      <c r="C177" s="115"/>
      <c r="D177" s="115"/>
      <c r="E177" s="115"/>
      <c r="F177" s="115"/>
      <c r="G177" s="115"/>
      <c r="H177" s="115"/>
      <c r="I177" s="115"/>
      <c r="J177" s="115"/>
      <c r="K177" s="115"/>
      <c r="L177" s="115"/>
      <c r="M177" s="115"/>
      <c r="N177" s="115"/>
      <c r="O177" s="115"/>
      <c r="P177" s="115"/>
      <c r="Q177" s="115"/>
      <c r="R177" s="115"/>
      <c r="S177" s="115"/>
      <c r="T177" s="115"/>
      <c r="U177" s="115"/>
      <c r="V177" s="115"/>
    </row>
    <row r="178" spans="1:22" ht="12.75" customHeight="1" x14ac:dyDescent="0.15">
      <c r="A178" s="117" t="s">
        <v>556</v>
      </c>
      <c r="B178" s="117" t="s">
        <v>1231</v>
      </c>
      <c r="C178" s="115"/>
      <c r="D178" s="115"/>
      <c r="E178" s="115"/>
      <c r="F178" s="115"/>
      <c r="G178" s="115"/>
      <c r="H178" s="115"/>
      <c r="I178" s="115"/>
      <c r="J178" s="115"/>
      <c r="K178" s="115"/>
      <c r="L178" s="115"/>
      <c r="M178" s="115"/>
      <c r="N178" s="115"/>
      <c r="O178" s="115"/>
      <c r="P178" s="115"/>
      <c r="Q178" s="115"/>
      <c r="R178" s="115"/>
      <c r="S178" s="115"/>
      <c r="T178" s="115"/>
      <c r="U178" s="115"/>
      <c r="V178" s="115"/>
    </row>
    <row r="179" spans="1:22" ht="12.75" customHeight="1" x14ac:dyDescent="0.15">
      <c r="A179" s="117" t="s">
        <v>1232</v>
      </c>
      <c r="B179" s="117" t="s">
        <v>1233</v>
      </c>
      <c r="C179" s="115"/>
      <c r="D179" s="115"/>
      <c r="E179" s="115"/>
      <c r="F179" s="115"/>
      <c r="G179" s="115"/>
      <c r="H179" s="115"/>
      <c r="I179" s="115"/>
      <c r="J179" s="115"/>
      <c r="K179" s="115"/>
      <c r="L179" s="115"/>
      <c r="M179" s="115"/>
      <c r="N179" s="115"/>
      <c r="O179" s="115"/>
      <c r="P179" s="115"/>
      <c r="Q179" s="115"/>
      <c r="R179" s="115"/>
      <c r="S179" s="115"/>
      <c r="T179" s="115"/>
      <c r="U179" s="115"/>
      <c r="V179" s="115"/>
    </row>
    <row r="180" spans="1:22" ht="12.75" customHeight="1" x14ac:dyDescent="0.15">
      <c r="A180" s="117" t="s">
        <v>873</v>
      </c>
      <c r="B180" s="117" t="s">
        <v>1234</v>
      </c>
      <c r="C180" s="115"/>
      <c r="D180" s="115"/>
      <c r="E180" s="115"/>
      <c r="F180" s="115"/>
      <c r="G180" s="115"/>
      <c r="H180" s="115"/>
      <c r="I180" s="115"/>
      <c r="J180" s="115"/>
      <c r="K180" s="115"/>
      <c r="L180" s="115"/>
      <c r="M180" s="115"/>
      <c r="N180" s="115"/>
      <c r="O180" s="115"/>
      <c r="P180" s="115"/>
      <c r="Q180" s="115"/>
      <c r="R180" s="115"/>
      <c r="S180" s="115"/>
      <c r="T180" s="115"/>
      <c r="U180" s="115"/>
      <c r="V180" s="115"/>
    </row>
    <row r="181" spans="1:22" ht="12.75" customHeight="1" x14ac:dyDescent="0.15">
      <c r="A181" s="117" t="s">
        <v>421</v>
      </c>
      <c r="B181" s="117" t="s">
        <v>1235</v>
      </c>
      <c r="C181" s="115"/>
      <c r="D181" s="115"/>
      <c r="E181" s="115"/>
      <c r="F181" s="115"/>
      <c r="G181" s="115"/>
      <c r="H181" s="115"/>
      <c r="I181" s="115"/>
      <c r="J181" s="115"/>
      <c r="K181" s="115"/>
      <c r="L181" s="115"/>
      <c r="M181" s="115"/>
      <c r="N181" s="115"/>
      <c r="O181" s="115"/>
      <c r="P181" s="115"/>
      <c r="Q181" s="115"/>
      <c r="R181" s="115"/>
      <c r="S181" s="115"/>
      <c r="T181" s="115"/>
      <c r="U181" s="115"/>
      <c r="V181" s="115"/>
    </row>
    <row r="182" spans="1:22" ht="12.75" customHeight="1" x14ac:dyDescent="0.15">
      <c r="A182" s="117" t="s">
        <v>1236</v>
      </c>
      <c r="B182" s="117" t="s">
        <v>1237</v>
      </c>
      <c r="C182" s="115"/>
      <c r="D182" s="115"/>
      <c r="E182" s="115"/>
      <c r="F182" s="115"/>
      <c r="G182" s="115"/>
      <c r="H182" s="115"/>
      <c r="I182" s="115"/>
      <c r="J182" s="115"/>
      <c r="K182" s="115"/>
      <c r="L182" s="115"/>
      <c r="M182" s="115"/>
      <c r="N182" s="115"/>
      <c r="O182" s="115"/>
      <c r="P182" s="115"/>
      <c r="Q182" s="115"/>
      <c r="R182" s="115"/>
      <c r="S182" s="115"/>
      <c r="T182" s="115"/>
      <c r="U182" s="115"/>
      <c r="V182" s="115"/>
    </row>
    <row r="183" spans="1:22" ht="12.75" customHeight="1" x14ac:dyDescent="0.15">
      <c r="A183" s="117" t="s">
        <v>1238</v>
      </c>
      <c r="B183" s="117" t="s">
        <v>1239</v>
      </c>
      <c r="C183" s="115"/>
      <c r="D183" s="115"/>
      <c r="E183" s="115"/>
      <c r="F183" s="115"/>
      <c r="G183" s="115"/>
      <c r="H183" s="115"/>
      <c r="I183" s="115"/>
      <c r="J183" s="115"/>
      <c r="K183" s="115"/>
      <c r="L183" s="115"/>
      <c r="M183" s="115"/>
      <c r="N183" s="115"/>
      <c r="O183" s="115"/>
      <c r="P183" s="115"/>
      <c r="Q183" s="115"/>
      <c r="R183" s="115"/>
      <c r="S183" s="115"/>
      <c r="T183" s="115"/>
      <c r="U183" s="115"/>
      <c r="V183" s="115"/>
    </row>
    <row r="184" spans="1:22" ht="12.75" customHeight="1" x14ac:dyDescent="0.15">
      <c r="A184" s="117" t="s">
        <v>903</v>
      </c>
      <c r="B184" s="117" t="s">
        <v>1240</v>
      </c>
      <c r="C184" s="115"/>
      <c r="D184" s="115"/>
      <c r="E184" s="115"/>
      <c r="F184" s="115"/>
      <c r="G184" s="115"/>
      <c r="H184" s="115"/>
      <c r="I184" s="115"/>
      <c r="J184" s="115"/>
      <c r="K184" s="115"/>
      <c r="L184" s="115"/>
      <c r="M184" s="115"/>
      <c r="N184" s="115"/>
      <c r="O184" s="115"/>
      <c r="P184" s="115"/>
      <c r="Q184" s="115"/>
      <c r="R184" s="115"/>
      <c r="S184" s="115"/>
      <c r="T184" s="115"/>
      <c r="U184" s="115"/>
      <c r="V184" s="115"/>
    </row>
    <row r="185" spans="1:22" ht="12.75" customHeight="1" x14ac:dyDescent="0.15">
      <c r="A185" s="117" t="s">
        <v>843</v>
      </c>
      <c r="B185" s="117" t="s">
        <v>1241</v>
      </c>
      <c r="C185" s="115"/>
      <c r="D185" s="115"/>
      <c r="E185" s="115"/>
      <c r="F185" s="115"/>
      <c r="G185" s="115"/>
      <c r="H185" s="115"/>
      <c r="I185" s="115"/>
      <c r="J185" s="115"/>
      <c r="K185" s="115"/>
      <c r="L185" s="115"/>
      <c r="M185" s="115"/>
      <c r="N185" s="115"/>
      <c r="O185" s="115"/>
      <c r="P185" s="115"/>
      <c r="Q185" s="115"/>
      <c r="R185" s="115"/>
      <c r="S185" s="115"/>
      <c r="T185" s="115"/>
      <c r="U185" s="115"/>
      <c r="V185" s="115"/>
    </row>
    <row r="186" spans="1:22" ht="12.75" customHeight="1" x14ac:dyDescent="0.15">
      <c r="A186" s="117" t="s">
        <v>1242</v>
      </c>
      <c r="B186" s="117" t="s">
        <v>1243</v>
      </c>
      <c r="C186" s="115"/>
      <c r="D186" s="115"/>
      <c r="E186" s="115"/>
      <c r="F186" s="115"/>
      <c r="G186" s="115"/>
      <c r="H186" s="115"/>
      <c r="I186" s="115"/>
      <c r="J186" s="115"/>
      <c r="K186" s="115"/>
      <c r="L186" s="115"/>
      <c r="M186" s="115"/>
      <c r="N186" s="115"/>
      <c r="O186" s="115"/>
      <c r="P186" s="115"/>
      <c r="Q186" s="115"/>
      <c r="R186" s="115"/>
      <c r="S186" s="115"/>
      <c r="T186" s="115"/>
      <c r="U186" s="115"/>
      <c r="V186" s="115"/>
    </row>
    <row r="187" spans="1:22" ht="12.75" customHeight="1" x14ac:dyDescent="0.15">
      <c r="A187" s="117" t="s">
        <v>1244</v>
      </c>
      <c r="B187" s="117" t="s">
        <v>1245</v>
      </c>
      <c r="C187" s="115"/>
      <c r="D187" s="115"/>
      <c r="E187" s="115"/>
      <c r="F187" s="115"/>
      <c r="G187" s="115"/>
      <c r="H187" s="115"/>
      <c r="I187" s="115"/>
      <c r="J187" s="115"/>
      <c r="K187" s="115"/>
      <c r="L187" s="115"/>
      <c r="M187" s="115"/>
      <c r="N187" s="115"/>
      <c r="O187" s="115"/>
      <c r="P187" s="115"/>
      <c r="Q187" s="115"/>
      <c r="R187" s="115"/>
      <c r="S187" s="115"/>
      <c r="T187" s="115"/>
      <c r="U187" s="115"/>
      <c r="V187" s="115"/>
    </row>
    <row r="188" spans="1:22" ht="12.75" customHeight="1" x14ac:dyDescent="0.15">
      <c r="A188" s="117" t="s">
        <v>1246</v>
      </c>
      <c r="B188" s="117" t="s">
        <v>1247</v>
      </c>
      <c r="C188" s="115"/>
      <c r="D188" s="115"/>
      <c r="E188" s="115"/>
      <c r="F188" s="115"/>
      <c r="G188" s="115"/>
      <c r="H188" s="115"/>
      <c r="I188" s="115"/>
      <c r="J188" s="115"/>
      <c r="K188" s="115"/>
      <c r="L188" s="115"/>
      <c r="M188" s="115"/>
      <c r="N188" s="115"/>
      <c r="O188" s="115"/>
      <c r="P188" s="115"/>
      <c r="Q188" s="115"/>
      <c r="R188" s="115"/>
      <c r="S188" s="115"/>
      <c r="T188" s="115"/>
      <c r="U188" s="115"/>
      <c r="V188" s="115"/>
    </row>
    <row r="189" spans="1:22" ht="12.75" customHeight="1" x14ac:dyDescent="0.15">
      <c r="A189" s="117" t="s">
        <v>1248</v>
      </c>
      <c r="B189" s="117" t="s">
        <v>1249</v>
      </c>
      <c r="C189" s="115"/>
      <c r="D189" s="115"/>
      <c r="E189" s="115"/>
      <c r="F189" s="115"/>
      <c r="G189" s="115"/>
      <c r="H189" s="115"/>
      <c r="I189" s="115"/>
      <c r="J189" s="115"/>
      <c r="K189" s="115"/>
      <c r="L189" s="115"/>
      <c r="M189" s="115"/>
      <c r="N189" s="115"/>
      <c r="O189" s="115"/>
      <c r="P189" s="115"/>
      <c r="Q189" s="115"/>
      <c r="R189" s="115"/>
      <c r="S189" s="115"/>
      <c r="T189" s="115"/>
      <c r="U189" s="115"/>
      <c r="V189" s="115"/>
    </row>
    <row r="190" spans="1:22" ht="12.75" customHeight="1" x14ac:dyDescent="0.15">
      <c r="A190" s="117" t="s">
        <v>1250</v>
      </c>
      <c r="B190" s="117" t="s">
        <v>1251</v>
      </c>
      <c r="C190" s="115"/>
      <c r="D190" s="115"/>
      <c r="E190" s="115"/>
      <c r="F190" s="115"/>
      <c r="G190" s="115"/>
      <c r="H190" s="115"/>
      <c r="I190" s="115"/>
      <c r="J190" s="115"/>
      <c r="K190" s="115"/>
      <c r="L190" s="115"/>
      <c r="M190" s="115"/>
      <c r="N190" s="115"/>
      <c r="O190" s="115"/>
      <c r="P190" s="115"/>
      <c r="Q190" s="115"/>
      <c r="R190" s="115"/>
      <c r="S190" s="115"/>
      <c r="T190" s="115"/>
      <c r="U190" s="115"/>
      <c r="V190" s="115"/>
    </row>
    <row r="191" spans="1:22" ht="12.75" customHeight="1" x14ac:dyDescent="0.15">
      <c r="A191" s="117" t="s">
        <v>831</v>
      </c>
      <c r="B191" s="117" t="s">
        <v>1252</v>
      </c>
      <c r="C191" s="115"/>
      <c r="D191" s="115"/>
      <c r="E191" s="115"/>
      <c r="F191" s="115"/>
      <c r="G191" s="115"/>
      <c r="H191" s="115"/>
      <c r="I191" s="115"/>
      <c r="J191" s="115"/>
      <c r="K191" s="115"/>
      <c r="L191" s="115"/>
      <c r="M191" s="115"/>
      <c r="N191" s="115"/>
      <c r="O191" s="115"/>
      <c r="P191" s="115"/>
      <c r="Q191" s="115"/>
      <c r="R191" s="115"/>
      <c r="S191" s="115"/>
      <c r="T191" s="115"/>
      <c r="U191" s="115"/>
      <c r="V191" s="115"/>
    </row>
    <row r="192" spans="1:22" ht="12.75" customHeight="1" x14ac:dyDescent="0.15">
      <c r="A192" s="117" t="s">
        <v>1253</v>
      </c>
      <c r="B192" s="117" t="s">
        <v>1254</v>
      </c>
      <c r="C192" s="115"/>
      <c r="D192" s="115"/>
      <c r="E192" s="115"/>
      <c r="F192" s="115"/>
      <c r="G192" s="115"/>
      <c r="H192" s="115"/>
      <c r="I192" s="115"/>
      <c r="J192" s="115"/>
      <c r="K192" s="115"/>
      <c r="L192" s="115"/>
      <c r="M192" s="115"/>
      <c r="N192" s="115"/>
      <c r="O192" s="115"/>
      <c r="P192" s="115"/>
      <c r="Q192" s="115"/>
      <c r="R192" s="115"/>
      <c r="S192" s="115"/>
      <c r="T192" s="115"/>
      <c r="U192" s="115"/>
      <c r="V192" s="115"/>
    </row>
    <row r="193" spans="1:22" ht="12.75" customHeight="1" x14ac:dyDescent="0.15">
      <c r="A193" s="117" t="s">
        <v>1255</v>
      </c>
      <c r="B193" s="117" t="s">
        <v>1256</v>
      </c>
      <c r="C193" s="115"/>
      <c r="D193" s="115"/>
      <c r="E193" s="115"/>
      <c r="F193" s="115"/>
      <c r="G193" s="115"/>
      <c r="H193" s="115"/>
      <c r="I193" s="115"/>
      <c r="J193" s="115"/>
      <c r="K193" s="115"/>
      <c r="L193" s="115"/>
      <c r="M193" s="115"/>
      <c r="N193" s="115"/>
      <c r="O193" s="115"/>
      <c r="P193" s="115"/>
      <c r="Q193" s="115"/>
      <c r="R193" s="115"/>
      <c r="S193" s="115"/>
      <c r="T193" s="115"/>
      <c r="U193" s="115"/>
      <c r="V193" s="115"/>
    </row>
    <row r="194" spans="1:22" ht="12.75" customHeight="1" x14ac:dyDescent="0.15">
      <c r="A194" s="117" t="s">
        <v>1257</v>
      </c>
      <c r="B194" s="117" t="s">
        <v>1258</v>
      </c>
      <c r="C194" s="115"/>
      <c r="D194" s="115"/>
      <c r="E194" s="115"/>
      <c r="F194" s="115"/>
      <c r="G194" s="115"/>
      <c r="H194" s="115"/>
      <c r="I194" s="115"/>
      <c r="J194" s="115"/>
      <c r="K194" s="115"/>
      <c r="L194" s="115"/>
      <c r="M194" s="115"/>
      <c r="N194" s="115"/>
      <c r="O194" s="115"/>
      <c r="P194" s="115"/>
      <c r="Q194" s="115"/>
      <c r="R194" s="115"/>
      <c r="S194" s="115"/>
      <c r="T194" s="115"/>
      <c r="U194" s="115"/>
      <c r="V194" s="115"/>
    </row>
    <row r="195" spans="1:22" ht="12.75" customHeight="1" x14ac:dyDescent="0.15">
      <c r="A195" s="117" t="s">
        <v>1259</v>
      </c>
      <c r="B195" s="117" t="s">
        <v>1260</v>
      </c>
      <c r="C195" s="115"/>
      <c r="D195" s="115"/>
      <c r="E195" s="115"/>
      <c r="F195" s="115"/>
      <c r="G195" s="115"/>
      <c r="H195" s="115"/>
      <c r="I195" s="115"/>
      <c r="J195" s="115"/>
      <c r="K195" s="115"/>
      <c r="L195" s="115"/>
      <c r="M195" s="115"/>
      <c r="N195" s="115"/>
      <c r="O195" s="115"/>
      <c r="P195" s="115"/>
      <c r="Q195" s="115"/>
      <c r="R195" s="115"/>
      <c r="S195" s="115"/>
      <c r="T195" s="115"/>
      <c r="U195" s="115"/>
      <c r="V195" s="115"/>
    </row>
    <row r="196" spans="1:22" ht="12.75" customHeight="1" x14ac:dyDescent="0.15">
      <c r="A196" s="117" t="s">
        <v>1261</v>
      </c>
      <c r="B196" s="117" t="s">
        <v>1262</v>
      </c>
      <c r="C196" s="115"/>
      <c r="D196" s="115"/>
      <c r="E196" s="115"/>
      <c r="F196" s="115"/>
      <c r="G196" s="115"/>
      <c r="H196" s="115"/>
      <c r="I196" s="115"/>
      <c r="J196" s="115"/>
      <c r="K196" s="115"/>
      <c r="L196" s="115"/>
      <c r="M196" s="115"/>
      <c r="N196" s="115"/>
      <c r="O196" s="115"/>
      <c r="P196" s="115"/>
      <c r="Q196" s="115"/>
      <c r="R196" s="115"/>
      <c r="S196" s="115"/>
      <c r="T196" s="115"/>
      <c r="U196" s="115"/>
      <c r="V196" s="115"/>
    </row>
    <row r="197" spans="1:22" ht="12.75" customHeight="1" x14ac:dyDescent="0.15">
      <c r="A197" s="117" t="s">
        <v>462</v>
      </c>
      <c r="B197" s="117" t="s">
        <v>1263</v>
      </c>
      <c r="C197" s="115"/>
      <c r="D197" s="115"/>
      <c r="E197" s="115"/>
      <c r="F197" s="115"/>
      <c r="G197" s="115"/>
      <c r="H197" s="115"/>
      <c r="I197" s="115"/>
      <c r="J197" s="115"/>
      <c r="K197" s="115"/>
      <c r="L197" s="115"/>
      <c r="M197" s="115"/>
      <c r="N197" s="115"/>
      <c r="O197" s="115"/>
      <c r="P197" s="115"/>
      <c r="Q197" s="115"/>
      <c r="R197" s="115"/>
      <c r="S197" s="115"/>
      <c r="T197" s="115"/>
      <c r="U197" s="115"/>
      <c r="V197" s="115"/>
    </row>
    <row r="198" spans="1:22" ht="12.75" customHeight="1" x14ac:dyDescent="0.15">
      <c r="A198" s="117" t="s">
        <v>1264</v>
      </c>
      <c r="B198" s="117" t="s">
        <v>1265</v>
      </c>
      <c r="C198" s="115"/>
      <c r="D198" s="115"/>
      <c r="E198" s="115"/>
      <c r="F198" s="115"/>
      <c r="G198" s="115"/>
      <c r="H198" s="115"/>
      <c r="I198" s="115"/>
      <c r="J198" s="115"/>
      <c r="K198" s="115"/>
      <c r="L198" s="115"/>
      <c r="M198" s="115"/>
      <c r="N198" s="115"/>
      <c r="O198" s="115"/>
      <c r="P198" s="115"/>
      <c r="Q198" s="115"/>
      <c r="R198" s="115"/>
      <c r="S198" s="115"/>
      <c r="T198" s="115"/>
      <c r="U198" s="115"/>
      <c r="V198" s="115"/>
    </row>
    <row r="199" spans="1:22" ht="12.75" customHeight="1" x14ac:dyDescent="0.15">
      <c r="A199" s="117" t="s">
        <v>402</v>
      </c>
      <c r="B199" s="117" t="s">
        <v>1266</v>
      </c>
      <c r="C199" s="115"/>
      <c r="D199" s="115"/>
      <c r="E199" s="115"/>
      <c r="F199" s="115"/>
      <c r="G199" s="115"/>
      <c r="H199" s="115"/>
      <c r="I199" s="115"/>
      <c r="J199" s="115"/>
      <c r="K199" s="115"/>
      <c r="L199" s="115"/>
      <c r="M199" s="115"/>
      <c r="N199" s="115"/>
      <c r="O199" s="115"/>
      <c r="P199" s="115"/>
      <c r="Q199" s="115"/>
      <c r="R199" s="115"/>
      <c r="S199" s="115"/>
      <c r="T199" s="115"/>
      <c r="U199" s="115"/>
      <c r="V199" s="115"/>
    </row>
    <row r="200" spans="1:22" ht="12.75" customHeight="1" x14ac:dyDescent="0.15">
      <c r="A200" s="117" t="s">
        <v>913</v>
      </c>
      <c r="B200" s="117" t="s">
        <v>1267</v>
      </c>
      <c r="C200" s="115"/>
      <c r="D200" s="115"/>
      <c r="E200" s="115"/>
      <c r="F200" s="115"/>
      <c r="G200" s="115"/>
      <c r="H200" s="115"/>
      <c r="I200" s="115"/>
      <c r="J200" s="115"/>
      <c r="K200" s="115"/>
      <c r="L200" s="115"/>
      <c r="M200" s="115"/>
      <c r="N200" s="115"/>
      <c r="O200" s="115"/>
      <c r="P200" s="115"/>
      <c r="Q200" s="115"/>
      <c r="R200" s="115"/>
      <c r="S200" s="115"/>
      <c r="T200" s="115"/>
      <c r="U200" s="115"/>
      <c r="V200" s="115"/>
    </row>
    <row r="201" spans="1:22" ht="12.75" customHeight="1" x14ac:dyDescent="0.15">
      <c r="A201" s="117" t="s">
        <v>1268</v>
      </c>
      <c r="B201" s="117" t="s">
        <v>1269</v>
      </c>
      <c r="C201" s="115"/>
      <c r="D201" s="115"/>
      <c r="E201" s="115"/>
      <c r="F201" s="115"/>
      <c r="G201" s="115"/>
      <c r="H201" s="115"/>
      <c r="I201" s="115"/>
      <c r="J201" s="115"/>
      <c r="K201" s="115"/>
      <c r="L201" s="115"/>
      <c r="M201" s="115"/>
      <c r="N201" s="115"/>
      <c r="O201" s="115"/>
      <c r="P201" s="115"/>
      <c r="Q201" s="115"/>
      <c r="R201" s="115"/>
      <c r="S201" s="115"/>
      <c r="T201" s="115"/>
      <c r="U201" s="115"/>
      <c r="V201" s="115"/>
    </row>
    <row r="202" spans="1:22" ht="12.75" customHeight="1" x14ac:dyDescent="0.15">
      <c r="A202" s="117" t="s">
        <v>1270</v>
      </c>
      <c r="B202" s="117" t="s">
        <v>1271</v>
      </c>
      <c r="C202" s="115"/>
      <c r="D202" s="115"/>
      <c r="E202" s="115"/>
      <c r="F202" s="115"/>
      <c r="G202" s="115"/>
      <c r="H202" s="115"/>
      <c r="I202" s="115"/>
      <c r="J202" s="115"/>
      <c r="K202" s="115"/>
      <c r="L202" s="115"/>
      <c r="M202" s="115"/>
      <c r="N202" s="115"/>
      <c r="O202" s="115"/>
      <c r="P202" s="115"/>
      <c r="Q202" s="115"/>
      <c r="R202" s="115"/>
      <c r="S202" s="115"/>
      <c r="T202" s="115"/>
      <c r="U202" s="115"/>
      <c r="V202" s="115"/>
    </row>
    <row r="203" spans="1:22" ht="12.75" customHeight="1" x14ac:dyDescent="0.15">
      <c r="A203" s="117" t="s">
        <v>1272</v>
      </c>
      <c r="B203" s="117" t="s">
        <v>1273</v>
      </c>
      <c r="C203" s="115"/>
      <c r="D203" s="115"/>
      <c r="E203" s="115"/>
      <c r="F203" s="115"/>
      <c r="G203" s="115"/>
      <c r="H203" s="115"/>
      <c r="I203" s="115"/>
      <c r="J203" s="115"/>
      <c r="K203" s="115"/>
      <c r="L203" s="115"/>
      <c r="M203" s="115"/>
      <c r="N203" s="115"/>
      <c r="O203" s="115"/>
      <c r="P203" s="115"/>
      <c r="Q203" s="115"/>
      <c r="R203" s="115"/>
      <c r="S203" s="115"/>
      <c r="T203" s="115"/>
      <c r="U203" s="115"/>
      <c r="V203" s="115"/>
    </row>
    <row r="204" spans="1:22" ht="12.75" customHeight="1" x14ac:dyDescent="0.15">
      <c r="A204" s="117" t="s">
        <v>1274</v>
      </c>
      <c r="B204" s="117" t="s">
        <v>1275</v>
      </c>
      <c r="C204" s="115"/>
      <c r="D204" s="115"/>
      <c r="E204" s="115"/>
      <c r="F204" s="115"/>
      <c r="G204" s="115"/>
      <c r="H204" s="115"/>
      <c r="I204" s="115"/>
      <c r="J204" s="115"/>
      <c r="K204" s="115"/>
      <c r="L204" s="115"/>
      <c r="M204" s="115"/>
      <c r="N204" s="115"/>
      <c r="O204" s="115"/>
      <c r="P204" s="115"/>
      <c r="Q204" s="115"/>
      <c r="R204" s="115"/>
      <c r="S204" s="115"/>
      <c r="T204" s="115"/>
      <c r="U204" s="115"/>
      <c r="V204" s="115"/>
    </row>
    <row r="205" spans="1:22" ht="12.75" customHeight="1" x14ac:dyDescent="0.15">
      <c r="A205" s="117" t="s">
        <v>1276</v>
      </c>
      <c r="B205" s="117" t="s">
        <v>1277</v>
      </c>
      <c r="C205" s="115"/>
      <c r="D205" s="115"/>
      <c r="E205" s="115"/>
      <c r="F205" s="115"/>
      <c r="G205" s="115"/>
      <c r="H205" s="115"/>
      <c r="I205" s="115"/>
      <c r="J205" s="115"/>
      <c r="K205" s="115"/>
      <c r="L205" s="115"/>
      <c r="M205" s="115"/>
      <c r="N205" s="115"/>
      <c r="O205" s="115"/>
      <c r="P205" s="115"/>
      <c r="Q205" s="115"/>
      <c r="R205" s="115"/>
      <c r="S205" s="115"/>
      <c r="T205" s="115"/>
      <c r="U205" s="115"/>
      <c r="V205" s="115"/>
    </row>
    <row r="206" spans="1:22" ht="12.75" customHeight="1" x14ac:dyDescent="0.15">
      <c r="A206" s="117" t="s">
        <v>1278</v>
      </c>
      <c r="B206" s="117" t="s">
        <v>1279</v>
      </c>
      <c r="C206" s="115"/>
      <c r="D206" s="115"/>
      <c r="E206" s="115"/>
      <c r="F206" s="115"/>
      <c r="G206" s="115"/>
      <c r="H206" s="115"/>
      <c r="I206" s="115"/>
      <c r="J206" s="115"/>
      <c r="K206" s="115"/>
      <c r="L206" s="115"/>
      <c r="M206" s="115"/>
      <c r="N206" s="115"/>
      <c r="O206" s="115"/>
      <c r="P206" s="115"/>
      <c r="Q206" s="115"/>
      <c r="R206" s="115"/>
      <c r="S206" s="115"/>
      <c r="T206" s="115"/>
      <c r="U206" s="115"/>
      <c r="V206" s="115"/>
    </row>
    <row r="207" spans="1:22" ht="12.75" customHeight="1" x14ac:dyDescent="0.15">
      <c r="A207" s="117" t="s">
        <v>1280</v>
      </c>
      <c r="B207" s="117" t="s">
        <v>1281</v>
      </c>
      <c r="C207" s="115"/>
      <c r="D207" s="115"/>
      <c r="E207" s="115"/>
      <c r="F207" s="115"/>
      <c r="G207" s="115"/>
      <c r="H207" s="115"/>
      <c r="I207" s="115"/>
      <c r="J207" s="115"/>
      <c r="K207" s="115"/>
      <c r="L207" s="115"/>
      <c r="M207" s="115"/>
      <c r="N207" s="115"/>
      <c r="O207" s="115"/>
      <c r="P207" s="115"/>
      <c r="Q207" s="115"/>
      <c r="R207" s="115"/>
      <c r="S207" s="115"/>
      <c r="T207" s="115"/>
      <c r="U207" s="115"/>
      <c r="V207" s="115"/>
    </row>
    <row r="208" spans="1:22" ht="12.75" customHeight="1" x14ac:dyDescent="0.15">
      <c r="A208" s="117" t="s">
        <v>1282</v>
      </c>
      <c r="B208" s="117" t="s">
        <v>1283</v>
      </c>
      <c r="C208" s="115"/>
      <c r="D208" s="115"/>
      <c r="E208" s="115"/>
      <c r="F208" s="115"/>
      <c r="G208" s="115"/>
      <c r="H208" s="115"/>
      <c r="I208" s="115"/>
      <c r="J208" s="115"/>
      <c r="K208" s="115"/>
      <c r="L208" s="115"/>
      <c r="M208" s="115"/>
      <c r="N208" s="115"/>
      <c r="O208" s="115"/>
      <c r="P208" s="115"/>
      <c r="Q208" s="115"/>
      <c r="R208" s="115"/>
      <c r="S208" s="115"/>
      <c r="T208" s="115"/>
      <c r="U208" s="115"/>
      <c r="V208" s="115"/>
    </row>
    <row r="209" spans="1:22" ht="12.75" customHeight="1" x14ac:dyDescent="0.15">
      <c r="A209" s="117" t="s">
        <v>1284</v>
      </c>
      <c r="B209" s="117" t="s">
        <v>1285</v>
      </c>
      <c r="C209" s="115"/>
      <c r="D209" s="115"/>
      <c r="E209" s="115"/>
      <c r="F209" s="115"/>
      <c r="G209" s="115"/>
      <c r="H209" s="115"/>
      <c r="I209" s="115"/>
      <c r="J209" s="115"/>
      <c r="K209" s="115"/>
      <c r="L209" s="115"/>
      <c r="M209" s="115"/>
      <c r="N209" s="115"/>
      <c r="O209" s="115"/>
      <c r="P209" s="115"/>
      <c r="Q209" s="115"/>
      <c r="R209" s="115"/>
      <c r="S209" s="115"/>
      <c r="T209" s="115"/>
      <c r="U209" s="115"/>
      <c r="V209" s="115"/>
    </row>
    <row r="210" spans="1:22" ht="12.75" customHeight="1" x14ac:dyDescent="0.15">
      <c r="A210" s="117" t="s">
        <v>1286</v>
      </c>
      <c r="B210" s="117" t="s">
        <v>1287</v>
      </c>
      <c r="C210" s="115"/>
      <c r="D210" s="115"/>
      <c r="E210" s="115"/>
      <c r="F210" s="115"/>
      <c r="G210" s="115"/>
      <c r="H210" s="115"/>
      <c r="I210" s="115"/>
      <c r="J210" s="115"/>
      <c r="K210" s="115"/>
      <c r="L210" s="115"/>
      <c r="M210" s="115"/>
      <c r="N210" s="115"/>
      <c r="O210" s="115"/>
      <c r="P210" s="115"/>
      <c r="Q210" s="115"/>
      <c r="R210" s="115"/>
      <c r="S210" s="115"/>
      <c r="T210" s="115"/>
      <c r="U210" s="115"/>
      <c r="V210" s="115"/>
    </row>
    <row r="211" spans="1:22" ht="12.75" customHeight="1" x14ac:dyDescent="0.15">
      <c r="A211" s="117" t="s">
        <v>1288</v>
      </c>
      <c r="B211" s="117" t="s">
        <v>1289</v>
      </c>
      <c r="C211" s="115"/>
      <c r="D211" s="115"/>
      <c r="E211" s="115"/>
      <c r="F211" s="115"/>
      <c r="G211" s="115"/>
      <c r="H211" s="115"/>
      <c r="I211" s="115"/>
      <c r="J211" s="115"/>
      <c r="K211" s="115"/>
      <c r="L211" s="115"/>
      <c r="M211" s="115"/>
      <c r="N211" s="115"/>
      <c r="O211" s="115"/>
      <c r="P211" s="115"/>
      <c r="Q211" s="115"/>
      <c r="R211" s="115"/>
      <c r="S211" s="115"/>
      <c r="T211" s="115"/>
      <c r="U211" s="115"/>
      <c r="V211" s="115"/>
    </row>
    <row r="212" spans="1:22" ht="12.75" customHeight="1" x14ac:dyDescent="0.15">
      <c r="A212" s="117" t="s">
        <v>1290</v>
      </c>
      <c r="B212" s="117" t="s">
        <v>1291</v>
      </c>
      <c r="C212" s="115"/>
      <c r="D212" s="115"/>
      <c r="E212" s="115"/>
      <c r="F212" s="115"/>
      <c r="G212" s="115"/>
      <c r="H212" s="115"/>
      <c r="I212" s="115"/>
      <c r="J212" s="115"/>
      <c r="K212" s="115"/>
      <c r="L212" s="115"/>
      <c r="M212" s="115"/>
      <c r="N212" s="115"/>
      <c r="O212" s="115"/>
      <c r="P212" s="115"/>
      <c r="Q212" s="115"/>
      <c r="R212" s="115"/>
      <c r="S212" s="115"/>
      <c r="T212" s="115"/>
      <c r="U212" s="115"/>
      <c r="V212" s="115"/>
    </row>
    <row r="213" spans="1:22" ht="12.75" customHeight="1" x14ac:dyDescent="0.15">
      <c r="A213" s="117" t="s">
        <v>921</v>
      </c>
      <c r="B213" s="117" t="s">
        <v>1292</v>
      </c>
      <c r="C213" s="115"/>
      <c r="D213" s="115"/>
      <c r="E213" s="115"/>
      <c r="F213" s="115"/>
      <c r="G213" s="115"/>
      <c r="H213" s="115"/>
      <c r="I213" s="115"/>
      <c r="J213" s="115"/>
      <c r="K213" s="115"/>
      <c r="L213" s="115"/>
      <c r="M213" s="115"/>
      <c r="N213" s="115"/>
      <c r="O213" s="115"/>
      <c r="P213" s="115"/>
      <c r="Q213" s="115"/>
      <c r="R213" s="115"/>
      <c r="S213" s="115"/>
      <c r="T213" s="115"/>
      <c r="U213" s="115"/>
      <c r="V213" s="115"/>
    </row>
    <row r="214" spans="1:22" ht="12.75" customHeight="1" x14ac:dyDescent="0.15">
      <c r="A214" s="117" t="s">
        <v>1293</v>
      </c>
      <c r="B214" s="117" t="s">
        <v>1294</v>
      </c>
      <c r="C214" s="115"/>
      <c r="D214" s="115"/>
      <c r="E214" s="115"/>
      <c r="F214" s="115"/>
      <c r="G214" s="115"/>
      <c r="H214" s="115"/>
      <c r="I214" s="115"/>
      <c r="J214" s="115"/>
      <c r="K214" s="115"/>
      <c r="L214" s="115"/>
      <c r="M214" s="115"/>
      <c r="N214" s="115"/>
      <c r="O214" s="115"/>
      <c r="P214" s="115"/>
      <c r="Q214" s="115"/>
      <c r="R214" s="115"/>
      <c r="S214" s="115"/>
      <c r="T214" s="115"/>
      <c r="U214" s="115"/>
      <c r="V214" s="115"/>
    </row>
    <row r="215" spans="1:22" ht="12.75" customHeight="1" x14ac:dyDescent="0.15">
      <c r="A215" s="117" t="s">
        <v>1295</v>
      </c>
      <c r="B215" s="117" t="s">
        <v>1296</v>
      </c>
      <c r="C215" s="115"/>
      <c r="D215" s="115"/>
      <c r="E215" s="115"/>
      <c r="F215" s="115"/>
      <c r="G215" s="115"/>
      <c r="H215" s="115"/>
      <c r="I215" s="115"/>
      <c r="J215" s="115"/>
      <c r="K215" s="115"/>
      <c r="L215" s="115"/>
      <c r="M215" s="115"/>
      <c r="N215" s="115"/>
      <c r="O215" s="115"/>
      <c r="P215" s="115"/>
      <c r="Q215" s="115"/>
      <c r="R215" s="115"/>
      <c r="S215" s="115"/>
      <c r="T215" s="115"/>
      <c r="U215" s="115"/>
      <c r="V215" s="115"/>
    </row>
    <row r="216" spans="1:22" ht="12.75" customHeight="1" x14ac:dyDescent="0.15">
      <c r="A216" s="117" t="s">
        <v>1297</v>
      </c>
      <c r="B216" s="117" t="s">
        <v>1298</v>
      </c>
      <c r="C216" s="115"/>
      <c r="D216" s="115"/>
      <c r="E216" s="115"/>
      <c r="F216" s="115"/>
      <c r="G216" s="115"/>
      <c r="H216" s="115"/>
      <c r="I216" s="115"/>
      <c r="J216" s="115"/>
      <c r="K216" s="115"/>
      <c r="L216" s="115"/>
      <c r="M216" s="115"/>
      <c r="N216" s="115"/>
      <c r="O216" s="115"/>
      <c r="P216" s="115"/>
      <c r="Q216" s="115"/>
      <c r="R216" s="115"/>
      <c r="S216" s="115"/>
      <c r="T216" s="115"/>
      <c r="U216" s="115"/>
      <c r="V216" s="115"/>
    </row>
    <row r="217" spans="1:22" ht="12.75" customHeight="1" x14ac:dyDescent="0.15">
      <c r="A217" s="117" t="s">
        <v>1299</v>
      </c>
      <c r="B217" s="117" t="s">
        <v>1300</v>
      </c>
      <c r="C217" s="115"/>
      <c r="D217" s="115"/>
      <c r="E217" s="115"/>
      <c r="F217" s="115"/>
      <c r="G217" s="115"/>
      <c r="H217" s="115"/>
      <c r="I217" s="115"/>
      <c r="J217" s="115"/>
      <c r="K217" s="115"/>
      <c r="L217" s="115"/>
      <c r="M217" s="115"/>
      <c r="N217" s="115"/>
      <c r="O217" s="115"/>
      <c r="P217" s="115"/>
      <c r="Q217" s="115"/>
      <c r="R217" s="115"/>
      <c r="S217" s="115"/>
      <c r="T217" s="115"/>
      <c r="U217" s="115"/>
      <c r="V217" s="115"/>
    </row>
    <row r="218" spans="1:22" ht="12.75" customHeight="1" x14ac:dyDescent="0.15">
      <c r="A218" s="117" t="s">
        <v>1301</v>
      </c>
      <c r="B218" s="117" t="s">
        <v>1302</v>
      </c>
      <c r="C218" s="115"/>
      <c r="D218" s="115"/>
      <c r="E218" s="115"/>
      <c r="F218" s="115"/>
      <c r="G218" s="115"/>
      <c r="H218" s="115"/>
      <c r="I218" s="115"/>
      <c r="J218" s="115"/>
      <c r="K218" s="115"/>
      <c r="L218" s="115"/>
      <c r="M218" s="115"/>
      <c r="N218" s="115"/>
      <c r="O218" s="115"/>
      <c r="P218" s="115"/>
      <c r="Q218" s="115"/>
      <c r="R218" s="115"/>
      <c r="S218" s="115"/>
      <c r="T218" s="115"/>
      <c r="U218" s="115"/>
      <c r="V218" s="115"/>
    </row>
    <row r="219" spans="1:22" ht="12.75" customHeight="1" x14ac:dyDescent="0.15">
      <c r="A219" s="117" t="s">
        <v>1303</v>
      </c>
      <c r="B219" s="117" t="s">
        <v>1304</v>
      </c>
      <c r="C219" s="115"/>
      <c r="D219" s="115"/>
      <c r="E219" s="115"/>
      <c r="F219" s="115"/>
      <c r="G219" s="115"/>
      <c r="H219" s="115"/>
      <c r="I219" s="115"/>
      <c r="J219" s="115"/>
      <c r="K219" s="115"/>
      <c r="L219" s="115"/>
      <c r="M219" s="115"/>
      <c r="N219" s="115"/>
      <c r="O219" s="115"/>
      <c r="P219" s="115"/>
      <c r="Q219" s="115"/>
      <c r="R219" s="115"/>
      <c r="S219" s="115"/>
      <c r="T219" s="115"/>
      <c r="U219" s="115"/>
      <c r="V219" s="115"/>
    </row>
    <row r="220" spans="1:22" ht="12.75" customHeight="1" x14ac:dyDescent="0.15">
      <c r="A220" s="117" t="s">
        <v>1305</v>
      </c>
      <c r="B220" s="117" t="s">
        <v>1306</v>
      </c>
      <c r="C220" s="115"/>
      <c r="D220" s="115"/>
      <c r="E220" s="115"/>
      <c r="F220" s="115"/>
      <c r="G220" s="115"/>
      <c r="H220" s="115"/>
      <c r="I220" s="115"/>
      <c r="J220" s="115"/>
      <c r="K220" s="115"/>
      <c r="L220" s="115"/>
      <c r="M220" s="115"/>
      <c r="N220" s="115"/>
      <c r="O220" s="115"/>
      <c r="P220" s="115"/>
      <c r="Q220" s="115"/>
      <c r="R220" s="115"/>
      <c r="S220" s="115"/>
      <c r="T220" s="115"/>
      <c r="U220" s="115"/>
      <c r="V220" s="115"/>
    </row>
    <row r="221" spans="1:22" ht="12.75" customHeight="1" x14ac:dyDescent="0.15">
      <c r="A221" s="117" t="s">
        <v>1307</v>
      </c>
      <c r="B221" s="117" t="s">
        <v>1308</v>
      </c>
      <c r="C221" s="115"/>
      <c r="D221" s="115"/>
      <c r="E221" s="115"/>
      <c r="F221" s="115"/>
      <c r="G221" s="115"/>
      <c r="H221" s="115"/>
      <c r="I221" s="115"/>
      <c r="J221" s="115"/>
      <c r="K221" s="115"/>
      <c r="L221" s="115"/>
      <c r="M221" s="115"/>
      <c r="N221" s="115"/>
      <c r="O221" s="115"/>
      <c r="P221" s="115"/>
      <c r="Q221" s="115"/>
      <c r="R221" s="115"/>
      <c r="S221" s="115"/>
      <c r="T221" s="115"/>
      <c r="U221" s="115"/>
      <c r="V221" s="115"/>
    </row>
    <row r="222" spans="1:22" ht="12.75" customHeight="1" x14ac:dyDescent="0.15">
      <c r="A222" s="117" t="s">
        <v>1309</v>
      </c>
      <c r="B222" s="117" t="s">
        <v>1310</v>
      </c>
      <c r="C222" s="115"/>
      <c r="D222" s="115"/>
      <c r="E222" s="115"/>
      <c r="F222" s="115"/>
      <c r="G222" s="115"/>
      <c r="H222" s="115"/>
      <c r="I222" s="115"/>
      <c r="J222" s="115"/>
      <c r="K222" s="115"/>
      <c r="L222" s="115"/>
      <c r="M222" s="115"/>
      <c r="N222" s="115"/>
      <c r="O222" s="115"/>
      <c r="P222" s="115"/>
      <c r="Q222" s="115"/>
      <c r="R222" s="115"/>
      <c r="S222" s="115"/>
      <c r="T222" s="115"/>
      <c r="U222" s="115"/>
      <c r="V222" s="115"/>
    </row>
    <row r="223" spans="1:22" ht="12.75" customHeight="1" x14ac:dyDescent="0.15">
      <c r="A223" s="117" t="s">
        <v>1311</v>
      </c>
      <c r="B223" s="117" t="s">
        <v>1312</v>
      </c>
      <c r="C223" s="115"/>
      <c r="D223" s="115"/>
      <c r="E223" s="115"/>
      <c r="F223" s="115"/>
      <c r="G223" s="115"/>
      <c r="H223" s="115"/>
      <c r="I223" s="115"/>
      <c r="J223" s="115"/>
      <c r="K223" s="115"/>
      <c r="L223" s="115"/>
      <c r="M223" s="115"/>
      <c r="N223" s="115"/>
      <c r="O223" s="115"/>
      <c r="P223" s="115"/>
      <c r="Q223" s="115"/>
      <c r="R223" s="115"/>
      <c r="S223" s="115"/>
      <c r="T223" s="115"/>
      <c r="U223" s="115"/>
      <c r="V223" s="115"/>
    </row>
    <row r="224" spans="1:22" ht="12.75" customHeight="1" x14ac:dyDescent="0.15">
      <c r="A224" s="117" t="s">
        <v>1313</v>
      </c>
      <c r="B224" s="117" t="s">
        <v>1314</v>
      </c>
      <c r="C224" s="115"/>
      <c r="D224" s="115"/>
      <c r="E224" s="115"/>
      <c r="F224" s="115"/>
      <c r="G224" s="115"/>
      <c r="H224" s="115"/>
      <c r="I224" s="115"/>
      <c r="J224" s="115"/>
      <c r="K224" s="115"/>
      <c r="L224" s="115"/>
      <c r="M224" s="115"/>
      <c r="N224" s="115"/>
      <c r="O224" s="115"/>
      <c r="P224" s="115"/>
      <c r="Q224" s="115"/>
      <c r="R224" s="115"/>
      <c r="S224" s="115"/>
      <c r="T224" s="115"/>
      <c r="U224" s="115"/>
      <c r="V224" s="115"/>
    </row>
    <row r="225" spans="1:22" ht="12.75" customHeight="1" x14ac:dyDescent="0.15">
      <c r="A225" s="117" t="s">
        <v>1315</v>
      </c>
      <c r="B225" s="117" t="s">
        <v>1316</v>
      </c>
      <c r="C225" s="115"/>
      <c r="D225" s="115"/>
      <c r="E225" s="115"/>
      <c r="F225" s="115"/>
      <c r="G225" s="115"/>
      <c r="H225" s="115"/>
      <c r="I225" s="115"/>
      <c r="J225" s="115"/>
      <c r="K225" s="115"/>
      <c r="L225" s="115"/>
      <c r="M225" s="115"/>
      <c r="N225" s="115"/>
      <c r="O225" s="115"/>
      <c r="P225" s="115"/>
      <c r="Q225" s="115"/>
      <c r="R225" s="115"/>
      <c r="S225" s="115"/>
      <c r="T225" s="115"/>
      <c r="U225" s="115"/>
      <c r="V225" s="115"/>
    </row>
    <row r="226" spans="1:22" ht="12.75" customHeight="1" x14ac:dyDescent="0.15">
      <c r="A226" s="117" t="s">
        <v>1317</v>
      </c>
      <c r="B226" s="117" t="s">
        <v>1318</v>
      </c>
      <c r="C226" s="115"/>
      <c r="D226" s="115"/>
      <c r="E226" s="115"/>
      <c r="F226" s="115"/>
      <c r="G226" s="115"/>
      <c r="H226" s="115"/>
      <c r="I226" s="115"/>
      <c r="J226" s="115"/>
      <c r="K226" s="115"/>
      <c r="L226" s="115"/>
      <c r="M226" s="115"/>
      <c r="N226" s="115"/>
      <c r="O226" s="115"/>
      <c r="P226" s="115"/>
      <c r="Q226" s="115"/>
      <c r="R226" s="115"/>
      <c r="S226" s="115"/>
      <c r="T226" s="115"/>
      <c r="U226" s="115"/>
      <c r="V226" s="115"/>
    </row>
    <row r="227" spans="1:22" ht="12.75" customHeight="1" x14ac:dyDescent="0.15">
      <c r="A227" s="117" t="s">
        <v>1319</v>
      </c>
      <c r="B227" s="117" t="s">
        <v>1320</v>
      </c>
      <c r="C227" s="115"/>
      <c r="D227" s="115"/>
      <c r="E227" s="115"/>
      <c r="F227" s="115"/>
      <c r="G227" s="115"/>
      <c r="H227" s="115"/>
      <c r="I227" s="115"/>
      <c r="J227" s="115"/>
      <c r="K227" s="115"/>
      <c r="L227" s="115"/>
      <c r="M227" s="115"/>
      <c r="N227" s="115"/>
      <c r="O227" s="115"/>
      <c r="P227" s="115"/>
      <c r="Q227" s="115"/>
      <c r="R227" s="115"/>
      <c r="S227" s="115"/>
      <c r="T227" s="115"/>
      <c r="U227" s="115"/>
      <c r="V227" s="115"/>
    </row>
    <row r="228" spans="1:22" ht="12.75" customHeight="1" x14ac:dyDescent="0.15">
      <c r="A228" s="117" t="s">
        <v>1321</v>
      </c>
      <c r="B228" s="117" t="s">
        <v>1322</v>
      </c>
      <c r="C228" s="115"/>
      <c r="D228" s="115"/>
      <c r="E228" s="115"/>
      <c r="F228" s="115"/>
      <c r="G228" s="115"/>
      <c r="H228" s="115"/>
      <c r="I228" s="115"/>
      <c r="J228" s="115"/>
      <c r="K228" s="115"/>
      <c r="L228" s="115"/>
      <c r="M228" s="115"/>
      <c r="N228" s="115"/>
      <c r="O228" s="115"/>
      <c r="P228" s="115"/>
      <c r="Q228" s="115"/>
      <c r="R228" s="115"/>
      <c r="S228" s="115"/>
      <c r="T228" s="115"/>
      <c r="U228" s="115"/>
      <c r="V228" s="115"/>
    </row>
    <row r="229" spans="1:22" ht="12.75" customHeight="1" x14ac:dyDescent="0.15">
      <c r="A229" s="117" t="s">
        <v>1323</v>
      </c>
      <c r="B229" s="117" t="s">
        <v>1324</v>
      </c>
      <c r="C229" s="115"/>
      <c r="D229" s="115"/>
      <c r="E229" s="115"/>
      <c r="F229" s="115"/>
      <c r="G229" s="115"/>
      <c r="H229" s="115"/>
      <c r="I229" s="115"/>
      <c r="J229" s="115"/>
      <c r="K229" s="115"/>
      <c r="L229" s="115"/>
      <c r="M229" s="115"/>
      <c r="N229" s="115"/>
      <c r="O229" s="115"/>
      <c r="P229" s="115"/>
      <c r="Q229" s="115"/>
      <c r="R229" s="115"/>
      <c r="S229" s="115"/>
      <c r="T229" s="115"/>
      <c r="U229" s="115"/>
      <c r="V229" s="115"/>
    </row>
    <row r="230" spans="1:22" ht="12.75" customHeight="1" x14ac:dyDescent="0.15">
      <c r="A230" s="117" t="s">
        <v>1325</v>
      </c>
      <c r="B230" s="117" t="s">
        <v>1326</v>
      </c>
      <c r="C230" s="115"/>
      <c r="D230" s="115"/>
      <c r="E230" s="115"/>
      <c r="F230" s="115"/>
      <c r="G230" s="115"/>
      <c r="H230" s="115"/>
      <c r="I230" s="115"/>
      <c r="J230" s="115"/>
      <c r="K230" s="115"/>
      <c r="L230" s="115"/>
      <c r="M230" s="115"/>
      <c r="N230" s="115"/>
      <c r="O230" s="115"/>
      <c r="P230" s="115"/>
      <c r="Q230" s="115"/>
      <c r="R230" s="115"/>
      <c r="S230" s="115"/>
      <c r="T230" s="115"/>
      <c r="U230" s="115"/>
      <c r="V230" s="115"/>
    </row>
    <row r="231" spans="1:22" ht="12.75" customHeight="1" x14ac:dyDescent="0.15">
      <c r="A231" s="117" t="s">
        <v>1327</v>
      </c>
      <c r="B231" s="117" t="s">
        <v>1328</v>
      </c>
      <c r="C231" s="115"/>
      <c r="D231" s="115"/>
      <c r="E231" s="115"/>
      <c r="F231" s="115"/>
      <c r="G231" s="115"/>
      <c r="H231" s="115"/>
      <c r="I231" s="115"/>
      <c r="J231" s="115"/>
      <c r="K231" s="115"/>
      <c r="L231" s="115"/>
      <c r="M231" s="115"/>
      <c r="N231" s="115"/>
      <c r="O231" s="115"/>
      <c r="P231" s="115"/>
      <c r="Q231" s="115"/>
      <c r="R231" s="115"/>
      <c r="S231" s="115"/>
      <c r="T231" s="115"/>
      <c r="U231" s="115"/>
      <c r="V231" s="115"/>
    </row>
    <row r="232" spans="1:22" ht="12.75" customHeight="1" x14ac:dyDescent="0.15">
      <c r="A232" s="117" t="s">
        <v>1329</v>
      </c>
      <c r="B232" s="117" t="s">
        <v>1330</v>
      </c>
      <c r="C232" s="115"/>
      <c r="D232" s="115"/>
      <c r="E232" s="115"/>
      <c r="F232" s="115"/>
      <c r="G232" s="115"/>
      <c r="H232" s="115"/>
      <c r="I232" s="115"/>
      <c r="J232" s="115"/>
      <c r="K232" s="115"/>
      <c r="L232" s="115"/>
      <c r="M232" s="115"/>
      <c r="N232" s="115"/>
      <c r="O232" s="115"/>
      <c r="P232" s="115"/>
      <c r="Q232" s="115"/>
      <c r="R232" s="115"/>
      <c r="S232" s="115"/>
      <c r="T232" s="115"/>
      <c r="U232" s="115"/>
      <c r="V232" s="115"/>
    </row>
    <row r="233" spans="1:22" ht="12.75" customHeight="1" x14ac:dyDescent="0.15">
      <c r="A233" s="117" t="s">
        <v>1331</v>
      </c>
      <c r="B233" s="117" t="s">
        <v>1332</v>
      </c>
      <c r="C233" s="115"/>
      <c r="D233" s="115"/>
      <c r="E233" s="115"/>
      <c r="F233" s="115"/>
      <c r="G233" s="115"/>
      <c r="H233" s="115"/>
      <c r="I233" s="115"/>
      <c r="J233" s="115"/>
      <c r="K233" s="115"/>
      <c r="L233" s="115"/>
      <c r="M233" s="115"/>
      <c r="N233" s="115"/>
      <c r="O233" s="115"/>
      <c r="P233" s="115"/>
      <c r="Q233" s="115"/>
      <c r="R233" s="115"/>
      <c r="S233" s="115"/>
      <c r="T233" s="115"/>
      <c r="U233" s="115"/>
      <c r="V233" s="115"/>
    </row>
    <row r="234" spans="1:22" ht="12.75" customHeight="1" x14ac:dyDescent="0.15">
      <c r="A234" s="117" t="s">
        <v>1333</v>
      </c>
      <c r="B234" s="117" t="s">
        <v>1334</v>
      </c>
      <c r="C234" s="115"/>
      <c r="D234" s="115"/>
      <c r="E234" s="115"/>
      <c r="F234" s="115"/>
      <c r="G234" s="115"/>
      <c r="H234" s="115"/>
      <c r="I234" s="115"/>
      <c r="J234" s="115"/>
      <c r="K234" s="115"/>
      <c r="L234" s="115"/>
      <c r="M234" s="115"/>
      <c r="N234" s="115"/>
      <c r="O234" s="115"/>
      <c r="P234" s="115"/>
      <c r="Q234" s="115"/>
      <c r="R234" s="115"/>
      <c r="S234" s="115"/>
      <c r="T234" s="115"/>
      <c r="U234" s="115"/>
      <c r="V234" s="115"/>
    </row>
    <row r="235" spans="1:22" ht="12.75" customHeight="1" x14ac:dyDescent="0.15">
      <c r="A235" s="117" t="s">
        <v>1335</v>
      </c>
      <c r="B235" s="117" t="s">
        <v>1336</v>
      </c>
      <c r="C235" s="115"/>
      <c r="D235" s="115"/>
      <c r="E235" s="115"/>
      <c r="F235" s="115"/>
      <c r="G235" s="115"/>
      <c r="H235" s="115"/>
      <c r="I235" s="115"/>
      <c r="J235" s="115"/>
      <c r="K235" s="115"/>
      <c r="L235" s="115"/>
      <c r="M235" s="115"/>
      <c r="N235" s="115"/>
      <c r="O235" s="115"/>
      <c r="P235" s="115"/>
      <c r="Q235" s="115"/>
      <c r="R235" s="115"/>
      <c r="S235" s="115"/>
      <c r="T235" s="115"/>
      <c r="U235" s="115"/>
      <c r="V235" s="115"/>
    </row>
    <row r="236" spans="1:22" ht="12.75" customHeight="1" x14ac:dyDescent="0.15">
      <c r="A236" s="117" t="s">
        <v>1337</v>
      </c>
      <c r="B236" s="117" t="s">
        <v>1338</v>
      </c>
      <c r="C236" s="115"/>
      <c r="D236" s="115"/>
      <c r="E236" s="115"/>
      <c r="F236" s="115"/>
      <c r="G236" s="115"/>
      <c r="H236" s="115"/>
      <c r="I236" s="115"/>
      <c r="J236" s="115"/>
      <c r="K236" s="115"/>
      <c r="L236" s="115"/>
      <c r="M236" s="115"/>
      <c r="N236" s="115"/>
      <c r="O236" s="115"/>
      <c r="P236" s="115"/>
      <c r="Q236" s="115"/>
      <c r="R236" s="115"/>
      <c r="S236" s="115"/>
      <c r="T236" s="115"/>
      <c r="U236" s="115"/>
      <c r="V236" s="115"/>
    </row>
    <row r="237" spans="1:22" ht="12.75" customHeight="1" x14ac:dyDescent="0.15">
      <c r="A237" s="117" t="s">
        <v>1339</v>
      </c>
      <c r="B237" s="117" t="s">
        <v>1340</v>
      </c>
      <c r="C237" s="115"/>
      <c r="D237" s="115"/>
      <c r="E237" s="115"/>
      <c r="F237" s="115"/>
      <c r="G237" s="115"/>
      <c r="H237" s="115"/>
      <c r="I237" s="115"/>
      <c r="J237" s="115"/>
      <c r="K237" s="115"/>
      <c r="L237" s="115"/>
      <c r="M237" s="115"/>
      <c r="N237" s="115"/>
      <c r="O237" s="115"/>
      <c r="P237" s="115"/>
      <c r="Q237" s="115"/>
      <c r="R237" s="115"/>
      <c r="S237" s="115"/>
      <c r="T237" s="115"/>
      <c r="U237" s="115"/>
      <c r="V237" s="115"/>
    </row>
    <row r="238" spans="1:22" ht="12.75" customHeight="1" x14ac:dyDescent="0.15">
      <c r="A238" s="117" t="s">
        <v>1341</v>
      </c>
      <c r="B238" s="117" t="s">
        <v>1342</v>
      </c>
      <c r="C238" s="115"/>
      <c r="D238" s="115"/>
      <c r="E238" s="115"/>
      <c r="F238" s="115"/>
      <c r="G238" s="115"/>
      <c r="H238" s="115"/>
      <c r="I238" s="115"/>
      <c r="J238" s="115"/>
      <c r="K238" s="115"/>
      <c r="L238" s="115"/>
      <c r="M238" s="115"/>
      <c r="N238" s="115"/>
      <c r="O238" s="115"/>
      <c r="P238" s="115"/>
      <c r="Q238" s="115"/>
      <c r="R238" s="115"/>
      <c r="S238" s="115"/>
      <c r="T238" s="115"/>
      <c r="U238" s="115"/>
      <c r="V238" s="115"/>
    </row>
    <row r="239" spans="1:22" ht="12.75" customHeight="1" x14ac:dyDescent="0.15">
      <c r="A239" s="117" t="s">
        <v>1343</v>
      </c>
      <c r="B239" s="117" t="s">
        <v>1344</v>
      </c>
      <c r="C239" s="115"/>
      <c r="D239" s="115"/>
      <c r="E239" s="115"/>
      <c r="F239" s="115"/>
      <c r="G239" s="115"/>
      <c r="H239" s="115"/>
      <c r="I239" s="115"/>
      <c r="J239" s="115"/>
      <c r="K239" s="115"/>
      <c r="L239" s="115"/>
      <c r="M239" s="115"/>
      <c r="N239" s="115"/>
      <c r="O239" s="115"/>
      <c r="P239" s="115"/>
      <c r="Q239" s="115"/>
      <c r="R239" s="115"/>
      <c r="S239" s="115"/>
      <c r="T239" s="115"/>
      <c r="U239" s="115"/>
      <c r="V239" s="115"/>
    </row>
    <row r="240" spans="1:22" ht="12.75" customHeight="1" x14ac:dyDescent="0.2">
      <c r="A240" s="115" t="s">
        <v>394</v>
      </c>
      <c r="B240" s="118" t="str">
        <f>CONCATENATE(B169,"; ",B199)</f>
        <v xml:space="preserve"> Access permissions are managed, incorporating the principles of least privilege and separation of duties;  Access to systems and assets is controlled, incorporating the principle of least functionality</v>
      </c>
      <c r="C240" s="115"/>
      <c r="D240" s="115"/>
      <c r="E240" s="115"/>
      <c r="F240" s="115"/>
      <c r="G240" s="115"/>
      <c r="H240" s="115"/>
      <c r="I240" s="115"/>
      <c r="J240" s="115"/>
      <c r="K240" s="115"/>
      <c r="L240" s="115"/>
      <c r="M240" s="115"/>
      <c r="N240" s="115"/>
      <c r="O240" s="115"/>
      <c r="P240" s="115"/>
      <c r="Q240" s="115"/>
      <c r="R240" s="115"/>
      <c r="S240" s="115"/>
      <c r="T240" s="115"/>
      <c r="U240" s="115"/>
      <c r="V240" s="115"/>
    </row>
    <row r="241" spans="1:22" ht="12.75" customHeight="1" x14ac:dyDescent="0.2">
      <c r="A241" s="115" t="s">
        <v>413</v>
      </c>
      <c r="B241" s="118" t="str">
        <f>CONCATENATE(B142,"; ",B143,"; ",B144)</f>
        <v xml:space="preserve"> Physical devices and systems within the organization are inventoried;  Software platforms and applications within the organization are inventoried;  Organizational communication and data flows are mapped</v>
      </c>
      <c r="C241" s="115"/>
      <c r="D241" s="115"/>
      <c r="E241" s="115"/>
      <c r="F241" s="115"/>
      <c r="G241" s="115"/>
      <c r="H241" s="115"/>
      <c r="I241" s="115"/>
      <c r="J241" s="115"/>
      <c r="K241" s="115"/>
      <c r="L241" s="115"/>
      <c r="M241" s="115"/>
      <c r="N241" s="115"/>
      <c r="O241" s="115"/>
      <c r="P241" s="115"/>
      <c r="Q241" s="115"/>
      <c r="R241" s="115"/>
      <c r="S241" s="115"/>
      <c r="T241" s="115"/>
      <c r="U241" s="115"/>
      <c r="V241" s="115"/>
    </row>
    <row r="242" spans="1:22" ht="12.75" customHeight="1" x14ac:dyDescent="0.2">
      <c r="A242" s="115" t="s">
        <v>452</v>
      </c>
      <c r="B242" s="118" t="str">
        <f>CONCATENATE(B166,"; ",B169)</f>
        <v xml:space="preserve"> Identities and credentials are managed for authorized devices and users;  Access permissions are managed, incorporating the principles of least privilege and separation of duties</v>
      </c>
      <c r="C242" s="115"/>
      <c r="D242" s="115"/>
      <c r="E242" s="115"/>
      <c r="F242" s="115"/>
      <c r="G242" s="115"/>
      <c r="H242" s="115"/>
      <c r="I242" s="115"/>
      <c r="J242" s="115"/>
      <c r="K242" s="115"/>
      <c r="L242" s="115"/>
      <c r="M242" s="115"/>
      <c r="N242" s="115"/>
      <c r="O242" s="115"/>
      <c r="P242" s="115"/>
      <c r="Q242" s="115"/>
      <c r="R242" s="115"/>
      <c r="S242" s="115"/>
      <c r="T242" s="115"/>
      <c r="U242" s="115"/>
      <c r="V242" s="115"/>
    </row>
    <row r="243" spans="1:22" ht="12.75" customHeight="1" x14ac:dyDescent="0.2">
      <c r="A243" s="115" t="s">
        <v>519</v>
      </c>
      <c r="B243" s="118" t="str">
        <f>CONCATENATE(B167,"; ",B187)</f>
        <v xml:space="preserve"> Physical access to assets is managed and protected;  Policy and regulations regarding the physical operating environment for organizational assets are met</v>
      </c>
      <c r="C243" s="115"/>
      <c r="D243" s="115"/>
      <c r="E243" s="115"/>
      <c r="F243" s="115"/>
      <c r="G243" s="115"/>
      <c r="H243" s="115"/>
      <c r="I243" s="115"/>
      <c r="J243" s="115"/>
      <c r="K243" s="115"/>
      <c r="L243" s="115"/>
      <c r="M243" s="115"/>
      <c r="N243" s="115"/>
      <c r="O243" s="115"/>
      <c r="P243" s="115"/>
      <c r="Q243" s="115"/>
      <c r="R243" s="115"/>
      <c r="S243" s="115"/>
      <c r="T243" s="115"/>
      <c r="U243" s="115"/>
      <c r="V243" s="115"/>
    </row>
    <row r="244" spans="1:22" ht="12.75" customHeight="1" x14ac:dyDescent="0.2">
      <c r="A244" s="115" t="s">
        <v>529</v>
      </c>
      <c r="B244" s="118" t="str">
        <f>CONCATENATE(B176,"; ",B177)</f>
        <v xml:space="preserve"> Data-at-rest is protected;  Data-in-transit is protected</v>
      </c>
      <c r="C244" s="115"/>
      <c r="D244" s="115"/>
      <c r="E244" s="115"/>
      <c r="F244" s="115"/>
      <c r="G244" s="115"/>
      <c r="H244" s="115"/>
      <c r="I244" s="115"/>
      <c r="J244" s="115"/>
      <c r="K244" s="115"/>
      <c r="L244" s="115"/>
      <c r="M244" s="115"/>
      <c r="N244" s="115"/>
      <c r="O244" s="115"/>
      <c r="P244" s="115"/>
      <c r="Q244" s="115"/>
      <c r="R244" s="115"/>
      <c r="S244" s="115"/>
      <c r="T244" s="115"/>
      <c r="U244" s="115"/>
      <c r="V244" s="115"/>
    </row>
    <row r="245" spans="1:22" ht="12.75" customHeight="1" x14ac:dyDescent="0.2">
      <c r="A245" s="115" t="s">
        <v>882</v>
      </c>
      <c r="B245" s="118" t="str">
        <f>CONCATENATE(B206,"; ",B207,"; ",B212)</f>
        <v xml:space="preserve"> The network is monitored to detect potential cybersecurity events;  The physical environment is monitored to detect potential cybersecurity events;  Monitoring for unauthorized personnel, connections, devices, and software is performed</v>
      </c>
      <c r="C245" s="115"/>
      <c r="D245" s="115"/>
      <c r="E245" s="115"/>
      <c r="F245" s="115"/>
      <c r="G245" s="115"/>
      <c r="H245" s="115"/>
      <c r="I245" s="115"/>
      <c r="J245" s="115"/>
      <c r="K245" s="115"/>
      <c r="L245" s="115"/>
      <c r="M245" s="115"/>
      <c r="N245" s="115"/>
      <c r="O245" s="115"/>
      <c r="P245" s="115"/>
      <c r="Q245" s="115"/>
      <c r="R245" s="115"/>
      <c r="S245" s="115"/>
      <c r="T245" s="115"/>
      <c r="U245" s="115"/>
      <c r="V245" s="115"/>
    </row>
    <row r="246" spans="1:22" ht="12.75" customHeight="1" x14ac:dyDescent="0.2">
      <c r="A246" s="115" t="s">
        <v>887</v>
      </c>
      <c r="B246" s="118" t="str">
        <f>CONCATENATE(B167,"; ",B175,"; ",B187,"; ",B207)</f>
        <v xml:space="preserve"> Physical access to assets is managed and protected;  Physical and information security personnel understand roles &amp; responsibilities ;  Policy and regulations regarding the physical operating environment for organizational assets are met;  The physical environment is monitored to detect potential cybersecurity events</v>
      </c>
      <c r="C246" s="115"/>
      <c r="D246" s="115"/>
      <c r="E246" s="115"/>
      <c r="F246" s="115"/>
      <c r="G246" s="115"/>
      <c r="H246" s="115"/>
      <c r="I246" s="115"/>
      <c r="J246" s="115"/>
      <c r="K246" s="115"/>
      <c r="L246" s="115"/>
      <c r="M246" s="115"/>
      <c r="N246" s="115"/>
      <c r="O246" s="115"/>
      <c r="P246" s="115"/>
      <c r="Q246" s="115"/>
      <c r="R246" s="115"/>
      <c r="S246" s="115"/>
      <c r="T246" s="115"/>
      <c r="U246" s="115"/>
      <c r="V246" s="115"/>
    </row>
    <row r="247" spans="1:22" ht="12.75" customHeight="1" x14ac:dyDescent="0.2">
      <c r="A247" s="115" t="s">
        <v>893</v>
      </c>
      <c r="B247" s="118" t="str">
        <f>CONCATENATE(B167,", ",B169,"; ",B176,"; ",B178,"; ",B180)</f>
        <v xml:space="preserve"> Physical access to assets is managed and protected,  Access permissions are managed, incorporating the principles of least privilege and separation of duties;  Data-at-rest is protected;  Assets are formally managed throughout removal, transfers, and disposition;  Protections against data leaks are implemented</v>
      </c>
      <c r="C247" s="115"/>
      <c r="D247" s="115"/>
      <c r="E247" s="115"/>
      <c r="F247" s="115"/>
      <c r="G247" s="115"/>
      <c r="H247" s="115"/>
      <c r="I247" s="115"/>
      <c r="J247" s="115"/>
      <c r="K247" s="115"/>
      <c r="L247" s="115"/>
      <c r="M247" s="115"/>
      <c r="N247" s="115"/>
      <c r="O247" s="115"/>
      <c r="P247" s="115"/>
      <c r="Q247" s="115"/>
      <c r="R247" s="115"/>
      <c r="S247" s="115"/>
      <c r="T247" s="115"/>
      <c r="U247" s="115"/>
      <c r="V247" s="115"/>
    </row>
    <row r="248" spans="1:22" ht="12.75" customHeight="1" x14ac:dyDescent="0.2">
      <c r="A248" s="115" t="s">
        <v>915</v>
      </c>
      <c r="B248" s="118" t="str">
        <f>CONCATENATE(B183,"; ",B184)</f>
        <v xml:space="preserve"> A baseline configuration of information technology/industrial control systems is created and maintained;  A System Development Life Cycle to manage systems is implemented</v>
      </c>
      <c r="C248" s="115"/>
      <c r="D248" s="115"/>
      <c r="E248" s="115"/>
      <c r="F248" s="115"/>
      <c r="G248" s="115"/>
      <c r="H248" s="115"/>
      <c r="I248" s="115"/>
      <c r="J248" s="115"/>
      <c r="K248" s="115"/>
      <c r="L248" s="115"/>
      <c r="M248" s="115"/>
      <c r="N248" s="115"/>
      <c r="O248" s="115"/>
      <c r="P248" s="115"/>
      <c r="Q248" s="115"/>
      <c r="R248" s="115"/>
      <c r="S248" s="115"/>
      <c r="T248" s="115"/>
      <c r="U248" s="115"/>
      <c r="V248" s="115"/>
    </row>
    <row r="249" spans="1:22" ht="12.75" customHeight="1" x14ac:dyDescent="0.2">
      <c r="A249" s="115" t="s">
        <v>1345</v>
      </c>
      <c r="B249" s="118" t="s">
        <v>1346</v>
      </c>
      <c r="C249" s="115"/>
      <c r="D249" s="115"/>
      <c r="E249" s="115"/>
      <c r="F249" s="115"/>
      <c r="G249" s="115"/>
      <c r="H249" s="115"/>
      <c r="I249" s="115"/>
      <c r="J249" s="115"/>
      <c r="K249" s="115"/>
      <c r="L249" s="115"/>
      <c r="M249" s="115"/>
      <c r="N249" s="115"/>
      <c r="O249" s="115"/>
      <c r="P249" s="115"/>
      <c r="Q249" s="115"/>
      <c r="R249" s="115"/>
      <c r="S249" s="115"/>
      <c r="T249" s="115"/>
      <c r="U249" s="115"/>
      <c r="V249" s="115"/>
    </row>
    <row r="250" spans="1:22" ht="12.75" customHeight="1" x14ac:dyDescent="0.2">
      <c r="A250" s="115" t="s">
        <v>1347</v>
      </c>
      <c r="B250" s="118" t="s">
        <v>1348</v>
      </c>
      <c r="C250" s="115"/>
      <c r="D250" s="115"/>
      <c r="E250" s="115"/>
      <c r="F250" s="115"/>
      <c r="G250" s="115"/>
      <c r="H250" s="115"/>
      <c r="I250" s="115"/>
      <c r="J250" s="115"/>
      <c r="K250" s="115"/>
      <c r="L250" s="115"/>
      <c r="M250" s="115"/>
      <c r="N250" s="115"/>
      <c r="O250" s="115"/>
      <c r="P250" s="115"/>
      <c r="Q250" s="115"/>
      <c r="R250" s="115"/>
      <c r="S250" s="115"/>
      <c r="T250" s="115"/>
      <c r="U250" s="115"/>
      <c r="V250" s="115"/>
    </row>
    <row r="251" spans="1:22" ht="12.75" customHeight="1" x14ac:dyDescent="0.2">
      <c r="A251" s="115" t="s">
        <v>614</v>
      </c>
      <c r="B251" s="118" t="s">
        <v>1349</v>
      </c>
      <c r="C251" s="115"/>
      <c r="D251" s="115"/>
      <c r="E251" s="115"/>
      <c r="F251" s="115"/>
      <c r="G251" s="115"/>
      <c r="H251" s="115"/>
      <c r="I251" s="115"/>
      <c r="J251" s="115"/>
      <c r="K251" s="115"/>
      <c r="L251" s="115"/>
      <c r="M251" s="115"/>
      <c r="N251" s="115"/>
      <c r="O251" s="115"/>
      <c r="P251" s="115"/>
      <c r="Q251" s="115"/>
      <c r="R251" s="115"/>
      <c r="S251" s="115"/>
      <c r="T251" s="115"/>
      <c r="U251" s="115"/>
      <c r="V251" s="115"/>
    </row>
    <row r="252" spans="1:22" ht="12.75" customHeight="1" x14ac:dyDescent="0.2">
      <c r="A252" s="115" t="s">
        <v>1350</v>
      </c>
      <c r="B252" s="118" t="s">
        <v>1351</v>
      </c>
      <c r="C252" s="115"/>
      <c r="D252" s="115"/>
      <c r="E252" s="115"/>
      <c r="F252" s="115"/>
      <c r="G252" s="115"/>
      <c r="H252" s="115"/>
      <c r="I252" s="115"/>
      <c r="J252" s="115"/>
      <c r="K252" s="115"/>
      <c r="L252" s="115"/>
      <c r="M252" s="115"/>
      <c r="N252" s="115"/>
      <c r="O252" s="115"/>
      <c r="P252" s="115"/>
      <c r="Q252" s="115"/>
      <c r="R252" s="115"/>
      <c r="S252" s="115"/>
      <c r="T252" s="115"/>
      <c r="U252" s="115"/>
      <c r="V252" s="115"/>
    </row>
    <row r="253" spans="1:22" ht="12.75" customHeight="1" x14ac:dyDescent="0.2">
      <c r="A253" s="115" t="s">
        <v>1352</v>
      </c>
      <c r="B253" s="118" t="s">
        <v>1353</v>
      </c>
      <c r="C253" s="115"/>
      <c r="D253" s="115"/>
      <c r="E253" s="115"/>
      <c r="F253" s="115"/>
      <c r="G253" s="115"/>
      <c r="H253" s="115"/>
      <c r="I253" s="115"/>
      <c r="J253" s="115"/>
      <c r="K253" s="115"/>
      <c r="L253" s="115"/>
      <c r="M253" s="115"/>
      <c r="N253" s="115"/>
      <c r="O253" s="115"/>
      <c r="P253" s="115"/>
      <c r="Q253" s="115"/>
      <c r="R253" s="115"/>
      <c r="S253" s="115"/>
      <c r="T253" s="115"/>
      <c r="U253" s="115"/>
      <c r="V253" s="115"/>
    </row>
    <row r="254" spans="1:22" ht="12.75" customHeight="1" x14ac:dyDescent="0.2">
      <c r="A254" s="115" t="s">
        <v>1354</v>
      </c>
      <c r="B254" s="118" t="s">
        <v>1355</v>
      </c>
      <c r="C254" s="115"/>
      <c r="D254" s="115"/>
      <c r="E254" s="115"/>
      <c r="F254" s="115"/>
      <c r="G254" s="115"/>
      <c r="H254" s="115"/>
      <c r="I254" s="115"/>
      <c r="J254" s="115"/>
      <c r="K254" s="115"/>
      <c r="L254" s="115"/>
      <c r="M254" s="115"/>
      <c r="N254" s="115"/>
      <c r="O254" s="115"/>
      <c r="P254" s="115"/>
      <c r="Q254" s="115"/>
      <c r="R254" s="115"/>
      <c r="S254" s="115"/>
      <c r="T254" s="115"/>
      <c r="U254" s="115"/>
      <c r="V254" s="115"/>
    </row>
    <row r="255" spans="1:22" ht="12.75" customHeight="1" x14ac:dyDescent="0.2">
      <c r="A255" s="115" t="s">
        <v>1356</v>
      </c>
      <c r="B255" s="118" t="s">
        <v>1357</v>
      </c>
      <c r="C255" s="115"/>
      <c r="D255" s="115"/>
      <c r="E255" s="115"/>
      <c r="F255" s="115"/>
      <c r="G255" s="115"/>
      <c r="H255" s="115"/>
      <c r="I255" s="115"/>
      <c r="J255" s="115"/>
      <c r="K255" s="115"/>
      <c r="L255" s="115"/>
      <c r="M255" s="115"/>
      <c r="N255" s="115"/>
      <c r="O255" s="115"/>
      <c r="P255" s="115"/>
      <c r="Q255" s="115"/>
      <c r="R255" s="115"/>
      <c r="S255" s="115"/>
      <c r="T255" s="115"/>
      <c r="U255" s="115"/>
      <c r="V255" s="115"/>
    </row>
    <row r="256" spans="1:22" ht="12.75" customHeight="1" x14ac:dyDescent="0.2">
      <c r="A256" s="115" t="s">
        <v>1358</v>
      </c>
      <c r="B256" s="118" t="s">
        <v>1359</v>
      </c>
      <c r="C256" s="115"/>
      <c r="D256" s="115"/>
      <c r="E256" s="115"/>
      <c r="F256" s="115"/>
      <c r="G256" s="115"/>
      <c r="H256" s="115"/>
      <c r="I256" s="115"/>
      <c r="J256" s="115"/>
      <c r="K256" s="115"/>
      <c r="L256" s="115"/>
      <c r="M256" s="115"/>
      <c r="N256" s="115"/>
      <c r="O256" s="115"/>
      <c r="P256" s="115"/>
      <c r="Q256" s="115"/>
      <c r="R256" s="115"/>
      <c r="S256" s="115"/>
      <c r="T256" s="115"/>
      <c r="U256" s="115"/>
      <c r="V256" s="115"/>
    </row>
    <row r="257" spans="1:22" ht="12.75" customHeight="1" x14ac:dyDescent="0.2">
      <c r="A257" s="115" t="s">
        <v>1360</v>
      </c>
      <c r="B257" s="118" t="s">
        <v>1361</v>
      </c>
      <c r="C257" s="115"/>
      <c r="D257" s="115"/>
      <c r="E257" s="115"/>
      <c r="F257" s="115"/>
      <c r="G257" s="115"/>
      <c r="H257" s="115"/>
      <c r="I257" s="115"/>
      <c r="J257" s="115"/>
      <c r="K257" s="115"/>
      <c r="L257" s="115"/>
      <c r="M257" s="115"/>
      <c r="N257" s="115"/>
      <c r="O257" s="115"/>
      <c r="P257" s="115"/>
      <c r="Q257" s="115"/>
      <c r="R257" s="115"/>
      <c r="S257" s="115"/>
      <c r="T257" s="115"/>
      <c r="U257" s="115"/>
      <c r="V257" s="115"/>
    </row>
    <row r="258" spans="1:22" ht="12.75" customHeight="1" x14ac:dyDescent="0.2">
      <c r="A258" s="115" t="s">
        <v>1362</v>
      </c>
      <c r="B258" s="118" t="s">
        <v>1363</v>
      </c>
      <c r="C258" s="115"/>
      <c r="D258" s="115"/>
      <c r="E258" s="115"/>
      <c r="F258" s="115"/>
      <c r="G258" s="115"/>
      <c r="H258" s="115"/>
      <c r="I258" s="115"/>
      <c r="J258" s="115"/>
      <c r="K258" s="115"/>
      <c r="L258" s="115"/>
      <c r="M258" s="115"/>
      <c r="N258" s="115"/>
      <c r="O258" s="115"/>
      <c r="P258" s="115"/>
      <c r="Q258" s="115"/>
      <c r="R258" s="115"/>
      <c r="S258" s="115"/>
      <c r="T258" s="115"/>
      <c r="U258" s="115"/>
      <c r="V258" s="115"/>
    </row>
    <row r="259" spans="1:22" ht="12.75" customHeight="1" x14ac:dyDescent="0.2">
      <c r="A259" s="115" t="s">
        <v>1364</v>
      </c>
      <c r="B259" s="118" t="s">
        <v>1365</v>
      </c>
      <c r="C259" s="115"/>
      <c r="D259" s="115"/>
      <c r="E259" s="115"/>
      <c r="F259" s="115"/>
      <c r="G259" s="115"/>
      <c r="H259" s="115"/>
      <c r="I259" s="115"/>
      <c r="J259" s="115"/>
      <c r="K259" s="115"/>
      <c r="L259" s="115"/>
      <c r="M259" s="115"/>
      <c r="N259" s="115"/>
      <c r="O259" s="115"/>
      <c r="P259" s="115"/>
      <c r="Q259" s="115"/>
      <c r="R259" s="115"/>
      <c r="S259" s="115"/>
      <c r="T259" s="115"/>
      <c r="U259" s="115"/>
      <c r="V259" s="115"/>
    </row>
    <row r="260" spans="1:22" ht="12.75" customHeight="1" x14ac:dyDescent="0.2">
      <c r="A260" s="115" t="s">
        <v>1366</v>
      </c>
      <c r="B260" s="118" t="s">
        <v>1367</v>
      </c>
      <c r="C260" s="115"/>
      <c r="D260" s="115"/>
      <c r="E260" s="115"/>
      <c r="F260" s="115"/>
      <c r="G260" s="115"/>
      <c r="H260" s="115"/>
      <c r="I260" s="115"/>
      <c r="J260" s="115"/>
      <c r="K260" s="115"/>
      <c r="L260" s="115"/>
      <c r="M260" s="115"/>
      <c r="N260" s="115"/>
      <c r="O260" s="115"/>
      <c r="P260" s="115"/>
      <c r="Q260" s="115"/>
      <c r="R260" s="115"/>
      <c r="S260" s="115"/>
      <c r="T260" s="115"/>
      <c r="U260" s="115"/>
      <c r="V260" s="115"/>
    </row>
    <row r="261" spans="1:22" ht="12.75" customHeight="1" x14ac:dyDescent="0.2">
      <c r="A261" s="115" t="s">
        <v>1368</v>
      </c>
      <c r="B261" s="118" t="s">
        <v>1369</v>
      </c>
      <c r="C261" s="115"/>
      <c r="D261" s="115"/>
      <c r="E261" s="115"/>
      <c r="F261" s="115"/>
      <c r="G261" s="115"/>
      <c r="H261" s="115"/>
      <c r="I261" s="115"/>
      <c r="J261" s="115"/>
      <c r="K261" s="115"/>
      <c r="L261" s="115"/>
      <c r="M261" s="115"/>
      <c r="N261" s="115"/>
      <c r="O261" s="115"/>
      <c r="P261" s="115"/>
      <c r="Q261" s="115"/>
      <c r="R261" s="115"/>
      <c r="S261" s="115"/>
      <c r="T261" s="115"/>
      <c r="U261" s="115"/>
      <c r="V261" s="115"/>
    </row>
    <row r="262" spans="1:22" ht="12.75" customHeight="1" x14ac:dyDescent="0.2">
      <c r="A262" s="115" t="s">
        <v>1370</v>
      </c>
      <c r="B262" s="118" t="s">
        <v>1371</v>
      </c>
      <c r="C262" s="115"/>
      <c r="D262" s="115"/>
      <c r="E262" s="115"/>
      <c r="F262" s="115"/>
      <c r="G262" s="115"/>
      <c r="H262" s="115"/>
      <c r="I262" s="115"/>
      <c r="J262" s="115"/>
      <c r="K262" s="115"/>
      <c r="L262" s="115"/>
      <c r="M262" s="115"/>
      <c r="N262" s="115"/>
      <c r="O262" s="115"/>
      <c r="P262" s="115"/>
      <c r="Q262" s="115"/>
      <c r="R262" s="115"/>
      <c r="S262" s="115"/>
      <c r="T262" s="115"/>
      <c r="U262" s="115"/>
      <c r="V262" s="115"/>
    </row>
    <row r="263" spans="1:22" ht="12.75" customHeight="1" x14ac:dyDescent="0.2">
      <c r="A263" s="115" t="s">
        <v>1372</v>
      </c>
      <c r="B263" s="118" t="s">
        <v>1373</v>
      </c>
      <c r="C263" s="115"/>
      <c r="D263" s="115"/>
      <c r="E263" s="115"/>
      <c r="F263" s="115"/>
      <c r="G263" s="115"/>
      <c r="H263" s="115"/>
      <c r="I263" s="115"/>
      <c r="J263" s="115"/>
      <c r="K263" s="115"/>
      <c r="L263" s="115"/>
      <c r="M263" s="115"/>
      <c r="N263" s="115"/>
      <c r="O263" s="115"/>
      <c r="P263" s="115"/>
      <c r="Q263" s="115"/>
      <c r="R263" s="115"/>
      <c r="S263" s="115"/>
      <c r="T263" s="115"/>
      <c r="U263" s="115"/>
      <c r="V263" s="115"/>
    </row>
    <row r="264" spans="1:22" ht="12.75" customHeight="1" x14ac:dyDescent="0.2">
      <c r="A264" s="115" t="s">
        <v>1374</v>
      </c>
      <c r="B264" s="118" t="s">
        <v>1375</v>
      </c>
      <c r="C264" s="115"/>
      <c r="D264" s="115"/>
      <c r="E264" s="115"/>
      <c r="F264" s="115"/>
      <c r="G264" s="115"/>
      <c r="H264" s="115"/>
      <c r="I264" s="115"/>
      <c r="J264" s="115"/>
      <c r="K264" s="115"/>
      <c r="L264" s="115"/>
      <c r="M264" s="115"/>
      <c r="N264" s="115"/>
      <c r="O264" s="115"/>
      <c r="P264" s="115"/>
      <c r="Q264" s="115"/>
      <c r="R264" s="115"/>
      <c r="S264" s="115"/>
      <c r="T264" s="115"/>
      <c r="U264" s="115"/>
      <c r="V264" s="115"/>
    </row>
    <row r="265" spans="1:22" ht="12.75" customHeight="1" x14ac:dyDescent="0.2">
      <c r="A265" s="115" t="s">
        <v>1376</v>
      </c>
      <c r="B265" s="118" t="s">
        <v>1377</v>
      </c>
      <c r="C265" s="115"/>
      <c r="D265" s="115"/>
      <c r="E265" s="115"/>
      <c r="F265" s="115"/>
      <c r="G265" s="115"/>
      <c r="H265" s="115"/>
      <c r="I265" s="115"/>
      <c r="J265" s="115"/>
      <c r="K265" s="115"/>
      <c r="L265" s="115"/>
      <c r="M265" s="115"/>
      <c r="N265" s="115"/>
      <c r="O265" s="115"/>
      <c r="P265" s="115"/>
      <c r="Q265" s="115"/>
      <c r="R265" s="115"/>
      <c r="S265" s="115"/>
      <c r="T265" s="115"/>
      <c r="U265" s="115"/>
      <c r="V265" s="115"/>
    </row>
    <row r="266" spans="1:22" ht="12.75" customHeight="1" x14ac:dyDescent="0.2">
      <c r="A266" s="115" t="s">
        <v>1378</v>
      </c>
      <c r="B266" s="118" t="s">
        <v>1379</v>
      </c>
      <c r="C266" s="115"/>
      <c r="D266" s="115"/>
      <c r="E266" s="115"/>
      <c r="F266" s="115"/>
      <c r="G266" s="115"/>
      <c r="H266" s="115"/>
      <c r="I266" s="115"/>
      <c r="J266" s="115"/>
      <c r="K266" s="115"/>
      <c r="L266" s="115"/>
      <c r="M266" s="115"/>
      <c r="N266" s="115"/>
      <c r="O266" s="115"/>
      <c r="P266" s="115"/>
      <c r="Q266" s="115"/>
      <c r="R266" s="115"/>
      <c r="S266" s="115"/>
      <c r="T266" s="115"/>
      <c r="U266" s="115"/>
      <c r="V266" s="115"/>
    </row>
    <row r="267" spans="1:22" ht="12.75" customHeight="1" x14ac:dyDescent="0.2">
      <c r="A267" s="115" t="s">
        <v>1380</v>
      </c>
      <c r="B267" s="118" t="s">
        <v>1381</v>
      </c>
      <c r="C267" s="115"/>
      <c r="D267" s="115"/>
      <c r="E267" s="115"/>
      <c r="F267" s="115"/>
      <c r="G267" s="115"/>
      <c r="H267" s="115"/>
      <c r="I267" s="115"/>
      <c r="J267" s="115"/>
      <c r="K267" s="115"/>
      <c r="L267" s="115"/>
      <c r="M267" s="115"/>
      <c r="N267" s="115"/>
      <c r="O267" s="115"/>
      <c r="P267" s="115"/>
      <c r="Q267" s="115"/>
      <c r="R267" s="115"/>
      <c r="S267" s="115"/>
      <c r="T267" s="115"/>
      <c r="U267" s="115"/>
      <c r="V267" s="115"/>
    </row>
    <row r="268" spans="1:22" ht="12.75" customHeight="1" x14ac:dyDescent="0.2">
      <c r="A268" s="115" t="s">
        <v>1382</v>
      </c>
      <c r="B268" s="118" t="s">
        <v>1383</v>
      </c>
      <c r="C268" s="115"/>
      <c r="D268" s="115"/>
      <c r="E268" s="115"/>
      <c r="F268" s="115"/>
      <c r="G268" s="115"/>
      <c r="H268" s="115"/>
      <c r="I268" s="115"/>
      <c r="J268" s="115"/>
      <c r="K268" s="115"/>
      <c r="L268" s="115"/>
      <c r="M268" s="115"/>
      <c r="N268" s="115"/>
      <c r="O268" s="115"/>
      <c r="P268" s="115"/>
      <c r="Q268" s="115"/>
      <c r="R268" s="115"/>
      <c r="S268" s="115"/>
      <c r="T268" s="115"/>
      <c r="U268" s="115"/>
      <c r="V268" s="115"/>
    </row>
    <row r="269" spans="1:22" ht="12.75" customHeight="1" x14ac:dyDescent="0.2">
      <c r="A269" s="115" t="s">
        <v>1384</v>
      </c>
      <c r="B269" s="118" t="s">
        <v>1385</v>
      </c>
      <c r="C269" s="115"/>
      <c r="D269" s="115"/>
      <c r="E269" s="115"/>
      <c r="F269" s="115"/>
      <c r="G269" s="115"/>
      <c r="H269" s="115"/>
      <c r="I269" s="115"/>
      <c r="J269" s="115"/>
      <c r="K269" s="115"/>
      <c r="L269" s="115"/>
      <c r="M269" s="115"/>
      <c r="N269" s="115"/>
      <c r="O269" s="115"/>
      <c r="P269" s="115"/>
      <c r="Q269" s="115"/>
      <c r="R269" s="115"/>
      <c r="S269" s="115"/>
      <c r="T269" s="115"/>
      <c r="U269" s="115"/>
      <c r="V269" s="115"/>
    </row>
    <row r="270" spans="1:22" ht="12.75" customHeight="1" x14ac:dyDescent="0.2">
      <c r="A270" s="115" t="s">
        <v>1386</v>
      </c>
      <c r="B270" s="118" t="s">
        <v>1387</v>
      </c>
      <c r="C270" s="115"/>
      <c r="D270" s="115"/>
      <c r="E270" s="115"/>
      <c r="F270" s="115"/>
      <c r="G270" s="115"/>
      <c r="H270" s="115"/>
      <c r="I270" s="115"/>
      <c r="J270" s="115"/>
      <c r="K270" s="115"/>
      <c r="L270" s="115"/>
      <c r="M270" s="115"/>
      <c r="N270" s="115"/>
      <c r="O270" s="115"/>
      <c r="P270" s="115"/>
      <c r="Q270" s="115"/>
      <c r="R270" s="115"/>
      <c r="S270" s="115"/>
      <c r="T270" s="115"/>
      <c r="U270" s="115"/>
      <c r="V270" s="115"/>
    </row>
    <row r="271" spans="1:22" ht="12.75" customHeight="1" x14ac:dyDescent="0.2">
      <c r="A271" s="115" t="s">
        <v>1388</v>
      </c>
      <c r="B271" s="118" t="s">
        <v>1389</v>
      </c>
      <c r="C271" s="115"/>
      <c r="D271" s="115"/>
      <c r="E271" s="115"/>
      <c r="F271" s="115"/>
      <c r="G271" s="115"/>
      <c r="H271" s="115"/>
      <c r="I271" s="115"/>
      <c r="J271" s="115"/>
      <c r="K271" s="115"/>
      <c r="L271" s="115"/>
      <c r="M271" s="115"/>
      <c r="N271" s="115"/>
      <c r="O271" s="115"/>
      <c r="P271" s="115"/>
      <c r="Q271" s="115"/>
      <c r="R271" s="115"/>
      <c r="S271" s="115"/>
      <c r="T271" s="115"/>
      <c r="U271" s="115"/>
      <c r="V271" s="115"/>
    </row>
    <row r="272" spans="1:22" ht="12.75" customHeight="1" x14ac:dyDescent="0.2">
      <c r="A272" s="115" t="s">
        <v>1390</v>
      </c>
      <c r="B272" s="118" t="s">
        <v>1391</v>
      </c>
      <c r="C272" s="115"/>
      <c r="D272" s="115"/>
      <c r="E272" s="115"/>
      <c r="F272" s="115"/>
      <c r="G272" s="115"/>
      <c r="H272" s="115"/>
      <c r="I272" s="115"/>
      <c r="J272" s="115"/>
      <c r="K272" s="115"/>
      <c r="L272" s="115"/>
      <c r="M272" s="115"/>
      <c r="N272" s="115"/>
      <c r="O272" s="115"/>
      <c r="P272" s="115"/>
      <c r="Q272" s="115"/>
      <c r="R272" s="115"/>
      <c r="S272" s="115"/>
      <c r="T272" s="115"/>
      <c r="U272" s="115"/>
      <c r="V272" s="115"/>
    </row>
    <row r="273" spans="1:22" ht="12.75" customHeight="1" x14ac:dyDescent="0.2">
      <c r="A273" s="115" t="s">
        <v>1392</v>
      </c>
      <c r="B273" s="118" t="s">
        <v>1393</v>
      </c>
      <c r="C273" s="115"/>
      <c r="D273" s="115"/>
      <c r="E273" s="115"/>
      <c r="F273" s="115"/>
      <c r="G273" s="115"/>
      <c r="H273" s="115"/>
      <c r="I273" s="115"/>
      <c r="J273" s="115"/>
      <c r="K273" s="115"/>
      <c r="L273" s="115"/>
      <c r="M273" s="115"/>
      <c r="N273" s="115"/>
      <c r="O273" s="115"/>
      <c r="P273" s="115"/>
      <c r="Q273" s="115"/>
      <c r="R273" s="115"/>
      <c r="S273" s="115"/>
      <c r="T273" s="115"/>
      <c r="U273" s="115"/>
      <c r="V273" s="115"/>
    </row>
    <row r="274" spans="1:22" ht="12.75" customHeight="1" x14ac:dyDescent="0.2">
      <c r="A274" s="115" t="s">
        <v>1394</v>
      </c>
      <c r="B274" s="118" t="s">
        <v>1395</v>
      </c>
      <c r="C274" s="115"/>
      <c r="D274" s="115"/>
      <c r="E274" s="115"/>
      <c r="F274" s="115"/>
      <c r="G274" s="115"/>
      <c r="H274" s="115"/>
      <c r="I274" s="115"/>
      <c r="J274" s="115"/>
      <c r="K274" s="115"/>
      <c r="L274" s="115"/>
      <c r="M274" s="115"/>
      <c r="N274" s="115"/>
      <c r="O274" s="115"/>
      <c r="P274" s="115"/>
      <c r="Q274" s="115"/>
      <c r="R274" s="115"/>
      <c r="S274" s="115"/>
      <c r="T274" s="115"/>
      <c r="U274" s="115"/>
      <c r="V274" s="115"/>
    </row>
    <row r="275" spans="1:22" ht="12.75" customHeight="1" x14ac:dyDescent="0.2">
      <c r="A275" s="115" t="s">
        <v>1396</v>
      </c>
      <c r="B275" s="118" t="s">
        <v>1397</v>
      </c>
      <c r="C275" s="115"/>
      <c r="D275" s="115"/>
      <c r="E275" s="115"/>
      <c r="F275" s="115"/>
      <c r="G275" s="115"/>
      <c r="H275" s="115"/>
      <c r="I275" s="115"/>
      <c r="J275" s="115"/>
      <c r="K275" s="115"/>
      <c r="L275" s="115"/>
      <c r="M275" s="115"/>
      <c r="N275" s="115"/>
      <c r="O275" s="115"/>
      <c r="P275" s="115"/>
      <c r="Q275" s="115"/>
      <c r="R275" s="115"/>
      <c r="S275" s="115"/>
      <c r="T275" s="115"/>
      <c r="U275" s="115"/>
      <c r="V275" s="115"/>
    </row>
    <row r="276" spans="1:22" ht="12.75" customHeight="1" x14ac:dyDescent="0.2">
      <c r="A276" s="115" t="s">
        <v>1398</v>
      </c>
      <c r="B276" s="118" t="s">
        <v>1399</v>
      </c>
      <c r="C276" s="115"/>
      <c r="D276" s="115"/>
      <c r="E276" s="115"/>
      <c r="F276" s="115"/>
      <c r="G276" s="115"/>
      <c r="H276" s="115"/>
      <c r="I276" s="115"/>
      <c r="J276" s="115"/>
      <c r="K276" s="115"/>
      <c r="L276" s="115"/>
      <c r="M276" s="115"/>
      <c r="N276" s="115"/>
      <c r="O276" s="115"/>
      <c r="P276" s="115"/>
      <c r="Q276" s="115"/>
      <c r="R276" s="115"/>
      <c r="S276" s="115"/>
      <c r="T276" s="115"/>
      <c r="U276" s="115"/>
      <c r="V276" s="115"/>
    </row>
    <row r="277" spans="1:22" ht="12.75" customHeight="1" x14ac:dyDescent="0.2">
      <c r="A277" s="115" t="s">
        <v>1400</v>
      </c>
      <c r="B277" s="118" t="s">
        <v>1401</v>
      </c>
      <c r="C277" s="115"/>
      <c r="D277" s="115"/>
      <c r="E277" s="115"/>
      <c r="F277" s="115"/>
      <c r="G277" s="115"/>
      <c r="H277" s="115"/>
      <c r="I277" s="115"/>
      <c r="J277" s="115"/>
      <c r="K277" s="115"/>
      <c r="L277" s="115"/>
      <c r="M277" s="115"/>
      <c r="N277" s="115"/>
      <c r="O277" s="115"/>
      <c r="P277" s="115"/>
      <c r="Q277" s="115"/>
      <c r="R277" s="115"/>
      <c r="S277" s="115"/>
      <c r="T277" s="115"/>
      <c r="U277" s="115"/>
      <c r="V277" s="115"/>
    </row>
    <row r="278" spans="1:22" ht="12.75" customHeight="1" x14ac:dyDescent="0.2">
      <c r="A278" s="115" t="s">
        <v>1402</v>
      </c>
      <c r="B278" s="118" t="s">
        <v>1403</v>
      </c>
      <c r="C278" s="115"/>
      <c r="D278" s="115"/>
      <c r="E278" s="115"/>
      <c r="F278" s="115"/>
      <c r="G278" s="115"/>
      <c r="H278" s="115"/>
      <c r="I278" s="115"/>
      <c r="J278" s="115"/>
      <c r="K278" s="115"/>
      <c r="L278" s="115"/>
      <c r="M278" s="115"/>
      <c r="N278" s="115"/>
      <c r="O278" s="115"/>
      <c r="P278" s="115"/>
      <c r="Q278" s="115"/>
      <c r="R278" s="115"/>
      <c r="S278" s="115"/>
      <c r="T278" s="115"/>
      <c r="U278" s="115"/>
      <c r="V278" s="115"/>
    </row>
    <row r="279" spans="1:22" ht="12.75" customHeight="1" x14ac:dyDescent="0.2">
      <c r="A279" s="115" t="s">
        <v>1404</v>
      </c>
      <c r="B279" s="118" t="s">
        <v>1405</v>
      </c>
      <c r="C279" s="115"/>
      <c r="D279" s="115"/>
      <c r="E279" s="115"/>
      <c r="F279" s="115"/>
      <c r="G279" s="115"/>
      <c r="H279" s="115"/>
      <c r="I279" s="115"/>
      <c r="J279" s="115"/>
      <c r="K279" s="115"/>
      <c r="L279" s="115"/>
      <c r="M279" s="115"/>
      <c r="N279" s="115"/>
      <c r="O279" s="115"/>
      <c r="P279" s="115"/>
      <c r="Q279" s="115"/>
      <c r="R279" s="115"/>
      <c r="S279" s="115"/>
      <c r="T279" s="115"/>
      <c r="U279" s="115"/>
      <c r="V279" s="115"/>
    </row>
    <row r="280" spans="1:22" ht="12.75" customHeight="1" x14ac:dyDescent="0.2">
      <c r="A280" s="115" t="s">
        <v>1406</v>
      </c>
      <c r="B280" s="118" t="s">
        <v>1407</v>
      </c>
      <c r="C280" s="115"/>
      <c r="D280" s="115"/>
      <c r="E280" s="115"/>
      <c r="F280" s="115"/>
      <c r="G280" s="115"/>
      <c r="H280" s="115"/>
      <c r="I280" s="115"/>
      <c r="J280" s="115"/>
      <c r="K280" s="115"/>
      <c r="L280" s="115"/>
      <c r="M280" s="115"/>
      <c r="N280" s="115"/>
      <c r="O280" s="115"/>
      <c r="P280" s="115"/>
      <c r="Q280" s="115"/>
      <c r="R280" s="115"/>
      <c r="S280" s="115"/>
      <c r="T280" s="115"/>
      <c r="U280" s="115"/>
      <c r="V280" s="115"/>
    </row>
    <row r="281" spans="1:22" ht="12.75" customHeight="1" x14ac:dyDescent="0.2">
      <c r="A281" s="115" t="s">
        <v>1408</v>
      </c>
      <c r="B281" s="118" t="s">
        <v>1409</v>
      </c>
      <c r="C281" s="115"/>
      <c r="D281" s="115"/>
      <c r="E281" s="115"/>
      <c r="F281" s="115"/>
      <c r="G281" s="115"/>
      <c r="H281" s="115"/>
      <c r="I281" s="115"/>
      <c r="J281" s="115"/>
      <c r="K281" s="115"/>
      <c r="L281" s="115"/>
      <c r="M281" s="115"/>
      <c r="N281" s="115"/>
      <c r="O281" s="115"/>
      <c r="P281" s="115"/>
      <c r="Q281" s="115"/>
      <c r="R281" s="115"/>
      <c r="S281" s="115"/>
      <c r="T281" s="115"/>
      <c r="U281" s="115"/>
      <c r="V281" s="115"/>
    </row>
    <row r="282" spans="1:22" ht="12.75" customHeight="1" x14ac:dyDescent="0.2">
      <c r="A282" s="115" t="s">
        <v>1410</v>
      </c>
      <c r="B282" s="118" t="s">
        <v>1411</v>
      </c>
      <c r="C282" s="115"/>
      <c r="D282" s="115"/>
      <c r="E282" s="115"/>
      <c r="F282" s="115"/>
      <c r="G282" s="115"/>
      <c r="H282" s="115"/>
      <c r="I282" s="115"/>
      <c r="J282" s="115"/>
      <c r="K282" s="115"/>
      <c r="L282" s="115"/>
      <c r="M282" s="115"/>
      <c r="N282" s="115"/>
      <c r="O282" s="115"/>
      <c r="P282" s="115"/>
      <c r="Q282" s="115"/>
      <c r="R282" s="115"/>
      <c r="S282" s="115"/>
      <c r="T282" s="115"/>
      <c r="U282" s="115"/>
      <c r="V282" s="115"/>
    </row>
    <row r="283" spans="1:22" ht="12.75" customHeight="1" x14ac:dyDescent="0.2">
      <c r="A283" s="115" t="s">
        <v>486</v>
      </c>
      <c r="B283" s="118" t="s">
        <v>1412</v>
      </c>
      <c r="C283" s="115"/>
      <c r="D283" s="115"/>
      <c r="E283" s="115"/>
      <c r="F283" s="115"/>
      <c r="G283" s="115"/>
      <c r="H283" s="115"/>
      <c r="I283" s="115"/>
      <c r="J283" s="115"/>
      <c r="K283" s="115"/>
      <c r="L283" s="115"/>
      <c r="M283" s="115"/>
      <c r="N283" s="115"/>
      <c r="O283" s="115"/>
      <c r="P283" s="115"/>
      <c r="Q283" s="115"/>
      <c r="R283" s="115"/>
      <c r="S283" s="115"/>
      <c r="T283" s="115"/>
      <c r="U283" s="115"/>
      <c r="V283" s="115"/>
    </row>
    <row r="284" spans="1:22" ht="12.75" customHeight="1" x14ac:dyDescent="0.2">
      <c r="A284" s="115" t="s">
        <v>1413</v>
      </c>
      <c r="B284" s="118" t="s">
        <v>1414</v>
      </c>
      <c r="C284" s="115"/>
      <c r="D284" s="115"/>
      <c r="E284" s="115"/>
      <c r="F284" s="115"/>
      <c r="G284" s="115"/>
      <c r="H284" s="115"/>
      <c r="I284" s="115"/>
      <c r="J284" s="115"/>
      <c r="K284" s="115"/>
      <c r="L284" s="115"/>
      <c r="M284" s="115"/>
      <c r="N284" s="115"/>
      <c r="O284" s="115"/>
      <c r="P284" s="115"/>
      <c r="Q284" s="115"/>
      <c r="R284" s="115"/>
      <c r="S284" s="115"/>
      <c r="T284" s="115"/>
      <c r="U284" s="115"/>
      <c r="V284" s="115"/>
    </row>
    <row r="285" spans="1:22" ht="12.75" customHeight="1" x14ac:dyDescent="0.2">
      <c r="A285" s="115" t="s">
        <v>322</v>
      </c>
      <c r="B285" s="118" t="s">
        <v>1415</v>
      </c>
      <c r="C285" s="115"/>
      <c r="D285" s="115"/>
      <c r="E285" s="115"/>
      <c r="F285" s="115"/>
      <c r="G285" s="115"/>
      <c r="H285" s="115"/>
      <c r="I285" s="115"/>
      <c r="J285" s="115"/>
      <c r="K285" s="115"/>
      <c r="L285" s="115"/>
      <c r="M285" s="115"/>
      <c r="N285" s="115"/>
      <c r="O285" s="115"/>
      <c r="P285" s="115"/>
      <c r="Q285" s="115"/>
      <c r="R285" s="115"/>
      <c r="S285" s="115"/>
      <c r="T285" s="115"/>
      <c r="U285" s="115"/>
      <c r="V285" s="115"/>
    </row>
    <row r="286" spans="1:22" ht="12.75" customHeight="1" x14ac:dyDescent="0.2">
      <c r="A286" s="115" t="s">
        <v>493</v>
      </c>
      <c r="B286" s="118" t="s">
        <v>1416</v>
      </c>
      <c r="C286" s="115"/>
      <c r="D286" s="115"/>
      <c r="E286" s="115"/>
      <c r="F286" s="115"/>
      <c r="G286" s="115"/>
      <c r="H286" s="115"/>
      <c r="I286" s="115"/>
      <c r="J286" s="115"/>
      <c r="K286" s="115"/>
      <c r="L286" s="115"/>
      <c r="M286" s="115"/>
      <c r="N286" s="115"/>
      <c r="O286" s="115"/>
      <c r="P286" s="115"/>
      <c r="Q286" s="115"/>
      <c r="R286" s="115"/>
      <c r="S286" s="115"/>
      <c r="T286" s="115"/>
      <c r="U286" s="115"/>
      <c r="V286" s="115"/>
    </row>
    <row r="287" spans="1:22" ht="12.75" customHeight="1" x14ac:dyDescent="0.2">
      <c r="A287" s="115" t="s">
        <v>1417</v>
      </c>
      <c r="B287" s="118" t="s">
        <v>1418</v>
      </c>
      <c r="C287" s="115"/>
      <c r="D287" s="115"/>
      <c r="E287" s="115"/>
      <c r="F287" s="115"/>
      <c r="G287" s="115"/>
      <c r="H287" s="115"/>
      <c r="I287" s="115"/>
      <c r="J287" s="115"/>
      <c r="K287" s="115"/>
      <c r="L287" s="115"/>
      <c r="M287" s="115"/>
      <c r="N287" s="115"/>
      <c r="O287" s="115"/>
      <c r="P287" s="115"/>
      <c r="Q287" s="115"/>
      <c r="R287" s="115"/>
      <c r="S287" s="115"/>
      <c r="T287" s="115"/>
      <c r="U287" s="115"/>
      <c r="V287" s="115"/>
    </row>
    <row r="288" spans="1:22" ht="12.75" customHeight="1" x14ac:dyDescent="0.2">
      <c r="A288" s="115" t="s">
        <v>1419</v>
      </c>
      <c r="B288" s="118" t="s">
        <v>1420</v>
      </c>
      <c r="C288" s="115"/>
      <c r="D288" s="115"/>
      <c r="E288" s="115"/>
      <c r="F288" s="115"/>
      <c r="G288" s="115"/>
      <c r="H288" s="115"/>
      <c r="I288" s="115"/>
      <c r="J288" s="115"/>
      <c r="K288" s="115"/>
      <c r="L288" s="115"/>
      <c r="M288" s="115"/>
      <c r="N288" s="115"/>
      <c r="O288" s="115"/>
      <c r="P288" s="115"/>
      <c r="Q288" s="115"/>
      <c r="R288" s="115"/>
      <c r="S288" s="115"/>
      <c r="T288" s="115"/>
      <c r="U288" s="115"/>
      <c r="V288" s="115"/>
    </row>
    <row r="289" spans="1:22" ht="12.75" customHeight="1" x14ac:dyDescent="0.2">
      <c r="A289" s="115" t="s">
        <v>1421</v>
      </c>
      <c r="B289" s="118" t="s">
        <v>1422</v>
      </c>
      <c r="C289" s="115"/>
      <c r="D289" s="115"/>
      <c r="E289" s="115"/>
      <c r="F289" s="115"/>
      <c r="G289" s="115"/>
      <c r="H289" s="115"/>
      <c r="I289" s="115"/>
      <c r="J289" s="115"/>
      <c r="K289" s="115"/>
      <c r="L289" s="115"/>
      <c r="M289" s="115"/>
      <c r="N289" s="115"/>
      <c r="O289" s="115"/>
      <c r="P289" s="115"/>
      <c r="Q289" s="115"/>
      <c r="R289" s="115"/>
      <c r="S289" s="115"/>
      <c r="T289" s="115"/>
      <c r="U289" s="115"/>
      <c r="V289" s="115"/>
    </row>
    <row r="290" spans="1:22" ht="12.75" customHeight="1" x14ac:dyDescent="0.2">
      <c r="A290" s="115" t="s">
        <v>1423</v>
      </c>
      <c r="B290" s="118" t="s">
        <v>1424</v>
      </c>
      <c r="C290" s="115"/>
      <c r="D290" s="115"/>
      <c r="E290" s="115"/>
      <c r="F290" s="115"/>
      <c r="G290" s="115"/>
      <c r="H290" s="115"/>
      <c r="I290" s="115"/>
      <c r="J290" s="115"/>
      <c r="K290" s="115"/>
      <c r="L290" s="115"/>
      <c r="M290" s="115"/>
      <c r="N290" s="115"/>
      <c r="O290" s="115"/>
      <c r="P290" s="115"/>
      <c r="Q290" s="115"/>
      <c r="R290" s="115"/>
      <c r="S290" s="115"/>
      <c r="T290" s="115"/>
      <c r="U290" s="115"/>
      <c r="V290" s="115"/>
    </row>
    <row r="291" spans="1:22" ht="12.75" customHeight="1" x14ac:dyDescent="0.2">
      <c r="A291" s="115" t="s">
        <v>395</v>
      </c>
      <c r="B291" s="118" t="s">
        <v>1425</v>
      </c>
      <c r="C291" s="115"/>
      <c r="D291" s="115"/>
      <c r="E291" s="115"/>
      <c r="F291" s="115"/>
      <c r="G291" s="115"/>
      <c r="H291" s="115"/>
      <c r="I291" s="115"/>
      <c r="J291" s="115"/>
      <c r="K291" s="115"/>
      <c r="L291" s="115"/>
      <c r="M291" s="115"/>
      <c r="N291" s="115"/>
      <c r="O291" s="115"/>
      <c r="P291" s="115"/>
      <c r="Q291" s="115"/>
      <c r="R291" s="115"/>
      <c r="S291" s="115"/>
      <c r="T291" s="115"/>
      <c r="U291" s="115"/>
      <c r="V291" s="115"/>
    </row>
    <row r="292" spans="1:22" ht="12.75" customHeight="1" x14ac:dyDescent="0.2">
      <c r="A292" s="115" t="s">
        <v>444</v>
      </c>
      <c r="B292" s="118" t="s">
        <v>1426</v>
      </c>
      <c r="C292" s="115"/>
      <c r="D292" s="115"/>
      <c r="E292" s="115"/>
      <c r="F292" s="115"/>
      <c r="G292" s="115"/>
      <c r="H292" s="115"/>
      <c r="I292" s="115"/>
      <c r="J292" s="115"/>
      <c r="K292" s="115"/>
      <c r="L292" s="115"/>
      <c r="M292" s="115"/>
      <c r="N292" s="115"/>
      <c r="O292" s="115"/>
      <c r="P292" s="115"/>
      <c r="Q292" s="115"/>
      <c r="R292" s="115"/>
      <c r="S292" s="115"/>
      <c r="T292" s="115"/>
      <c r="U292" s="115"/>
      <c r="V292" s="115"/>
    </row>
    <row r="293" spans="1:22" ht="12.75" customHeight="1" x14ac:dyDescent="0.2">
      <c r="A293" s="115" t="s">
        <v>1427</v>
      </c>
      <c r="B293" s="118" t="s">
        <v>1428</v>
      </c>
      <c r="C293" s="115"/>
      <c r="D293" s="115"/>
      <c r="E293" s="115"/>
      <c r="F293" s="115"/>
      <c r="G293" s="115"/>
      <c r="H293" s="115"/>
      <c r="I293" s="115"/>
      <c r="J293" s="115"/>
      <c r="K293" s="115"/>
      <c r="L293" s="115"/>
      <c r="M293" s="115"/>
      <c r="N293" s="115"/>
      <c r="O293" s="115"/>
      <c r="P293" s="115"/>
      <c r="Q293" s="115"/>
      <c r="R293" s="115"/>
      <c r="S293" s="115"/>
      <c r="T293" s="115"/>
      <c r="U293" s="115"/>
      <c r="V293" s="115"/>
    </row>
    <row r="294" spans="1:22" ht="12.75" customHeight="1" x14ac:dyDescent="0.2">
      <c r="A294" s="115" t="s">
        <v>1429</v>
      </c>
      <c r="B294" s="118" t="s">
        <v>1430</v>
      </c>
      <c r="C294" s="115"/>
      <c r="D294" s="115"/>
      <c r="E294" s="115"/>
      <c r="F294" s="115"/>
      <c r="G294" s="115"/>
      <c r="H294" s="115"/>
      <c r="I294" s="115"/>
      <c r="J294" s="115"/>
      <c r="K294" s="115"/>
      <c r="L294" s="115"/>
      <c r="M294" s="115"/>
      <c r="N294" s="115"/>
      <c r="O294" s="115"/>
      <c r="P294" s="115"/>
      <c r="Q294" s="115"/>
      <c r="R294" s="115"/>
      <c r="S294" s="115"/>
      <c r="T294" s="115"/>
      <c r="U294" s="115"/>
      <c r="V294" s="115"/>
    </row>
    <row r="295" spans="1:22" ht="12.75" customHeight="1" x14ac:dyDescent="0.2">
      <c r="A295" s="115" t="s">
        <v>1431</v>
      </c>
      <c r="B295" s="118" t="s">
        <v>1432</v>
      </c>
      <c r="C295" s="115"/>
      <c r="D295" s="115"/>
      <c r="E295" s="115"/>
      <c r="F295" s="115"/>
      <c r="G295" s="115"/>
      <c r="H295" s="115"/>
      <c r="I295" s="115"/>
      <c r="J295" s="115"/>
      <c r="K295" s="115"/>
      <c r="L295" s="115"/>
      <c r="M295" s="115"/>
      <c r="N295" s="115"/>
      <c r="O295" s="115"/>
      <c r="P295" s="115"/>
      <c r="Q295" s="115"/>
      <c r="R295" s="115"/>
      <c r="S295" s="115"/>
      <c r="T295" s="115"/>
      <c r="U295" s="115"/>
      <c r="V295" s="115"/>
    </row>
    <row r="296" spans="1:22" ht="12.75" customHeight="1" x14ac:dyDescent="0.2">
      <c r="A296" s="115" t="s">
        <v>1433</v>
      </c>
      <c r="B296" s="118" t="s">
        <v>1434</v>
      </c>
      <c r="C296" s="115"/>
      <c r="D296" s="115"/>
      <c r="E296" s="115"/>
      <c r="F296" s="115"/>
      <c r="G296" s="115"/>
      <c r="H296" s="115"/>
      <c r="I296" s="115"/>
      <c r="J296" s="115"/>
      <c r="K296" s="115"/>
      <c r="L296" s="115"/>
      <c r="M296" s="115"/>
      <c r="N296" s="115"/>
      <c r="O296" s="115"/>
      <c r="P296" s="115"/>
      <c r="Q296" s="115"/>
      <c r="R296" s="115"/>
      <c r="S296" s="115"/>
      <c r="T296" s="115"/>
      <c r="U296" s="115"/>
      <c r="V296" s="115"/>
    </row>
    <row r="297" spans="1:22" ht="12.75" customHeight="1" x14ac:dyDescent="0.2">
      <c r="A297" s="115" t="s">
        <v>1435</v>
      </c>
      <c r="B297" s="118" t="s">
        <v>1436</v>
      </c>
      <c r="C297" s="115"/>
      <c r="D297" s="115"/>
      <c r="E297" s="115"/>
      <c r="F297" s="115"/>
      <c r="G297" s="115"/>
      <c r="H297" s="115"/>
      <c r="I297" s="115"/>
      <c r="J297" s="115"/>
      <c r="K297" s="115"/>
      <c r="L297" s="115"/>
      <c r="M297" s="115"/>
      <c r="N297" s="115"/>
      <c r="O297" s="115"/>
      <c r="P297" s="115"/>
      <c r="Q297" s="115"/>
      <c r="R297" s="115"/>
      <c r="S297" s="115"/>
      <c r="T297" s="115"/>
      <c r="U297" s="115"/>
      <c r="V297" s="115"/>
    </row>
    <row r="298" spans="1:22" ht="12.75" customHeight="1" x14ac:dyDescent="0.2">
      <c r="A298" s="115" t="s">
        <v>436</v>
      </c>
      <c r="B298" s="118" t="s">
        <v>1437</v>
      </c>
      <c r="C298" s="115"/>
      <c r="D298" s="115"/>
      <c r="E298" s="115"/>
      <c r="F298" s="115"/>
      <c r="G298" s="115"/>
      <c r="H298" s="115"/>
      <c r="I298" s="115"/>
      <c r="J298" s="115"/>
      <c r="K298" s="115"/>
      <c r="L298" s="115"/>
      <c r="M298" s="115"/>
      <c r="N298" s="115"/>
      <c r="O298" s="115"/>
      <c r="P298" s="115"/>
      <c r="Q298" s="115"/>
      <c r="R298" s="115"/>
      <c r="S298" s="115"/>
      <c r="T298" s="115"/>
      <c r="U298" s="115"/>
      <c r="V298" s="115"/>
    </row>
    <row r="299" spans="1:22" ht="12.75" customHeight="1" x14ac:dyDescent="0.2">
      <c r="A299" s="115" t="s">
        <v>1438</v>
      </c>
      <c r="B299" s="118" t="s">
        <v>1439</v>
      </c>
      <c r="C299" s="115"/>
      <c r="D299" s="115"/>
      <c r="E299" s="115"/>
      <c r="F299" s="115"/>
      <c r="G299" s="115"/>
      <c r="H299" s="115"/>
      <c r="I299" s="115"/>
      <c r="J299" s="115"/>
      <c r="K299" s="115"/>
      <c r="L299" s="115"/>
      <c r="M299" s="115"/>
      <c r="N299" s="115"/>
      <c r="O299" s="115"/>
      <c r="P299" s="115"/>
      <c r="Q299" s="115"/>
      <c r="R299" s="115"/>
      <c r="S299" s="115"/>
      <c r="T299" s="115"/>
      <c r="U299" s="115"/>
      <c r="V299" s="115"/>
    </row>
    <row r="300" spans="1:22" ht="12.75" customHeight="1" x14ac:dyDescent="0.2">
      <c r="A300" s="115" t="s">
        <v>1440</v>
      </c>
      <c r="B300" s="118" t="s">
        <v>1441</v>
      </c>
      <c r="C300" s="115"/>
      <c r="D300" s="115"/>
      <c r="E300" s="115"/>
      <c r="F300" s="115"/>
      <c r="G300" s="115"/>
      <c r="H300" s="115"/>
      <c r="I300" s="115"/>
      <c r="J300" s="115"/>
      <c r="K300" s="115"/>
      <c r="L300" s="115"/>
      <c r="M300" s="115"/>
      <c r="N300" s="115"/>
      <c r="O300" s="115"/>
      <c r="P300" s="115"/>
      <c r="Q300" s="115"/>
      <c r="R300" s="115"/>
      <c r="S300" s="115"/>
      <c r="T300" s="115"/>
      <c r="U300" s="115"/>
      <c r="V300" s="115"/>
    </row>
    <row r="301" spans="1:22" ht="12.75" customHeight="1" x14ac:dyDescent="0.2">
      <c r="A301" s="115" t="s">
        <v>1442</v>
      </c>
      <c r="B301" s="118" t="s">
        <v>1443</v>
      </c>
      <c r="C301" s="115"/>
      <c r="D301" s="115"/>
      <c r="E301" s="115"/>
      <c r="F301" s="115"/>
      <c r="G301" s="115"/>
      <c r="H301" s="115"/>
      <c r="I301" s="115"/>
      <c r="J301" s="115"/>
      <c r="K301" s="115"/>
      <c r="L301" s="115"/>
      <c r="M301" s="115"/>
      <c r="N301" s="115"/>
      <c r="O301" s="115"/>
      <c r="P301" s="115"/>
      <c r="Q301" s="115"/>
      <c r="R301" s="115"/>
      <c r="S301" s="115"/>
      <c r="T301" s="115"/>
      <c r="U301" s="115"/>
      <c r="V301" s="115"/>
    </row>
    <row r="302" spans="1:22" ht="12.75" customHeight="1" x14ac:dyDescent="0.2">
      <c r="A302" s="115" t="s">
        <v>1444</v>
      </c>
      <c r="B302" s="118" t="s">
        <v>1445</v>
      </c>
      <c r="C302" s="115"/>
      <c r="D302" s="115"/>
      <c r="E302" s="115"/>
      <c r="F302" s="115"/>
      <c r="G302" s="115"/>
      <c r="H302" s="115"/>
      <c r="I302" s="115"/>
      <c r="J302" s="115"/>
      <c r="K302" s="115"/>
      <c r="L302" s="115"/>
      <c r="M302" s="115"/>
      <c r="N302" s="115"/>
      <c r="O302" s="115"/>
      <c r="P302" s="115"/>
      <c r="Q302" s="115"/>
      <c r="R302" s="115"/>
      <c r="S302" s="115"/>
      <c r="T302" s="115"/>
      <c r="U302" s="115"/>
      <c r="V302" s="115"/>
    </row>
    <row r="303" spans="1:22" ht="12.75" customHeight="1" x14ac:dyDescent="0.2">
      <c r="A303" s="115" t="s">
        <v>311</v>
      </c>
      <c r="B303" s="118" t="s">
        <v>1446</v>
      </c>
      <c r="C303" s="115"/>
      <c r="D303" s="115"/>
      <c r="E303" s="115"/>
      <c r="F303" s="115"/>
      <c r="G303" s="115"/>
      <c r="H303" s="115"/>
      <c r="I303" s="115"/>
      <c r="J303" s="115"/>
      <c r="K303" s="115"/>
      <c r="L303" s="115"/>
      <c r="M303" s="115"/>
      <c r="N303" s="115"/>
      <c r="O303" s="115"/>
      <c r="P303" s="115"/>
      <c r="Q303" s="115"/>
      <c r="R303" s="115"/>
      <c r="S303" s="115"/>
      <c r="T303" s="115"/>
      <c r="U303" s="115"/>
      <c r="V303" s="115"/>
    </row>
    <row r="304" spans="1:22" ht="12.75" customHeight="1" x14ac:dyDescent="0.2">
      <c r="A304" s="115" t="s">
        <v>642</v>
      </c>
      <c r="B304" s="118" t="s">
        <v>1447</v>
      </c>
      <c r="C304" s="115"/>
      <c r="D304" s="115"/>
      <c r="E304" s="115"/>
      <c r="F304" s="115"/>
      <c r="G304" s="115"/>
      <c r="H304" s="115"/>
      <c r="I304" s="115"/>
      <c r="J304" s="115"/>
      <c r="K304" s="115"/>
      <c r="L304" s="115"/>
      <c r="M304" s="115"/>
      <c r="N304" s="115"/>
      <c r="O304" s="115"/>
      <c r="P304" s="115"/>
      <c r="Q304" s="115"/>
      <c r="R304" s="115"/>
      <c r="S304" s="115"/>
      <c r="T304" s="115"/>
      <c r="U304" s="115"/>
      <c r="V304" s="115"/>
    </row>
    <row r="305" spans="1:22" ht="12.75" customHeight="1" x14ac:dyDescent="0.2">
      <c r="A305" s="115" t="s">
        <v>1448</v>
      </c>
      <c r="B305" s="118" t="s">
        <v>1449</v>
      </c>
      <c r="C305" s="115"/>
      <c r="D305" s="115"/>
      <c r="E305" s="115"/>
      <c r="F305" s="115"/>
      <c r="G305" s="115"/>
      <c r="H305" s="115"/>
      <c r="I305" s="115"/>
      <c r="J305" s="115"/>
      <c r="K305" s="115"/>
      <c r="L305" s="115"/>
      <c r="M305" s="115"/>
      <c r="N305" s="115"/>
      <c r="O305" s="115"/>
      <c r="P305" s="115"/>
      <c r="Q305" s="115"/>
      <c r="R305" s="115"/>
      <c r="S305" s="115"/>
      <c r="T305" s="115"/>
      <c r="U305" s="115"/>
      <c r="V305" s="115"/>
    </row>
    <row r="306" spans="1:22" ht="12.75" customHeight="1" x14ac:dyDescent="0.2">
      <c r="A306" s="115" t="s">
        <v>1450</v>
      </c>
      <c r="B306" s="118" t="s">
        <v>1451</v>
      </c>
      <c r="C306" s="115"/>
      <c r="D306" s="115"/>
      <c r="E306" s="115"/>
      <c r="F306" s="115"/>
      <c r="G306" s="115"/>
      <c r="H306" s="115"/>
      <c r="I306" s="115"/>
      <c r="J306" s="115"/>
      <c r="K306" s="115"/>
      <c r="L306" s="115"/>
      <c r="M306" s="115"/>
      <c r="N306" s="115"/>
      <c r="O306" s="115"/>
      <c r="P306" s="115"/>
      <c r="Q306" s="115"/>
      <c r="R306" s="115"/>
      <c r="S306" s="115"/>
      <c r="T306" s="115"/>
      <c r="U306" s="115"/>
      <c r="V306" s="115"/>
    </row>
    <row r="307" spans="1:22" ht="12.75" customHeight="1" x14ac:dyDescent="0.2">
      <c r="A307" s="115" t="s">
        <v>1452</v>
      </c>
      <c r="B307" s="118" t="s">
        <v>1453</v>
      </c>
      <c r="C307" s="115"/>
      <c r="D307" s="115"/>
      <c r="E307" s="115"/>
      <c r="F307" s="115"/>
      <c r="G307" s="115"/>
      <c r="H307" s="115"/>
      <c r="I307" s="115"/>
      <c r="J307" s="115"/>
      <c r="K307" s="115"/>
      <c r="L307" s="115"/>
      <c r="M307" s="115"/>
      <c r="N307" s="115"/>
      <c r="O307" s="115"/>
      <c r="P307" s="115"/>
      <c r="Q307" s="115"/>
      <c r="R307" s="115"/>
      <c r="S307" s="115"/>
      <c r="T307" s="115"/>
      <c r="U307" s="115"/>
      <c r="V307" s="115"/>
    </row>
    <row r="308" spans="1:22" ht="12.75" customHeight="1" x14ac:dyDescent="0.2">
      <c r="A308" s="115" t="s">
        <v>1454</v>
      </c>
      <c r="B308" s="118" t="s">
        <v>1455</v>
      </c>
      <c r="C308" s="115"/>
      <c r="D308" s="115"/>
      <c r="E308" s="115"/>
      <c r="F308" s="115"/>
      <c r="G308" s="115"/>
      <c r="H308" s="115"/>
      <c r="I308" s="115"/>
      <c r="J308" s="115"/>
      <c r="K308" s="115"/>
      <c r="L308" s="115"/>
      <c r="M308" s="115"/>
      <c r="N308" s="115"/>
      <c r="O308" s="115"/>
      <c r="P308" s="115"/>
      <c r="Q308" s="115"/>
      <c r="R308" s="115"/>
      <c r="S308" s="115"/>
      <c r="T308" s="115"/>
      <c r="U308" s="115"/>
      <c r="V308" s="115"/>
    </row>
    <row r="309" spans="1:22" ht="12.75" customHeight="1" x14ac:dyDescent="0.2">
      <c r="A309" s="115" t="s">
        <v>1456</v>
      </c>
      <c r="B309" s="118" t="s">
        <v>1457</v>
      </c>
      <c r="C309" s="115"/>
      <c r="D309" s="115"/>
      <c r="E309" s="115"/>
      <c r="F309" s="115"/>
      <c r="G309" s="115"/>
      <c r="H309" s="115"/>
      <c r="I309" s="115"/>
      <c r="J309" s="115"/>
      <c r="K309" s="115"/>
      <c r="L309" s="115"/>
      <c r="M309" s="115"/>
      <c r="N309" s="115"/>
      <c r="O309" s="115"/>
      <c r="P309" s="115"/>
      <c r="Q309" s="115"/>
      <c r="R309" s="115"/>
      <c r="S309" s="115"/>
      <c r="T309" s="115"/>
      <c r="U309" s="115"/>
      <c r="V309" s="115"/>
    </row>
    <row r="310" spans="1:22" ht="12.75" customHeight="1" x14ac:dyDescent="0.2">
      <c r="A310" s="115" t="s">
        <v>1458</v>
      </c>
      <c r="B310" s="118" t="s">
        <v>1459</v>
      </c>
      <c r="C310" s="115"/>
      <c r="D310" s="115"/>
      <c r="E310" s="115"/>
      <c r="F310" s="115"/>
      <c r="G310" s="115"/>
      <c r="H310" s="115"/>
      <c r="I310" s="115"/>
      <c r="J310" s="115"/>
      <c r="K310" s="115"/>
      <c r="L310" s="115"/>
      <c r="M310" s="115"/>
      <c r="N310" s="115"/>
      <c r="O310" s="115"/>
      <c r="P310" s="115"/>
      <c r="Q310" s="115"/>
      <c r="R310" s="115"/>
      <c r="S310" s="115"/>
      <c r="T310" s="115"/>
      <c r="U310" s="115"/>
      <c r="V310" s="115"/>
    </row>
    <row r="311" spans="1:22" ht="12.75" customHeight="1" x14ac:dyDescent="0.2">
      <c r="A311" s="115" t="s">
        <v>1460</v>
      </c>
      <c r="B311" s="118" t="s">
        <v>1461</v>
      </c>
      <c r="C311" s="115"/>
      <c r="D311" s="115"/>
      <c r="E311" s="115"/>
      <c r="F311" s="115"/>
      <c r="G311" s="115"/>
      <c r="H311" s="115"/>
      <c r="I311" s="115"/>
      <c r="J311" s="115"/>
      <c r="K311" s="115"/>
      <c r="L311" s="115"/>
      <c r="M311" s="115"/>
      <c r="N311" s="115"/>
      <c r="O311" s="115"/>
      <c r="P311" s="115"/>
      <c r="Q311" s="115"/>
      <c r="R311" s="115"/>
      <c r="S311" s="115"/>
      <c r="T311" s="115"/>
      <c r="U311" s="115"/>
      <c r="V311" s="115"/>
    </row>
    <row r="312" spans="1:22" ht="12.75" customHeight="1" x14ac:dyDescent="0.2">
      <c r="A312" s="115" t="s">
        <v>1462</v>
      </c>
      <c r="B312" s="118" t="s">
        <v>1463</v>
      </c>
      <c r="C312" s="115"/>
      <c r="D312" s="115"/>
      <c r="E312" s="115"/>
      <c r="F312" s="115"/>
      <c r="G312" s="115"/>
      <c r="H312" s="115"/>
      <c r="I312" s="115"/>
      <c r="J312" s="115"/>
      <c r="K312" s="115"/>
      <c r="L312" s="115"/>
      <c r="M312" s="115"/>
      <c r="N312" s="115"/>
      <c r="O312" s="115"/>
      <c r="P312" s="115"/>
      <c r="Q312" s="115"/>
      <c r="R312" s="115"/>
      <c r="S312" s="115"/>
      <c r="T312" s="115"/>
      <c r="U312" s="115"/>
      <c r="V312" s="115"/>
    </row>
    <row r="313" spans="1:22" ht="12.75" customHeight="1" x14ac:dyDescent="0.2">
      <c r="A313" s="115" t="s">
        <v>1464</v>
      </c>
      <c r="B313" s="118" t="s">
        <v>1465</v>
      </c>
      <c r="C313" s="115"/>
      <c r="D313" s="115"/>
      <c r="E313" s="115"/>
      <c r="F313" s="115"/>
      <c r="G313" s="115"/>
      <c r="H313" s="115"/>
      <c r="I313" s="115"/>
      <c r="J313" s="115"/>
      <c r="K313" s="115"/>
      <c r="L313" s="115"/>
      <c r="M313" s="115"/>
      <c r="N313" s="115"/>
      <c r="O313" s="115"/>
      <c r="P313" s="115"/>
      <c r="Q313" s="115"/>
      <c r="R313" s="115"/>
      <c r="S313" s="115"/>
      <c r="T313" s="115"/>
      <c r="U313" s="115"/>
      <c r="V313" s="115"/>
    </row>
    <row r="314" spans="1:22" ht="12.75" customHeight="1" x14ac:dyDescent="0.2">
      <c r="A314" s="115" t="s">
        <v>1466</v>
      </c>
      <c r="B314" s="118" t="s">
        <v>1467</v>
      </c>
      <c r="C314" s="115"/>
      <c r="D314" s="115"/>
      <c r="E314" s="115"/>
      <c r="F314" s="115"/>
      <c r="G314" s="115"/>
      <c r="H314" s="115"/>
      <c r="I314" s="115"/>
      <c r="J314" s="115"/>
      <c r="K314" s="115"/>
      <c r="L314" s="115"/>
      <c r="M314" s="115"/>
      <c r="N314" s="115"/>
      <c r="O314" s="115"/>
      <c r="P314" s="115"/>
      <c r="Q314" s="115"/>
      <c r="R314" s="115"/>
      <c r="S314" s="115"/>
      <c r="T314" s="115"/>
      <c r="U314" s="115"/>
      <c r="V314" s="115"/>
    </row>
    <row r="315" spans="1:22" ht="12.75" customHeight="1" x14ac:dyDescent="0.2">
      <c r="A315" s="115" t="s">
        <v>1468</v>
      </c>
      <c r="B315" s="118" t="s">
        <v>1469</v>
      </c>
      <c r="C315" s="115"/>
      <c r="D315" s="115"/>
      <c r="E315" s="115"/>
      <c r="F315" s="115"/>
      <c r="G315" s="115"/>
      <c r="H315" s="115"/>
      <c r="I315" s="115"/>
      <c r="J315" s="115"/>
      <c r="K315" s="115"/>
      <c r="L315" s="115"/>
      <c r="M315" s="115"/>
      <c r="N315" s="115"/>
      <c r="O315" s="115"/>
      <c r="P315" s="115"/>
      <c r="Q315" s="115"/>
      <c r="R315" s="115"/>
      <c r="S315" s="115"/>
      <c r="T315" s="115"/>
      <c r="U315" s="115"/>
      <c r="V315" s="115"/>
    </row>
    <row r="316" spans="1:22" ht="12.75" customHeight="1" x14ac:dyDescent="0.2">
      <c r="A316" s="115" t="s">
        <v>1470</v>
      </c>
      <c r="B316" s="118" t="s">
        <v>1471</v>
      </c>
      <c r="C316" s="115"/>
      <c r="D316" s="115"/>
      <c r="E316" s="115"/>
      <c r="F316" s="115"/>
      <c r="G316" s="115"/>
      <c r="H316" s="115"/>
      <c r="I316" s="115"/>
      <c r="J316" s="115"/>
      <c r="K316" s="115"/>
      <c r="L316" s="115"/>
      <c r="M316" s="115"/>
      <c r="N316" s="115"/>
      <c r="O316" s="115"/>
      <c r="P316" s="115"/>
      <c r="Q316" s="115"/>
      <c r="R316" s="115"/>
      <c r="S316" s="115"/>
      <c r="T316" s="115"/>
      <c r="U316" s="115"/>
      <c r="V316" s="115"/>
    </row>
    <row r="317" spans="1:22" ht="12.75" customHeight="1" x14ac:dyDescent="0.2">
      <c r="A317" s="115" t="s">
        <v>1472</v>
      </c>
      <c r="B317" s="118" t="s">
        <v>1473</v>
      </c>
      <c r="C317" s="115"/>
      <c r="D317" s="115"/>
      <c r="E317" s="115"/>
      <c r="F317" s="115"/>
      <c r="G317" s="115"/>
      <c r="H317" s="115"/>
      <c r="I317" s="115"/>
      <c r="J317" s="115"/>
      <c r="K317" s="115"/>
      <c r="L317" s="115"/>
      <c r="M317" s="115"/>
      <c r="N317" s="115"/>
      <c r="O317" s="115"/>
      <c r="P317" s="115"/>
      <c r="Q317" s="115"/>
      <c r="R317" s="115"/>
      <c r="S317" s="115"/>
      <c r="T317" s="115"/>
      <c r="U317" s="115"/>
      <c r="V317" s="115"/>
    </row>
    <row r="318" spans="1:22" ht="12.75" customHeight="1" x14ac:dyDescent="0.2">
      <c r="A318" s="115" t="s">
        <v>1474</v>
      </c>
      <c r="B318" s="118" t="s">
        <v>1475</v>
      </c>
      <c r="C318" s="115"/>
      <c r="D318" s="115"/>
      <c r="E318" s="115"/>
      <c r="F318" s="115"/>
      <c r="G318" s="115"/>
      <c r="H318" s="115"/>
      <c r="I318" s="115"/>
      <c r="J318" s="115"/>
      <c r="K318" s="115"/>
      <c r="L318" s="115"/>
      <c r="M318" s="115"/>
      <c r="N318" s="115"/>
      <c r="O318" s="115"/>
      <c r="P318" s="115"/>
      <c r="Q318" s="115"/>
      <c r="R318" s="115"/>
      <c r="S318" s="115"/>
      <c r="T318" s="115"/>
      <c r="U318" s="115"/>
      <c r="V318" s="115"/>
    </row>
    <row r="319" spans="1:22" ht="12.75" customHeight="1" x14ac:dyDescent="0.2">
      <c r="A319" s="115" t="s">
        <v>1476</v>
      </c>
      <c r="B319" s="118" t="s">
        <v>1477</v>
      </c>
      <c r="C319" s="115"/>
      <c r="D319" s="115"/>
      <c r="E319" s="115"/>
      <c r="F319" s="115"/>
      <c r="G319" s="115"/>
      <c r="H319" s="115"/>
      <c r="I319" s="115"/>
      <c r="J319" s="115"/>
      <c r="K319" s="115"/>
      <c r="L319" s="115"/>
      <c r="M319" s="115"/>
      <c r="N319" s="115"/>
      <c r="O319" s="115"/>
      <c r="P319" s="115"/>
      <c r="Q319" s="115"/>
      <c r="R319" s="115"/>
      <c r="S319" s="115"/>
      <c r="T319" s="115"/>
      <c r="U319" s="115"/>
      <c r="V319" s="115"/>
    </row>
    <row r="320" spans="1:22" ht="12.75" customHeight="1" x14ac:dyDescent="0.2">
      <c r="A320" s="115" t="s">
        <v>548</v>
      </c>
      <c r="B320" s="118" t="s">
        <v>1478</v>
      </c>
      <c r="C320" s="115"/>
      <c r="D320" s="115"/>
      <c r="E320" s="115"/>
      <c r="F320" s="115"/>
      <c r="G320" s="115"/>
      <c r="H320" s="115"/>
      <c r="I320" s="115"/>
      <c r="J320" s="115"/>
      <c r="K320" s="115"/>
      <c r="L320" s="115"/>
      <c r="M320" s="115"/>
      <c r="N320" s="115"/>
      <c r="O320" s="115"/>
      <c r="P320" s="115"/>
      <c r="Q320" s="115"/>
      <c r="R320" s="115"/>
      <c r="S320" s="115"/>
      <c r="T320" s="115"/>
      <c r="U320" s="115"/>
      <c r="V320" s="115"/>
    </row>
    <row r="321" spans="1:22" ht="12.75" customHeight="1" x14ac:dyDescent="0.2">
      <c r="A321" s="115" t="s">
        <v>1479</v>
      </c>
      <c r="B321" s="118" t="s">
        <v>1480</v>
      </c>
      <c r="C321" s="115"/>
      <c r="D321" s="115"/>
      <c r="E321" s="115"/>
      <c r="F321" s="115"/>
      <c r="G321" s="115"/>
      <c r="H321" s="115"/>
      <c r="I321" s="115"/>
      <c r="J321" s="115"/>
      <c r="K321" s="115"/>
      <c r="L321" s="115"/>
      <c r="M321" s="115"/>
      <c r="N321" s="115"/>
      <c r="O321" s="115"/>
      <c r="P321" s="115"/>
      <c r="Q321" s="115"/>
      <c r="R321" s="115"/>
      <c r="S321" s="115"/>
      <c r="T321" s="115"/>
      <c r="U321" s="115"/>
      <c r="V321" s="115"/>
    </row>
    <row r="322" spans="1:22" ht="12.75" customHeight="1" x14ac:dyDescent="0.2">
      <c r="A322" s="115" t="s">
        <v>1481</v>
      </c>
      <c r="B322" s="118" t="s">
        <v>1482</v>
      </c>
      <c r="C322" s="115"/>
      <c r="D322" s="115"/>
      <c r="E322" s="115"/>
      <c r="F322" s="115"/>
      <c r="G322" s="115"/>
      <c r="H322" s="115"/>
      <c r="I322" s="115"/>
      <c r="J322" s="115"/>
      <c r="K322" s="115"/>
      <c r="L322" s="115"/>
      <c r="M322" s="115"/>
      <c r="N322" s="115"/>
      <c r="O322" s="115"/>
      <c r="P322" s="115"/>
      <c r="Q322" s="115"/>
      <c r="R322" s="115"/>
      <c r="S322" s="115"/>
      <c r="T322" s="115"/>
      <c r="U322" s="115"/>
      <c r="V322" s="115"/>
    </row>
    <row r="323" spans="1:22" ht="12.75" customHeight="1" x14ac:dyDescent="0.2">
      <c r="A323" s="115" t="s">
        <v>1483</v>
      </c>
      <c r="B323" s="118" t="s">
        <v>1484</v>
      </c>
      <c r="C323" s="115"/>
      <c r="D323" s="115"/>
      <c r="E323" s="115"/>
      <c r="F323" s="115"/>
      <c r="G323" s="115"/>
      <c r="H323" s="115"/>
      <c r="I323" s="115"/>
      <c r="J323" s="115"/>
      <c r="K323" s="115"/>
      <c r="L323" s="115"/>
      <c r="M323" s="115"/>
      <c r="N323" s="115"/>
      <c r="O323" s="115"/>
      <c r="P323" s="115"/>
      <c r="Q323" s="115"/>
      <c r="R323" s="115"/>
      <c r="S323" s="115"/>
      <c r="T323" s="115"/>
      <c r="U323" s="115"/>
      <c r="V323" s="115"/>
    </row>
    <row r="324" spans="1:22" ht="12.75" customHeight="1" x14ac:dyDescent="0.2">
      <c r="A324" s="115" t="s">
        <v>603</v>
      </c>
      <c r="B324" s="118" t="s">
        <v>1485</v>
      </c>
      <c r="C324" s="115"/>
      <c r="D324" s="115"/>
      <c r="E324" s="115"/>
      <c r="F324" s="115"/>
      <c r="G324" s="115"/>
      <c r="H324" s="115"/>
      <c r="I324" s="115"/>
      <c r="J324" s="115"/>
      <c r="K324" s="115"/>
      <c r="L324" s="115"/>
      <c r="M324" s="115"/>
      <c r="N324" s="115"/>
      <c r="O324" s="115"/>
      <c r="P324" s="115"/>
      <c r="Q324" s="115"/>
      <c r="R324" s="115"/>
      <c r="S324" s="115"/>
      <c r="T324" s="115"/>
      <c r="U324" s="115"/>
      <c r="V324" s="115"/>
    </row>
    <row r="325" spans="1:22" ht="12.75" customHeight="1" x14ac:dyDescent="0.2">
      <c r="A325" s="115" t="s">
        <v>1486</v>
      </c>
      <c r="B325" s="118" t="s">
        <v>1487</v>
      </c>
      <c r="C325" s="115"/>
      <c r="D325" s="115"/>
      <c r="E325" s="115"/>
      <c r="F325" s="115"/>
      <c r="G325" s="115"/>
      <c r="H325" s="115"/>
      <c r="I325" s="115"/>
      <c r="J325" s="115"/>
      <c r="K325" s="115"/>
      <c r="L325" s="115"/>
      <c r="M325" s="115"/>
      <c r="N325" s="115"/>
      <c r="O325" s="115"/>
      <c r="P325" s="115"/>
      <c r="Q325" s="115"/>
      <c r="R325" s="115"/>
      <c r="S325" s="115"/>
      <c r="T325" s="115"/>
      <c r="U325" s="115"/>
      <c r="V325" s="115"/>
    </row>
    <row r="326" spans="1:22" ht="12.75" customHeight="1" x14ac:dyDescent="0.2">
      <c r="A326" s="115" t="s">
        <v>1488</v>
      </c>
      <c r="B326" s="118" t="s">
        <v>1489</v>
      </c>
      <c r="C326" s="115"/>
      <c r="D326" s="115"/>
      <c r="E326" s="115"/>
      <c r="F326" s="115"/>
      <c r="G326" s="115"/>
      <c r="H326" s="115"/>
      <c r="I326" s="115"/>
      <c r="J326" s="115"/>
      <c r="K326" s="115"/>
      <c r="L326" s="115"/>
      <c r="M326" s="115"/>
      <c r="N326" s="115"/>
      <c r="O326" s="115"/>
      <c r="P326" s="115"/>
      <c r="Q326" s="115"/>
      <c r="R326" s="115"/>
      <c r="S326" s="115"/>
      <c r="T326" s="115"/>
      <c r="U326" s="115"/>
      <c r="V326" s="115"/>
    </row>
    <row r="327" spans="1:22" ht="12.75" customHeight="1" x14ac:dyDescent="0.2">
      <c r="A327" s="115" t="s">
        <v>1490</v>
      </c>
      <c r="B327" s="118" t="s">
        <v>1491</v>
      </c>
      <c r="C327" s="115"/>
      <c r="D327" s="115"/>
      <c r="E327" s="115"/>
      <c r="F327" s="115"/>
      <c r="G327" s="115"/>
      <c r="H327" s="115"/>
      <c r="I327" s="115"/>
      <c r="J327" s="115"/>
      <c r="K327" s="115"/>
      <c r="L327" s="115"/>
      <c r="M327" s="115"/>
      <c r="N327" s="115"/>
      <c r="O327" s="115"/>
      <c r="P327" s="115"/>
      <c r="Q327" s="115"/>
      <c r="R327" s="115"/>
      <c r="S327" s="115"/>
      <c r="T327" s="115"/>
      <c r="U327" s="115"/>
      <c r="V327" s="115"/>
    </row>
    <row r="328" spans="1:22" ht="12.75" customHeight="1" x14ac:dyDescent="0.2">
      <c r="A328" s="115" t="s">
        <v>1492</v>
      </c>
      <c r="B328" s="118" t="s">
        <v>1493</v>
      </c>
      <c r="C328" s="115"/>
      <c r="D328" s="115"/>
      <c r="E328" s="115"/>
      <c r="F328" s="115"/>
      <c r="G328" s="115"/>
      <c r="H328" s="115"/>
      <c r="I328" s="115"/>
      <c r="J328" s="115"/>
      <c r="K328" s="115"/>
      <c r="L328" s="115"/>
      <c r="M328" s="115"/>
      <c r="N328" s="115"/>
      <c r="O328" s="115"/>
      <c r="P328" s="115"/>
      <c r="Q328" s="115"/>
      <c r="R328" s="115"/>
      <c r="S328" s="115"/>
      <c r="T328" s="115"/>
      <c r="U328" s="115"/>
      <c r="V328" s="115"/>
    </row>
    <row r="329" spans="1:22" ht="12.75" customHeight="1" x14ac:dyDescent="0.2">
      <c r="A329" s="115" t="s">
        <v>1494</v>
      </c>
      <c r="B329" s="118" t="s">
        <v>1495</v>
      </c>
      <c r="C329" s="115"/>
      <c r="D329" s="115"/>
      <c r="E329" s="115"/>
      <c r="F329" s="115"/>
      <c r="G329" s="115"/>
      <c r="H329" s="115"/>
      <c r="I329" s="115"/>
      <c r="J329" s="115"/>
      <c r="K329" s="115"/>
      <c r="L329" s="115"/>
      <c r="M329" s="115"/>
      <c r="N329" s="115"/>
      <c r="O329" s="115"/>
      <c r="P329" s="115"/>
      <c r="Q329" s="115"/>
      <c r="R329" s="115"/>
      <c r="S329" s="115"/>
      <c r="T329" s="115"/>
      <c r="U329" s="115"/>
      <c r="V329" s="115"/>
    </row>
    <row r="330" spans="1:22" ht="12.75" customHeight="1" x14ac:dyDescent="0.2">
      <c r="A330" s="115" t="s">
        <v>500</v>
      </c>
      <c r="B330" s="118" t="s">
        <v>1496</v>
      </c>
      <c r="C330" s="115"/>
      <c r="D330" s="115"/>
      <c r="E330" s="115"/>
      <c r="F330" s="115"/>
      <c r="G330" s="115"/>
      <c r="H330" s="115"/>
      <c r="I330" s="115"/>
      <c r="J330" s="115"/>
      <c r="K330" s="115"/>
      <c r="L330" s="115"/>
      <c r="M330" s="115"/>
      <c r="N330" s="115"/>
      <c r="O330" s="115"/>
      <c r="P330" s="115"/>
      <c r="Q330" s="115"/>
      <c r="R330" s="115"/>
      <c r="S330" s="115"/>
      <c r="T330" s="115"/>
      <c r="U330" s="115"/>
      <c r="V330" s="115"/>
    </row>
    <row r="331" spans="1:22" ht="12.75" customHeight="1" x14ac:dyDescent="0.2">
      <c r="A331" s="115" t="s">
        <v>1497</v>
      </c>
      <c r="B331" s="118" t="s">
        <v>1498</v>
      </c>
      <c r="C331" s="115"/>
      <c r="D331" s="115"/>
      <c r="E331" s="115"/>
      <c r="F331" s="115"/>
      <c r="G331" s="115"/>
      <c r="H331" s="115"/>
      <c r="I331" s="115"/>
      <c r="J331" s="115"/>
      <c r="K331" s="115"/>
      <c r="L331" s="115"/>
      <c r="M331" s="115"/>
      <c r="N331" s="115"/>
      <c r="O331" s="115"/>
      <c r="P331" s="115"/>
      <c r="Q331" s="115"/>
      <c r="R331" s="115"/>
      <c r="S331" s="115"/>
      <c r="T331" s="115"/>
      <c r="U331" s="115"/>
      <c r="V331" s="115"/>
    </row>
    <row r="332" spans="1:22" ht="12.75" customHeight="1" x14ac:dyDescent="0.2">
      <c r="A332" s="115" t="s">
        <v>1499</v>
      </c>
      <c r="B332" s="118" t="s">
        <v>1500</v>
      </c>
      <c r="C332" s="115"/>
      <c r="D332" s="115"/>
      <c r="E332" s="115"/>
      <c r="F332" s="115"/>
      <c r="G332" s="115"/>
      <c r="H332" s="115"/>
      <c r="I332" s="115"/>
      <c r="J332" s="115"/>
      <c r="K332" s="115"/>
      <c r="L332" s="115"/>
      <c r="M332" s="115"/>
      <c r="N332" s="115"/>
      <c r="O332" s="115"/>
      <c r="P332" s="115"/>
      <c r="Q332" s="115"/>
      <c r="R332" s="115"/>
      <c r="S332" s="115"/>
      <c r="T332" s="115"/>
      <c r="U332" s="115"/>
      <c r="V332" s="115"/>
    </row>
    <row r="333" spans="1:22" ht="12.75" customHeight="1" x14ac:dyDescent="0.2">
      <c r="A333" s="115" t="s">
        <v>832</v>
      </c>
      <c r="B333" s="118" t="s">
        <v>1501</v>
      </c>
      <c r="C333" s="115"/>
      <c r="D333" s="115"/>
      <c r="E333" s="115"/>
      <c r="F333" s="115"/>
      <c r="G333" s="115"/>
      <c r="H333" s="115"/>
      <c r="I333" s="115"/>
      <c r="J333" s="115"/>
      <c r="K333" s="115"/>
      <c r="L333" s="115"/>
      <c r="M333" s="115"/>
      <c r="N333" s="115"/>
      <c r="O333" s="115"/>
      <c r="P333" s="115"/>
      <c r="Q333" s="115"/>
      <c r="R333" s="115"/>
      <c r="S333" s="115"/>
      <c r="T333" s="115"/>
      <c r="U333" s="115"/>
      <c r="V333" s="115"/>
    </row>
    <row r="334" spans="1:22" ht="12.75" customHeight="1" x14ac:dyDescent="0.2">
      <c r="A334" s="115" t="s">
        <v>1502</v>
      </c>
      <c r="B334" s="118" t="s">
        <v>1503</v>
      </c>
      <c r="C334" s="115"/>
      <c r="D334" s="115"/>
      <c r="E334" s="115"/>
      <c r="F334" s="115"/>
      <c r="G334" s="115"/>
      <c r="H334" s="115"/>
      <c r="I334" s="115"/>
      <c r="J334" s="115"/>
      <c r="K334" s="115"/>
      <c r="L334" s="115"/>
      <c r="M334" s="115"/>
      <c r="N334" s="115"/>
      <c r="O334" s="115"/>
      <c r="P334" s="115"/>
      <c r="Q334" s="115"/>
      <c r="R334" s="115"/>
      <c r="S334" s="115"/>
      <c r="T334" s="115"/>
      <c r="U334" s="115"/>
      <c r="V334" s="115"/>
    </row>
    <row r="335" spans="1:22" ht="12.75" customHeight="1" x14ac:dyDescent="0.2">
      <c r="A335" s="115" t="s">
        <v>1504</v>
      </c>
      <c r="B335" s="118" t="s">
        <v>1505</v>
      </c>
      <c r="C335" s="115"/>
      <c r="D335" s="115"/>
      <c r="E335" s="115"/>
      <c r="F335" s="115"/>
      <c r="G335" s="115"/>
      <c r="H335" s="115"/>
      <c r="I335" s="115"/>
      <c r="J335" s="115"/>
      <c r="K335" s="115"/>
      <c r="L335" s="115"/>
      <c r="M335" s="115"/>
      <c r="N335" s="115"/>
      <c r="O335" s="115"/>
      <c r="P335" s="115"/>
      <c r="Q335" s="115"/>
      <c r="R335" s="115"/>
      <c r="S335" s="115"/>
      <c r="T335" s="115"/>
      <c r="U335" s="115"/>
      <c r="V335" s="115"/>
    </row>
    <row r="336" spans="1:22" ht="12.75" customHeight="1" x14ac:dyDescent="0.2">
      <c r="A336" s="115" t="s">
        <v>1506</v>
      </c>
      <c r="B336" s="118" t="s">
        <v>1507</v>
      </c>
      <c r="C336" s="115"/>
      <c r="D336" s="115"/>
      <c r="E336" s="115"/>
      <c r="F336" s="115"/>
      <c r="G336" s="115"/>
      <c r="H336" s="115"/>
      <c r="I336" s="115"/>
      <c r="J336" s="115"/>
      <c r="K336" s="115"/>
      <c r="L336" s="115"/>
      <c r="M336" s="115"/>
      <c r="N336" s="115"/>
      <c r="O336" s="115"/>
      <c r="P336" s="115"/>
      <c r="Q336" s="115"/>
      <c r="R336" s="115"/>
      <c r="S336" s="115"/>
      <c r="T336" s="115"/>
      <c r="U336" s="115"/>
      <c r="V336" s="115"/>
    </row>
    <row r="337" spans="1:22" ht="12.75" customHeight="1" x14ac:dyDescent="0.2">
      <c r="A337" s="115" t="s">
        <v>904</v>
      </c>
      <c r="B337" s="118" t="s">
        <v>1508</v>
      </c>
      <c r="C337" s="115"/>
      <c r="D337" s="115"/>
      <c r="E337" s="115"/>
      <c r="F337" s="115"/>
      <c r="G337" s="115"/>
      <c r="H337" s="115"/>
      <c r="I337" s="115"/>
      <c r="J337" s="115"/>
      <c r="K337" s="115"/>
      <c r="L337" s="115"/>
      <c r="M337" s="115"/>
      <c r="N337" s="115"/>
      <c r="O337" s="115"/>
      <c r="P337" s="115"/>
      <c r="Q337" s="115"/>
      <c r="R337" s="115"/>
      <c r="S337" s="115"/>
      <c r="T337" s="115"/>
      <c r="U337" s="115"/>
      <c r="V337" s="115"/>
    </row>
    <row r="338" spans="1:22" ht="12.75" customHeight="1" x14ac:dyDescent="0.2">
      <c r="A338" s="115" t="s">
        <v>1509</v>
      </c>
      <c r="B338" s="118" t="s">
        <v>1510</v>
      </c>
      <c r="C338" s="115"/>
      <c r="D338" s="115"/>
      <c r="E338" s="115"/>
      <c r="F338" s="115"/>
      <c r="G338" s="115"/>
      <c r="H338" s="115"/>
      <c r="I338" s="115"/>
      <c r="J338" s="115"/>
      <c r="K338" s="115"/>
      <c r="L338" s="115"/>
      <c r="M338" s="115"/>
      <c r="N338" s="115"/>
      <c r="O338" s="115"/>
      <c r="P338" s="115"/>
      <c r="Q338" s="115"/>
      <c r="R338" s="115"/>
      <c r="S338" s="115"/>
      <c r="T338" s="115"/>
      <c r="U338" s="115"/>
      <c r="V338" s="115"/>
    </row>
    <row r="339" spans="1:22" ht="12.75" customHeight="1" x14ac:dyDescent="0.2">
      <c r="A339" s="115" t="s">
        <v>1511</v>
      </c>
      <c r="B339" s="118" t="s">
        <v>1512</v>
      </c>
      <c r="C339" s="115"/>
      <c r="D339" s="115"/>
      <c r="E339" s="115"/>
      <c r="F339" s="115"/>
      <c r="G339" s="115"/>
      <c r="H339" s="115"/>
      <c r="I339" s="115"/>
      <c r="J339" s="115"/>
      <c r="K339" s="115"/>
      <c r="L339" s="115"/>
      <c r="M339" s="115"/>
      <c r="N339" s="115"/>
      <c r="O339" s="115"/>
      <c r="P339" s="115"/>
      <c r="Q339" s="115"/>
      <c r="R339" s="115"/>
      <c r="S339" s="115"/>
      <c r="T339" s="115"/>
      <c r="U339" s="115"/>
      <c r="V339" s="115"/>
    </row>
    <row r="340" spans="1:22" ht="12.75" customHeight="1" x14ac:dyDescent="0.2">
      <c r="A340" s="115" t="s">
        <v>1513</v>
      </c>
      <c r="B340" s="118" t="s">
        <v>1514</v>
      </c>
      <c r="C340" s="115"/>
      <c r="D340" s="115"/>
      <c r="E340" s="115"/>
      <c r="F340" s="115"/>
      <c r="G340" s="115"/>
      <c r="H340" s="115"/>
      <c r="I340" s="115"/>
      <c r="J340" s="115"/>
      <c r="K340" s="115"/>
      <c r="L340" s="115"/>
      <c r="M340" s="115"/>
      <c r="N340" s="115"/>
      <c r="O340" s="115"/>
      <c r="P340" s="115"/>
      <c r="Q340" s="115"/>
      <c r="R340" s="115"/>
      <c r="S340" s="115"/>
      <c r="T340" s="115"/>
      <c r="U340" s="115"/>
      <c r="V340" s="115"/>
    </row>
    <row r="341" spans="1:22" ht="12.75" customHeight="1" x14ac:dyDescent="0.2">
      <c r="A341" s="115" t="s">
        <v>1515</v>
      </c>
      <c r="B341" s="118" t="s">
        <v>1516</v>
      </c>
      <c r="C341" s="115"/>
      <c r="D341" s="115"/>
      <c r="E341" s="115"/>
      <c r="F341" s="115"/>
      <c r="G341" s="115"/>
      <c r="H341" s="115"/>
      <c r="I341" s="115"/>
      <c r="J341" s="115"/>
      <c r="K341" s="115"/>
      <c r="L341" s="115"/>
      <c r="M341" s="115"/>
      <c r="N341" s="115"/>
      <c r="O341" s="115"/>
      <c r="P341" s="115"/>
      <c r="Q341" s="115"/>
      <c r="R341" s="115"/>
      <c r="S341" s="115"/>
      <c r="T341" s="115"/>
      <c r="U341" s="115"/>
      <c r="V341" s="115"/>
    </row>
    <row r="342" spans="1:22" ht="12.75" customHeight="1" x14ac:dyDescent="0.2">
      <c r="A342" s="115" t="s">
        <v>1517</v>
      </c>
      <c r="B342" s="118" t="s">
        <v>1518</v>
      </c>
      <c r="C342" s="115"/>
      <c r="D342" s="115"/>
      <c r="E342" s="115"/>
      <c r="F342" s="115"/>
      <c r="G342" s="115"/>
      <c r="H342" s="115"/>
      <c r="I342" s="115"/>
      <c r="J342" s="115"/>
      <c r="K342" s="115"/>
      <c r="L342" s="115"/>
      <c r="M342" s="115"/>
      <c r="N342" s="115"/>
      <c r="O342" s="115"/>
      <c r="P342" s="115"/>
      <c r="Q342" s="115"/>
      <c r="R342" s="115"/>
      <c r="S342" s="115"/>
      <c r="T342" s="115"/>
      <c r="U342" s="115"/>
      <c r="V342" s="115"/>
    </row>
    <row r="343" spans="1:22" ht="12.75" customHeight="1" x14ac:dyDescent="0.2">
      <c r="A343" s="115" t="s">
        <v>1519</v>
      </c>
      <c r="B343" s="118" t="s">
        <v>1520</v>
      </c>
      <c r="C343" s="115"/>
      <c r="D343" s="115"/>
      <c r="E343" s="115"/>
      <c r="F343" s="115"/>
      <c r="G343" s="115"/>
      <c r="H343" s="115"/>
      <c r="I343" s="115"/>
      <c r="J343" s="115"/>
      <c r="K343" s="115"/>
      <c r="L343" s="115"/>
      <c r="M343" s="115"/>
      <c r="N343" s="115"/>
      <c r="O343" s="115"/>
      <c r="P343" s="115"/>
      <c r="Q343" s="115"/>
      <c r="R343" s="115"/>
      <c r="S343" s="115"/>
      <c r="T343" s="115"/>
      <c r="U343" s="115"/>
      <c r="V343" s="115"/>
    </row>
    <row r="344" spans="1:22" ht="12.75" customHeight="1" x14ac:dyDescent="0.2">
      <c r="A344" s="115" t="s">
        <v>1521</v>
      </c>
      <c r="B344" s="118" t="s">
        <v>1522</v>
      </c>
      <c r="C344" s="115"/>
      <c r="D344" s="115"/>
      <c r="E344" s="115"/>
      <c r="F344" s="115"/>
      <c r="G344" s="115"/>
      <c r="H344" s="115"/>
      <c r="I344" s="115"/>
      <c r="J344" s="115"/>
      <c r="K344" s="115"/>
      <c r="L344" s="115"/>
      <c r="M344" s="115"/>
      <c r="N344" s="115"/>
      <c r="O344" s="115"/>
      <c r="P344" s="115"/>
      <c r="Q344" s="115"/>
      <c r="R344" s="115"/>
      <c r="S344" s="115"/>
      <c r="T344" s="115"/>
      <c r="U344" s="115"/>
      <c r="V344" s="115"/>
    </row>
    <row r="345" spans="1:22" ht="12.75" customHeight="1" x14ac:dyDescent="0.2">
      <c r="A345" s="115" t="s">
        <v>1523</v>
      </c>
      <c r="B345" s="118" t="s">
        <v>1524</v>
      </c>
      <c r="C345" s="115"/>
      <c r="D345" s="115"/>
      <c r="E345" s="115"/>
      <c r="F345" s="115"/>
      <c r="G345" s="115"/>
      <c r="H345" s="115"/>
      <c r="I345" s="115"/>
      <c r="J345" s="115"/>
      <c r="K345" s="115"/>
      <c r="L345" s="115"/>
      <c r="M345" s="115"/>
      <c r="N345" s="115"/>
      <c r="O345" s="115"/>
      <c r="P345" s="115"/>
      <c r="Q345" s="115"/>
      <c r="R345" s="115"/>
      <c r="S345" s="115"/>
      <c r="T345" s="115"/>
      <c r="U345" s="115"/>
      <c r="V345" s="115"/>
    </row>
    <row r="346" spans="1:22" ht="12.75" customHeight="1" x14ac:dyDescent="0.2">
      <c r="A346" s="115" t="s">
        <v>1525</v>
      </c>
      <c r="B346" s="118" t="s">
        <v>1526</v>
      </c>
      <c r="C346" s="115"/>
      <c r="D346" s="115"/>
      <c r="E346" s="115"/>
      <c r="F346" s="115"/>
      <c r="G346" s="115"/>
      <c r="H346" s="115"/>
      <c r="I346" s="115"/>
      <c r="J346" s="115"/>
      <c r="K346" s="115"/>
      <c r="L346" s="115"/>
      <c r="M346" s="115"/>
      <c r="N346" s="115"/>
      <c r="O346" s="115"/>
      <c r="P346" s="115"/>
      <c r="Q346" s="115"/>
      <c r="R346" s="115"/>
      <c r="S346" s="115"/>
      <c r="T346" s="115"/>
      <c r="U346" s="115"/>
      <c r="V346" s="115"/>
    </row>
    <row r="347" spans="1:22" ht="12.75" customHeight="1" x14ac:dyDescent="0.2">
      <c r="A347" s="115" t="s">
        <v>1527</v>
      </c>
      <c r="B347" s="118" t="s">
        <v>1528</v>
      </c>
      <c r="C347" s="115"/>
      <c r="D347" s="115"/>
      <c r="E347" s="115"/>
      <c r="F347" s="115"/>
      <c r="G347" s="115"/>
      <c r="H347" s="115"/>
      <c r="I347" s="115"/>
      <c r="J347" s="115"/>
      <c r="K347" s="115"/>
      <c r="L347" s="115"/>
      <c r="M347" s="115"/>
      <c r="N347" s="115"/>
      <c r="O347" s="115"/>
      <c r="P347" s="115"/>
      <c r="Q347" s="115"/>
      <c r="R347" s="115"/>
      <c r="S347" s="115"/>
      <c r="T347" s="115"/>
      <c r="U347" s="115"/>
      <c r="V347" s="115"/>
    </row>
    <row r="348" spans="1:22" ht="12.75" customHeight="1" x14ac:dyDescent="0.2">
      <c r="A348" s="115" t="s">
        <v>1529</v>
      </c>
      <c r="B348" s="118" t="s">
        <v>1530</v>
      </c>
      <c r="C348" s="115"/>
      <c r="D348" s="115"/>
      <c r="E348" s="115"/>
      <c r="F348" s="115"/>
      <c r="G348" s="115"/>
      <c r="H348" s="115"/>
      <c r="I348" s="115"/>
      <c r="J348" s="115"/>
      <c r="K348" s="115"/>
      <c r="L348" s="115"/>
      <c r="M348" s="115"/>
      <c r="N348" s="115"/>
      <c r="O348" s="115"/>
      <c r="P348" s="115"/>
      <c r="Q348" s="115"/>
      <c r="R348" s="115"/>
      <c r="S348" s="115"/>
      <c r="T348" s="115"/>
      <c r="U348" s="115"/>
      <c r="V348" s="115"/>
    </row>
    <row r="349" spans="1:22" ht="12.75" customHeight="1" x14ac:dyDescent="0.2">
      <c r="A349" s="115" t="s">
        <v>1531</v>
      </c>
      <c r="B349" s="118" t="s">
        <v>1532</v>
      </c>
      <c r="C349" s="115"/>
      <c r="D349" s="115"/>
      <c r="E349" s="115"/>
      <c r="F349" s="115"/>
      <c r="G349" s="115"/>
      <c r="H349" s="115"/>
      <c r="I349" s="115"/>
      <c r="J349" s="115"/>
      <c r="K349" s="115"/>
      <c r="L349" s="115"/>
      <c r="M349" s="115"/>
      <c r="N349" s="115"/>
      <c r="O349" s="115"/>
      <c r="P349" s="115"/>
      <c r="Q349" s="115"/>
      <c r="R349" s="115"/>
      <c r="S349" s="115"/>
      <c r="T349" s="115"/>
      <c r="U349" s="115"/>
      <c r="V349" s="115"/>
    </row>
    <row r="350" spans="1:22" ht="12.75" customHeight="1" x14ac:dyDescent="0.2">
      <c r="A350" s="115" t="s">
        <v>1533</v>
      </c>
      <c r="B350" s="118" t="s">
        <v>1534</v>
      </c>
      <c r="C350" s="115"/>
      <c r="D350" s="115"/>
      <c r="E350" s="115"/>
      <c r="F350" s="115"/>
      <c r="G350" s="115"/>
      <c r="H350" s="115"/>
      <c r="I350" s="115"/>
      <c r="J350" s="115"/>
      <c r="K350" s="115"/>
      <c r="L350" s="115"/>
      <c r="M350" s="115"/>
      <c r="N350" s="115"/>
      <c r="O350" s="115"/>
      <c r="P350" s="115"/>
      <c r="Q350" s="115"/>
      <c r="R350" s="115"/>
      <c r="S350" s="115"/>
      <c r="T350" s="115"/>
      <c r="U350" s="115"/>
      <c r="V350" s="115"/>
    </row>
    <row r="351" spans="1:22" ht="12.75" customHeight="1" x14ac:dyDescent="0.2">
      <c r="A351" s="115" t="s">
        <v>1535</v>
      </c>
      <c r="B351" s="118" t="s">
        <v>1536</v>
      </c>
      <c r="C351" s="115"/>
      <c r="D351" s="115"/>
      <c r="E351" s="115"/>
      <c r="F351" s="115"/>
      <c r="G351" s="115"/>
      <c r="H351" s="115"/>
      <c r="I351" s="115"/>
      <c r="J351" s="115"/>
      <c r="K351" s="115"/>
      <c r="L351" s="115"/>
      <c r="M351" s="115"/>
      <c r="N351" s="115"/>
      <c r="O351" s="115"/>
      <c r="P351" s="115"/>
      <c r="Q351" s="115"/>
      <c r="R351" s="115"/>
      <c r="S351" s="115"/>
      <c r="T351" s="115"/>
      <c r="U351" s="115"/>
      <c r="V351" s="115"/>
    </row>
    <row r="352" spans="1:22" ht="12.75" customHeight="1" x14ac:dyDescent="0.2">
      <c r="A352" s="115" t="s">
        <v>511</v>
      </c>
      <c r="B352" s="118" t="s">
        <v>1537</v>
      </c>
      <c r="C352" s="115"/>
      <c r="D352" s="115"/>
      <c r="E352" s="115"/>
      <c r="F352" s="115"/>
      <c r="G352" s="115"/>
      <c r="H352" s="115"/>
      <c r="I352" s="115"/>
      <c r="J352" s="115"/>
      <c r="K352" s="115"/>
      <c r="L352" s="115"/>
      <c r="M352" s="115"/>
      <c r="N352" s="115"/>
      <c r="O352" s="115"/>
      <c r="P352" s="115"/>
      <c r="Q352" s="115"/>
      <c r="R352" s="115"/>
      <c r="S352" s="115"/>
      <c r="T352" s="115"/>
      <c r="U352" s="115"/>
      <c r="V352" s="115"/>
    </row>
    <row r="353" spans="1:22" ht="12.75" customHeight="1" x14ac:dyDescent="0.2">
      <c r="A353" s="115" t="s">
        <v>1538</v>
      </c>
      <c r="B353" s="118" t="s">
        <v>1539</v>
      </c>
      <c r="C353" s="115"/>
      <c r="D353" s="115"/>
      <c r="E353" s="115"/>
      <c r="F353" s="115"/>
      <c r="G353" s="115"/>
      <c r="H353" s="115"/>
      <c r="I353" s="115"/>
      <c r="J353" s="115"/>
      <c r="K353" s="115"/>
      <c r="L353" s="115"/>
      <c r="M353" s="115"/>
      <c r="N353" s="115"/>
      <c r="O353" s="115"/>
      <c r="P353" s="115"/>
      <c r="Q353" s="115"/>
      <c r="R353" s="115"/>
      <c r="S353" s="115"/>
      <c r="T353" s="115"/>
      <c r="U353" s="115"/>
      <c r="V353" s="115"/>
    </row>
    <row r="354" spans="1:22" ht="12.75" customHeight="1" x14ac:dyDescent="0.2">
      <c r="A354" s="115" t="s">
        <v>1540</v>
      </c>
      <c r="B354" s="118" t="s">
        <v>1541</v>
      </c>
      <c r="C354" s="115"/>
      <c r="D354" s="115"/>
      <c r="E354" s="115"/>
      <c r="F354" s="115"/>
      <c r="G354" s="115"/>
      <c r="H354" s="115"/>
      <c r="I354" s="115"/>
      <c r="J354" s="115"/>
      <c r="K354" s="115"/>
      <c r="L354" s="115"/>
      <c r="M354" s="115"/>
      <c r="N354" s="115"/>
      <c r="O354" s="115"/>
      <c r="P354" s="115"/>
      <c r="Q354" s="115"/>
      <c r="R354" s="115"/>
      <c r="S354" s="115"/>
      <c r="T354" s="115"/>
      <c r="U354" s="115"/>
      <c r="V354" s="115"/>
    </row>
    <row r="355" spans="1:22" ht="12.75" customHeight="1" x14ac:dyDescent="0.2">
      <c r="A355" s="115" t="s">
        <v>1542</v>
      </c>
      <c r="B355" s="118" t="s">
        <v>1543</v>
      </c>
      <c r="C355" s="115"/>
      <c r="D355" s="115"/>
      <c r="E355" s="115"/>
      <c r="F355" s="115"/>
      <c r="G355" s="115"/>
      <c r="H355" s="115"/>
      <c r="I355" s="115"/>
      <c r="J355" s="115"/>
      <c r="K355" s="115"/>
      <c r="L355" s="115"/>
      <c r="M355" s="115"/>
      <c r="N355" s="115"/>
      <c r="O355" s="115"/>
      <c r="P355" s="115"/>
      <c r="Q355" s="115"/>
      <c r="R355" s="115"/>
      <c r="S355" s="115"/>
      <c r="T355" s="115"/>
      <c r="U355" s="115"/>
      <c r="V355" s="115"/>
    </row>
    <row r="356" spans="1:22" ht="12.75" customHeight="1" x14ac:dyDescent="0.2">
      <c r="A356" s="115" t="s">
        <v>1544</v>
      </c>
      <c r="B356" s="118" t="s">
        <v>1545</v>
      </c>
      <c r="C356" s="115"/>
      <c r="D356" s="115"/>
      <c r="E356" s="115"/>
      <c r="F356" s="115"/>
      <c r="G356" s="115"/>
      <c r="H356" s="115"/>
      <c r="I356" s="115"/>
      <c r="J356" s="115"/>
      <c r="K356" s="115"/>
      <c r="L356" s="115"/>
      <c r="M356" s="115"/>
      <c r="N356" s="115"/>
      <c r="O356" s="115"/>
      <c r="P356" s="115"/>
      <c r="Q356" s="115"/>
      <c r="R356" s="115"/>
      <c r="S356" s="115"/>
      <c r="T356" s="115"/>
      <c r="U356" s="115"/>
      <c r="V356" s="115"/>
    </row>
    <row r="357" spans="1:22" ht="12.75" customHeight="1" x14ac:dyDescent="0.2">
      <c r="A357" s="115" t="s">
        <v>620</v>
      </c>
      <c r="B357" s="118" t="s">
        <v>1546</v>
      </c>
      <c r="C357" s="115"/>
      <c r="D357" s="115"/>
      <c r="E357" s="115"/>
      <c r="F357" s="115"/>
      <c r="G357" s="115"/>
      <c r="H357" s="115"/>
      <c r="I357" s="115"/>
      <c r="J357" s="115"/>
      <c r="K357" s="115"/>
      <c r="L357" s="115"/>
      <c r="M357" s="115"/>
      <c r="N357" s="115"/>
      <c r="O357" s="115"/>
      <c r="P357" s="115"/>
      <c r="Q357" s="115"/>
      <c r="R357" s="115"/>
      <c r="S357" s="115"/>
      <c r="T357" s="115"/>
      <c r="U357" s="115"/>
      <c r="V357" s="115"/>
    </row>
    <row r="358" spans="1:22" ht="12.75" customHeight="1" x14ac:dyDescent="0.2">
      <c r="A358" s="115" t="s">
        <v>1547</v>
      </c>
      <c r="B358" s="118" t="s">
        <v>1548</v>
      </c>
      <c r="C358" s="115"/>
      <c r="D358" s="115"/>
      <c r="E358" s="115"/>
      <c r="F358" s="115"/>
      <c r="G358" s="115"/>
      <c r="H358" s="115"/>
      <c r="I358" s="115"/>
      <c r="J358" s="115"/>
      <c r="K358" s="115"/>
      <c r="L358" s="115"/>
      <c r="M358" s="115"/>
      <c r="N358" s="115"/>
      <c r="O358" s="115"/>
      <c r="P358" s="115"/>
      <c r="Q358" s="115"/>
      <c r="R358" s="115"/>
      <c r="S358" s="115"/>
      <c r="T358" s="115"/>
      <c r="U358" s="115"/>
      <c r="V358" s="115"/>
    </row>
    <row r="359" spans="1:22" ht="12.75" customHeight="1" x14ac:dyDescent="0.2">
      <c r="A359" s="119" t="s">
        <v>383</v>
      </c>
      <c r="B359" s="118" t="str">
        <f>CONCATENATE(B249,"; ",B250,"; ",B255)</f>
        <v>Limit system access to authorized users, processes acting on behalf of authorized users, and devices (including other systems).; Limit system access to the types of transactions and functions that authorized users are permitted to execute.; Prevent non-privileged users from executing privileged functions and capture the execution of such functions in audit logs.</v>
      </c>
      <c r="C359" s="115"/>
      <c r="D359" s="115"/>
      <c r="E359" s="115"/>
      <c r="F359" s="115"/>
      <c r="G359" s="115"/>
      <c r="H359" s="115"/>
      <c r="I359" s="115"/>
      <c r="J359" s="115"/>
      <c r="K359" s="115"/>
      <c r="L359" s="115"/>
      <c r="M359" s="115"/>
      <c r="N359" s="115"/>
      <c r="O359" s="115"/>
      <c r="P359" s="115"/>
      <c r="Q359" s="115"/>
      <c r="R359" s="115"/>
      <c r="S359" s="115"/>
      <c r="T359" s="115"/>
      <c r="U359" s="115"/>
      <c r="V359" s="115"/>
    </row>
    <row r="360" spans="1:22" ht="12.75" customHeight="1" x14ac:dyDescent="0.2">
      <c r="A360" s="119" t="s">
        <v>1549</v>
      </c>
      <c r="B360" s="118" t="str">
        <f>CONCATENATE(B260,"; ",B261,"; ",B262,"; ",B263,"; ",B256,"; ",B310,"; ",B313,"; ",B342)</f>
        <v>Monitor and control remote access sessions.; Employ cryptographic mechanisms to protect the confidentiality of remote access sessions.; Route remote access via managed access control points.; Authorize remote execution of privileged commands and remote access to security-relevant information; Limit unsuccessful logon attempts.; Require multifactor authentication to establish nonlocal maintenance sessions via external netw connections and terminate such connections when nonlocal maintenance is complete.; Limit access to CUI on system media to authorized users.; Prevent remote devices from simultaneously establishing non-remote connections with organizational systems and communicating via some other connection to resources in external networks (i.e., split tunneling).</v>
      </c>
      <c r="C360" s="115"/>
      <c r="D360" s="115"/>
      <c r="E360" s="115"/>
      <c r="F360" s="115"/>
      <c r="G360" s="115"/>
      <c r="H360" s="115"/>
      <c r="I360" s="115"/>
      <c r="J360" s="115"/>
      <c r="K360" s="115"/>
      <c r="L360" s="115"/>
      <c r="M360" s="115"/>
      <c r="N360" s="115"/>
      <c r="O360" s="115"/>
      <c r="P360" s="115"/>
      <c r="Q360" s="115"/>
      <c r="R360" s="115"/>
      <c r="S360" s="115"/>
      <c r="T360" s="115"/>
      <c r="U360" s="115"/>
      <c r="V360" s="115"/>
    </row>
    <row r="361" spans="1:22" ht="12.75" customHeight="1" x14ac:dyDescent="0.2">
      <c r="A361" s="119" t="s">
        <v>463</v>
      </c>
      <c r="B361" s="118" t="str">
        <f>CONCATENATE(B255,"; ",B275,"; ",B276,"; ",B277,"; ",B278,"; ",B285,"; ",B306,"; ",B311,";",B326,";",B327)</f>
        <v>Prevent non-privileged users from executing privileged functions and capture the execution of such functions in audit logs.; Ensure that the actions of individual system users can be uniquely traced to those users so they can be held accountable for their actions.; Review and update logged events.; Alert in the event of an audit logging process failure.; Correlate audit record review, analysis, and reporting processes for investigation and response to indications of unlawful, unauthorized, suspicious, or unusual activity.; Track, review, approve or disapprove, and log changes to organizational systems.; Perform maintenance on organizational systems.; Supervise the maintenance activities of maintenance personnel without required access authorization.;Maintain audit logs of physical access.;Control and manage physical access devices.</v>
      </c>
      <c r="C361" s="115"/>
      <c r="D361" s="115"/>
      <c r="E361" s="115"/>
      <c r="F361" s="115"/>
      <c r="G361" s="115"/>
      <c r="H361" s="115"/>
      <c r="I361" s="115"/>
      <c r="J361" s="115"/>
      <c r="K361" s="115"/>
      <c r="L361" s="115"/>
      <c r="M361" s="115"/>
      <c r="N361" s="115"/>
      <c r="O361" s="115"/>
      <c r="P361" s="115"/>
      <c r="Q361" s="115"/>
      <c r="R361" s="115"/>
      <c r="S361" s="115"/>
      <c r="T361" s="115"/>
      <c r="U361" s="115"/>
      <c r="V361" s="115"/>
    </row>
    <row r="362" spans="1:22" ht="12.75" customHeight="1" x14ac:dyDescent="0.2">
      <c r="A362" s="115" t="s">
        <v>844</v>
      </c>
      <c r="B362" s="118" t="str">
        <f>CONCATENATE(B285,"; ",B286)</f>
        <v>Track, review, approve or disapprove, and log changes to organizational systems.; Analyze the security impact of changes prior to implementation.</v>
      </c>
      <c r="C362" s="115"/>
      <c r="D362" s="115"/>
      <c r="E362" s="115"/>
      <c r="F362" s="115"/>
      <c r="G362" s="115"/>
      <c r="H362" s="115"/>
      <c r="I362" s="115"/>
      <c r="J362" s="115"/>
      <c r="K362" s="115"/>
      <c r="L362" s="115"/>
      <c r="M362" s="115"/>
      <c r="N362" s="115"/>
      <c r="O362" s="115"/>
      <c r="P362" s="115"/>
      <c r="Q362" s="115"/>
      <c r="R362" s="115"/>
      <c r="S362" s="115"/>
      <c r="T362" s="115"/>
      <c r="U362" s="115"/>
      <c r="V362" s="115"/>
    </row>
    <row r="363" spans="1:22" ht="12.75" customHeight="1" x14ac:dyDescent="0.2">
      <c r="A363" s="119" t="s">
        <v>520</v>
      </c>
      <c r="B363" s="118" t="str">
        <f>CONCATENATE(B251,";",B312)</f>
        <v>Control the flow of CUI in accordance with approved authorizations.;Protect (i.e., physically control and securely store) system media containing CUI, both paper and digital.</v>
      </c>
      <c r="C363" s="115"/>
      <c r="D363" s="115"/>
      <c r="E363" s="115"/>
      <c r="F363" s="115"/>
      <c r="G363" s="115"/>
      <c r="H363" s="115"/>
      <c r="I363" s="115"/>
      <c r="J363" s="115"/>
      <c r="K363" s="115"/>
      <c r="L363" s="115"/>
      <c r="M363" s="115"/>
      <c r="N363" s="115"/>
      <c r="O363" s="115"/>
      <c r="P363" s="115"/>
      <c r="Q363" s="115"/>
      <c r="R363" s="115"/>
      <c r="S363" s="115"/>
      <c r="T363" s="115"/>
      <c r="U363" s="115"/>
      <c r="V363" s="115"/>
    </row>
    <row r="364" spans="1:22" ht="12.75" customHeight="1" x14ac:dyDescent="0.2">
      <c r="A364" s="115" t="s">
        <v>530</v>
      </c>
      <c r="B364" s="118" t="str">
        <f>CONCATENATE(B267,";",B312)</f>
        <v>Encrypt CUI on mobile devices and mobile computing platforms.21;Protect (i.e., physically control and securely store) system media containing CUI, both paper and digital.</v>
      </c>
      <c r="C364" s="115"/>
      <c r="D364" s="115"/>
      <c r="E364" s="115"/>
      <c r="F364" s="115"/>
      <c r="G364" s="115"/>
      <c r="H364" s="115"/>
      <c r="I364" s="115"/>
      <c r="J364" s="115"/>
      <c r="K364" s="115"/>
      <c r="L364" s="115"/>
      <c r="M364" s="115"/>
      <c r="N364" s="115"/>
      <c r="O364" s="115"/>
      <c r="P364" s="115"/>
      <c r="Q364" s="115"/>
      <c r="R364" s="115"/>
      <c r="S364" s="115"/>
      <c r="T364" s="115"/>
      <c r="U364" s="115"/>
      <c r="V364" s="115"/>
    </row>
    <row r="365" spans="1:22" ht="12.75" customHeight="1" x14ac:dyDescent="0.2">
      <c r="A365" s="115" t="s">
        <v>557</v>
      </c>
      <c r="B365" s="118" t="str">
        <f>CONCATENATE(B306,";",B307,";",B314)</f>
        <v>Perform maintenance on organizational systems.;Provide controls on the tools, techniques, mechanisms, and personnel used to conduct system maintenance.;Sanitize or destroy system media containing CUI before disposal or release for reuse.</v>
      </c>
      <c r="C365" s="115"/>
      <c r="D365" s="115"/>
      <c r="E365" s="115"/>
      <c r="F365" s="115"/>
      <c r="G365" s="115"/>
      <c r="H365" s="115"/>
      <c r="I365" s="115"/>
      <c r="J365" s="115"/>
      <c r="K365" s="115"/>
      <c r="L365" s="115"/>
      <c r="M365" s="115"/>
      <c r="N365" s="115"/>
      <c r="O365" s="115"/>
      <c r="P365" s="115"/>
      <c r="Q365" s="115"/>
      <c r="R365" s="115"/>
      <c r="S365" s="115"/>
      <c r="T365" s="115"/>
      <c r="U365" s="115"/>
      <c r="V365" s="115"/>
    </row>
    <row r="366" spans="1:22" ht="12.75" customHeight="1" x14ac:dyDescent="0.2">
      <c r="A366" s="115" t="s">
        <v>596</v>
      </c>
      <c r="B366" s="118" t="str">
        <f>CONCATENATE(B312,";",B313)</f>
        <v>Protect (i.e., physically control and securely store) system media containing CUI, both paper and digital.;Limit access to CUI on system media to authorized users.</v>
      </c>
      <c r="C366" s="115"/>
      <c r="D366" s="115"/>
      <c r="E366" s="115"/>
      <c r="F366" s="115"/>
      <c r="G366" s="115"/>
      <c r="H366" s="115"/>
      <c r="I366" s="115"/>
      <c r="J366" s="115"/>
      <c r="K366" s="115"/>
      <c r="L366" s="115"/>
      <c r="M366" s="115"/>
      <c r="N366" s="115"/>
      <c r="O366" s="115"/>
      <c r="P366" s="115"/>
      <c r="Q366" s="115"/>
      <c r="R366" s="115"/>
      <c r="S366" s="115"/>
      <c r="T366" s="115"/>
      <c r="U366" s="115"/>
      <c r="V366" s="115"/>
    </row>
    <row r="367" spans="1:22" ht="12.75" customHeight="1" x14ac:dyDescent="0.2">
      <c r="A367" s="115" t="s">
        <v>879</v>
      </c>
      <c r="B367" s="118" t="str">
        <f>CONCATENATE(B303,";",B357,";",B358)</f>
        <v>Establish an operational incident-handling capability for organizational systems that includes preparation, detection, analysis, containment, recovery, and user response activities.;Monitor organizational systems, including inbound and outbound communications traffic, to detect attacks and indicators of potential attacks.;Identify unauthorized use of organizational systems.</v>
      </c>
      <c r="C367" s="115"/>
      <c r="D367" s="115"/>
      <c r="E367" s="115"/>
      <c r="F367" s="115"/>
      <c r="G367" s="115"/>
      <c r="H367" s="115"/>
      <c r="I367" s="115"/>
      <c r="J367" s="115"/>
      <c r="K367" s="115"/>
      <c r="L367" s="115"/>
      <c r="M367" s="115"/>
      <c r="N367" s="115"/>
      <c r="O367" s="115"/>
      <c r="P367" s="115"/>
      <c r="Q367" s="115"/>
      <c r="R367" s="115"/>
      <c r="S367" s="115"/>
      <c r="T367" s="115"/>
      <c r="U367" s="115"/>
      <c r="V367" s="115"/>
    </row>
    <row r="368" spans="1:22" ht="12.75" customHeight="1" x14ac:dyDescent="0.2">
      <c r="A368" s="119" t="s">
        <v>888</v>
      </c>
      <c r="B368" s="118" t="str">
        <f>CONCATENATE(B313,"; ",B323,"; ",B324,"; ",B327,"; ",B328,"; ",B332)</f>
        <v>Limit access to CUI on system media to authorized users.; Limit physical access to organizational systems, equipment, and the respective operating environments to authorized individuals.; Protect and monitor the physical facility and support infrastructure for organizational systems.; Control and manage physical access devices.; Enforce safeguarding measures for CUI at alternate work sites.; Periodically assess the security controls in organizational systems to determine if the controls are effective in their application.</v>
      </c>
      <c r="C368" s="115"/>
      <c r="D368" s="115"/>
      <c r="E368" s="115"/>
      <c r="F368" s="115"/>
      <c r="G368" s="115"/>
      <c r="H368" s="115"/>
      <c r="I368" s="115"/>
      <c r="J368" s="115"/>
      <c r="K368" s="115"/>
      <c r="L368" s="115"/>
      <c r="M368" s="115"/>
      <c r="N368" s="115"/>
      <c r="O368" s="115"/>
      <c r="P368" s="115"/>
      <c r="Q368" s="115"/>
      <c r="R368" s="115"/>
      <c r="S368" s="115"/>
      <c r="T368" s="115"/>
      <c r="U368" s="115"/>
      <c r="V368" s="115"/>
    </row>
    <row r="369" spans="1:22" ht="12.75" customHeight="1" x14ac:dyDescent="0.2">
      <c r="A369" s="119" t="s">
        <v>894</v>
      </c>
      <c r="B369" s="118" t="str">
        <f>CONCATENATE(B312,";",B316,";",B318)</f>
        <v>Protect (i.e., physically control and securely store) system media containing CUI, both paper and digital.;Control access to media containing CUI and maintain accountability for media during transport outside of controlled areas.;Control the use of removable media on system components.</v>
      </c>
      <c r="C369" s="115"/>
      <c r="D369" s="115"/>
      <c r="E369" s="115"/>
      <c r="F369" s="115"/>
      <c r="G369" s="115"/>
      <c r="H369" s="115"/>
      <c r="I369" s="115"/>
      <c r="J369" s="115"/>
      <c r="K369" s="115"/>
      <c r="L369" s="115"/>
      <c r="M369" s="115"/>
      <c r="N369" s="115"/>
      <c r="O369" s="115"/>
      <c r="P369" s="115"/>
      <c r="Q369" s="115"/>
      <c r="R369" s="115"/>
      <c r="S369" s="115"/>
      <c r="T369" s="115"/>
      <c r="U369" s="115"/>
      <c r="V369" s="115"/>
    </row>
    <row r="370" spans="1:22" ht="12.75" customHeight="1" x14ac:dyDescent="0.2">
      <c r="A370" s="115" t="s">
        <v>899</v>
      </c>
      <c r="B370" s="118" t="str">
        <f>CONCATENATE(B321,";",B322)</f>
        <v>Screen individuals prior to authorizing access to organizational systems containing CUI.;Ensure that organizational systems containing CUI are protected during and after personnel actions such as terminations and transfers.</v>
      </c>
      <c r="C370" s="115"/>
      <c r="D370" s="115"/>
      <c r="E370" s="115"/>
      <c r="F370" s="115"/>
      <c r="G370" s="115"/>
      <c r="H370" s="115"/>
      <c r="I370" s="115"/>
      <c r="J370" s="115"/>
      <c r="K370" s="115"/>
      <c r="L370" s="115"/>
      <c r="M370" s="115"/>
      <c r="N370" s="115"/>
      <c r="O370" s="115"/>
      <c r="P370" s="115"/>
      <c r="Q370" s="115"/>
      <c r="R370" s="115"/>
      <c r="S370" s="115"/>
      <c r="T370" s="115"/>
      <c r="U370" s="115"/>
      <c r="V370" s="115"/>
    </row>
    <row r="371" spans="1:22" ht="12.75" customHeight="1" x14ac:dyDescent="0.2">
      <c r="A371" s="115" t="s">
        <v>907</v>
      </c>
      <c r="B371" s="118" t="str">
        <f>CONCATENATE(B303,";",B333)</f>
        <v>Establish an operational incident-handling capability for organizational systems that includes preparation, detection, analysis, containment, recovery, and user response activities.;Develop and implement plans of action designed to correct deficiencies and reduce or eliminate vulnerabilities in organizational systems.</v>
      </c>
      <c r="C371" s="115"/>
      <c r="D371" s="115"/>
      <c r="E371" s="115"/>
      <c r="F371" s="115"/>
      <c r="G371" s="115"/>
      <c r="H371" s="115"/>
      <c r="I371" s="115"/>
      <c r="J371" s="115"/>
      <c r="K371" s="115"/>
      <c r="L371" s="115"/>
      <c r="M371" s="115"/>
      <c r="N371" s="115"/>
      <c r="O371" s="115"/>
      <c r="P371" s="115"/>
      <c r="Q371" s="115"/>
      <c r="R371" s="115"/>
      <c r="S371" s="115"/>
      <c r="T371" s="115"/>
      <c r="U371" s="115"/>
      <c r="V371" s="115"/>
    </row>
    <row r="372" spans="1:22" ht="12.75" customHeight="1" x14ac:dyDescent="0.2">
      <c r="A372" s="119" t="s">
        <v>916</v>
      </c>
      <c r="B372" s="118" t="str">
        <f>CONCATENATE(B266,";",B306,";",B338)</f>
        <v>Control connection of mobile devices.;Perform maintenance on organizational systems.;Separate user functionality from system management functionality.</v>
      </c>
      <c r="C372" s="115"/>
      <c r="D372" s="115"/>
      <c r="E372" s="115"/>
      <c r="F372" s="115"/>
      <c r="G372" s="115"/>
      <c r="H372" s="115"/>
      <c r="I372" s="115"/>
      <c r="J372" s="115"/>
      <c r="K372" s="115"/>
      <c r="L372" s="115"/>
      <c r="M372" s="115"/>
      <c r="N372" s="115"/>
      <c r="O372" s="115"/>
      <c r="P372" s="115"/>
      <c r="Q372" s="115"/>
      <c r="R372" s="115"/>
      <c r="S372" s="115"/>
      <c r="T372" s="115"/>
      <c r="U372" s="115"/>
      <c r="V372" s="115"/>
    </row>
    <row r="373" spans="1:22" ht="12.75" customHeight="1" x14ac:dyDescent="0.2">
      <c r="A373" s="119" t="s">
        <v>922</v>
      </c>
      <c r="B373" s="118" t="str">
        <f>CONCATENATE(B329,";",B330,";",B331)</f>
        <v>Periodically assess the risk to organizational operations (including mission, functions, image, or reputation), organizational assets, and individuals, resulting from the operation of organizational systems and the associated processing, storage, or transmission of CUI.;Scan for vulnerabilities in organizational systems and applications periodically and when new vulnerabilities affecting those systems and applications are identified.;Remediate vulnerabilities in accordance with risk assessments.</v>
      </c>
      <c r="C373" s="115"/>
      <c r="D373" s="115"/>
      <c r="E373" s="115"/>
      <c r="F373" s="115"/>
      <c r="G373" s="115"/>
      <c r="H373" s="115"/>
      <c r="I373" s="115"/>
      <c r="J373" s="115"/>
      <c r="K373" s="115"/>
      <c r="L373" s="115"/>
      <c r="M373" s="115"/>
      <c r="N373" s="115"/>
      <c r="O373" s="115"/>
      <c r="P373" s="115"/>
      <c r="Q373" s="115"/>
      <c r="R373" s="115"/>
      <c r="S373" s="115"/>
      <c r="T373" s="115"/>
      <c r="U373" s="115"/>
      <c r="V373" s="115"/>
    </row>
    <row r="374" spans="1:22" ht="12.75" customHeight="1" x14ac:dyDescent="0.2">
      <c r="A374" s="120" t="s">
        <v>1550</v>
      </c>
      <c r="B374" s="121" t="s">
        <v>1551</v>
      </c>
      <c r="C374" s="115"/>
      <c r="D374" s="115"/>
      <c r="E374" s="115"/>
      <c r="F374" s="115"/>
      <c r="G374" s="115"/>
      <c r="H374" s="115"/>
      <c r="I374" s="115"/>
      <c r="J374" s="115"/>
      <c r="K374" s="115"/>
      <c r="L374" s="115"/>
      <c r="M374" s="115"/>
      <c r="N374" s="115"/>
      <c r="O374" s="115"/>
      <c r="P374" s="115"/>
      <c r="Q374" s="115"/>
      <c r="R374" s="115"/>
      <c r="S374" s="115"/>
      <c r="T374" s="115"/>
      <c r="U374" s="115"/>
      <c r="V374" s="115"/>
    </row>
    <row r="375" spans="1:22" ht="12.75" customHeight="1" x14ac:dyDescent="0.2">
      <c r="A375" s="120" t="s">
        <v>1552</v>
      </c>
      <c r="B375" s="121" t="s">
        <v>1553</v>
      </c>
      <c r="C375" s="115"/>
      <c r="D375" s="115"/>
      <c r="E375" s="115"/>
      <c r="F375" s="115"/>
      <c r="G375" s="115"/>
      <c r="H375" s="115"/>
      <c r="I375" s="115"/>
      <c r="J375" s="115"/>
      <c r="K375" s="115"/>
      <c r="L375" s="115"/>
      <c r="M375" s="115"/>
      <c r="N375" s="115"/>
      <c r="O375" s="115"/>
      <c r="P375" s="115"/>
      <c r="Q375" s="115"/>
      <c r="R375" s="115"/>
      <c r="S375" s="115"/>
      <c r="T375" s="115"/>
      <c r="U375" s="115"/>
      <c r="V375" s="115"/>
    </row>
    <row r="376" spans="1:22" ht="12.75" customHeight="1" x14ac:dyDescent="0.2">
      <c r="A376" s="120" t="s">
        <v>1554</v>
      </c>
      <c r="B376" s="121" t="s">
        <v>1555</v>
      </c>
      <c r="C376" s="115"/>
      <c r="D376" s="115"/>
      <c r="E376" s="115"/>
      <c r="F376" s="115"/>
      <c r="G376" s="115"/>
      <c r="H376" s="115"/>
      <c r="I376" s="115"/>
      <c r="J376" s="115"/>
      <c r="K376" s="115"/>
      <c r="L376" s="115"/>
      <c r="M376" s="115"/>
      <c r="N376" s="115"/>
      <c r="O376" s="115"/>
      <c r="P376" s="115"/>
      <c r="Q376" s="115"/>
      <c r="R376" s="115"/>
      <c r="S376" s="115"/>
      <c r="T376" s="115"/>
      <c r="U376" s="115"/>
      <c r="V376" s="115"/>
    </row>
    <row r="377" spans="1:22" ht="12.75" customHeight="1" x14ac:dyDescent="0.2">
      <c r="A377" s="120" t="s">
        <v>1556</v>
      </c>
      <c r="B377" s="121" t="s">
        <v>1557</v>
      </c>
      <c r="C377" s="115"/>
      <c r="D377" s="115"/>
      <c r="E377" s="115"/>
      <c r="F377" s="115"/>
      <c r="G377" s="115"/>
      <c r="H377" s="115"/>
      <c r="I377" s="115"/>
      <c r="J377" s="115"/>
      <c r="K377" s="115"/>
      <c r="L377" s="115"/>
      <c r="M377" s="115"/>
      <c r="N377" s="115"/>
      <c r="O377" s="115"/>
      <c r="P377" s="115"/>
      <c r="Q377" s="115"/>
      <c r="R377" s="115"/>
      <c r="S377" s="115"/>
      <c r="T377" s="115"/>
      <c r="U377" s="115"/>
      <c r="V377" s="115"/>
    </row>
    <row r="378" spans="1:22" ht="12.75" customHeight="1" x14ac:dyDescent="0.2">
      <c r="A378" s="120" t="s">
        <v>1558</v>
      </c>
      <c r="B378" s="121" t="s">
        <v>1559</v>
      </c>
      <c r="C378" s="115"/>
      <c r="D378" s="115"/>
      <c r="E378" s="115"/>
      <c r="F378" s="115"/>
      <c r="G378" s="115"/>
      <c r="H378" s="115"/>
      <c r="I378" s="115"/>
      <c r="J378" s="115"/>
      <c r="K378" s="115"/>
      <c r="L378" s="115"/>
      <c r="M378" s="115"/>
      <c r="N378" s="115"/>
      <c r="O378" s="115"/>
      <c r="P378" s="115"/>
      <c r="Q378" s="115"/>
      <c r="R378" s="115"/>
      <c r="S378" s="115"/>
      <c r="T378" s="115"/>
      <c r="U378" s="115"/>
      <c r="V378" s="115"/>
    </row>
    <row r="379" spans="1:22" ht="12.75" customHeight="1" x14ac:dyDescent="0.2">
      <c r="A379" s="120" t="s">
        <v>1560</v>
      </c>
      <c r="B379" s="121" t="s">
        <v>1561</v>
      </c>
      <c r="C379" s="115"/>
      <c r="D379" s="115"/>
      <c r="E379" s="115"/>
      <c r="F379" s="115"/>
      <c r="G379" s="115"/>
      <c r="H379" s="115"/>
      <c r="I379" s="115"/>
      <c r="J379" s="115"/>
      <c r="K379" s="115"/>
      <c r="L379" s="115"/>
      <c r="M379" s="115"/>
      <c r="N379" s="115"/>
      <c r="O379" s="115"/>
      <c r="P379" s="115"/>
      <c r="Q379" s="115"/>
      <c r="R379" s="115"/>
      <c r="S379" s="115"/>
      <c r="T379" s="115"/>
      <c r="U379" s="115"/>
      <c r="V379" s="115"/>
    </row>
    <row r="380" spans="1:22" ht="12.75" customHeight="1" x14ac:dyDescent="0.2">
      <c r="A380" s="120" t="s">
        <v>1562</v>
      </c>
      <c r="B380" s="121" t="s">
        <v>1563</v>
      </c>
      <c r="C380" s="115"/>
      <c r="D380" s="115"/>
      <c r="E380" s="115"/>
      <c r="F380" s="115"/>
      <c r="G380" s="115"/>
      <c r="H380" s="115"/>
      <c r="I380" s="115"/>
      <c r="J380" s="115"/>
      <c r="K380" s="115"/>
      <c r="L380" s="115"/>
      <c r="M380" s="115"/>
      <c r="N380" s="115"/>
      <c r="O380" s="115"/>
      <c r="P380" s="115"/>
      <c r="Q380" s="115"/>
      <c r="R380" s="115"/>
      <c r="S380" s="115"/>
      <c r="T380" s="115"/>
      <c r="U380" s="115"/>
      <c r="V380" s="115"/>
    </row>
    <row r="381" spans="1:22" ht="12.75" customHeight="1" x14ac:dyDescent="0.2">
      <c r="A381" s="120" t="s">
        <v>1564</v>
      </c>
      <c r="B381" s="121" t="s">
        <v>1565</v>
      </c>
      <c r="C381" s="115"/>
      <c r="D381" s="115"/>
      <c r="E381" s="115"/>
      <c r="F381" s="115"/>
      <c r="G381" s="115"/>
      <c r="H381" s="115"/>
      <c r="I381" s="115"/>
      <c r="J381" s="115"/>
      <c r="K381" s="115"/>
      <c r="L381" s="115"/>
      <c r="M381" s="115"/>
      <c r="N381" s="115"/>
      <c r="O381" s="115"/>
      <c r="P381" s="115"/>
      <c r="Q381" s="115"/>
      <c r="R381" s="115"/>
      <c r="S381" s="115"/>
      <c r="T381" s="115"/>
      <c r="U381" s="115"/>
      <c r="V381" s="115"/>
    </row>
    <row r="382" spans="1:22" ht="12.75" customHeight="1" x14ac:dyDescent="0.2">
      <c r="A382" s="120" t="s">
        <v>1566</v>
      </c>
      <c r="B382" s="121" t="s">
        <v>1567</v>
      </c>
      <c r="C382" s="115"/>
      <c r="D382" s="115"/>
      <c r="E382" s="115"/>
      <c r="F382" s="115"/>
      <c r="G382" s="115"/>
      <c r="H382" s="115"/>
      <c r="I382" s="115"/>
      <c r="J382" s="115"/>
      <c r="K382" s="115"/>
      <c r="L382" s="115"/>
      <c r="M382" s="115"/>
      <c r="N382" s="115"/>
      <c r="O382" s="115"/>
      <c r="P382" s="115"/>
      <c r="Q382" s="115"/>
      <c r="R382" s="115"/>
      <c r="S382" s="115"/>
      <c r="T382" s="115"/>
      <c r="U382" s="115"/>
      <c r="V382" s="115"/>
    </row>
    <row r="383" spans="1:22" ht="12.75" customHeight="1" x14ac:dyDescent="0.2">
      <c r="A383" s="120" t="s">
        <v>1568</v>
      </c>
      <c r="B383" s="121" t="s">
        <v>1569</v>
      </c>
      <c r="C383" s="115"/>
      <c r="D383" s="115"/>
      <c r="E383" s="115"/>
      <c r="F383" s="115"/>
      <c r="G383" s="115"/>
      <c r="H383" s="115"/>
      <c r="I383" s="115"/>
      <c r="J383" s="115"/>
      <c r="K383" s="115"/>
      <c r="L383" s="115"/>
      <c r="M383" s="115"/>
      <c r="N383" s="115"/>
      <c r="O383" s="115"/>
      <c r="P383" s="115"/>
      <c r="Q383" s="115"/>
      <c r="R383" s="115"/>
      <c r="S383" s="115"/>
      <c r="T383" s="115"/>
      <c r="U383" s="115"/>
      <c r="V383" s="115"/>
    </row>
    <row r="384" spans="1:22" ht="12.75" customHeight="1" x14ac:dyDescent="0.2">
      <c r="A384" s="120" t="s">
        <v>1570</v>
      </c>
      <c r="B384" s="121" t="s">
        <v>1571</v>
      </c>
      <c r="C384" s="115"/>
      <c r="D384" s="115"/>
      <c r="E384" s="115"/>
      <c r="F384" s="115"/>
      <c r="G384" s="115"/>
      <c r="H384" s="115"/>
      <c r="I384" s="115"/>
      <c r="J384" s="115"/>
      <c r="K384" s="115"/>
      <c r="L384" s="115"/>
      <c r="M384" s="115"/>
      <c r="N384" s="115"/>
      <c r="O384" s="115"/>
      <c r="P384" s="115"/>
      <c r="Q384" s="115"/>
      <c r="R384" s="115"/>
      <c r="S384" s="115"/>
      <c r="T384" s="115"/>
      <c r="U384" s="115"/>
      <c r="V384" s="115"/>
    </row>
    <row r="385" spans="1:22" ht="12.75" customHeight="1" x14ac:dyDescent="0.2">
      <c r="A385" s="120" t="s">
        <v>1572</v>
      </c>
      <c r="B385" s="121" t="s">
        <v>1573</v>
      </c>
      <c r="C385" s="115"/>
      <c r="D385" s="115"/>
      <c r="E385" s="115"/>
      <c r="F385" s="115"/>
      <c r="G385" s="115"/>
      <c r="H385" s="115"/>
      <c r="I385" s="115"/>
      <c r="J385" s="115"/>
      <c r="K385" s="115"/>
      <c r="L385" s="115"/>
      <c r="M385" s="115"/>
      <c r="N385" s="115"/>
      <c r="O385" s="115"/>
      <c r="P385" s="115"/>
      <c r="Q385" s="115"/>
      <c r="R385" s="115"/>
      <c r="S385" s="115"/>
      <c r="T385" s="115"/>
      <c r="U385" s="115"/>
      <c r="V385" s="115"/>
    </row>
    <row r="386" spans="1:22" ht="12.75" customHeight="1" x14ac:dyDescent="0.2">
      <c r="A386" s="120" t="s">
        <v>1574</v>
      </c>
      <c r="B386" s="121" t="s">
        <v>1575</v>
      </c>
      <c r="C386" s="115"/>
      <c r="D386" s="115"/>
      <c r="E386" s="115"/>
      <c r="F386" s="115"/>
      <c r="G386" s="115"/>
      <c r="H386" s="115"/>
      <c r="I386" s="115"/>
      <c r="J386" s="115"/>
      <c r="K386" s="115"/>
      <c r="L386" s="115"/>
      <c r="M386" s="115"/>
      <c r="N386" s="115"/>
      <c r="O386" s="115"/>
      <c r="P386" s="115"/>
      <c r="Q386" s="115"/>
      <c r="R386" s="115"/>
      <c r="S386" s="115"/>
      <c r="T386" s="115"/>
      <c r="U386" s="115"/>
      <c r="V386" s="115"/>
    </row>
    <row r="387" spans="1:22" ht="12.75" customHeight="1" x14ac:dyDescent="0.2">
      <c r="A387" s="120" t="s">
        <v>1576</v>
      </c>
      <c r="B387" s="121" t="s">
        <v>1577</v>
      </c>
      <c r="C387" s="115"/>
      <c r="D387" s="115"/>
      <c r="E387" s="115"/>
      <c r="F387" s="115"/>
      <c r="G387" s="115"/>
      <c r="H387" s="115"/>
      <c r="I387" s="115"/>
      <c r="J387" s="115"/>
      <c r="K387" s="115"/>
      <c r="L387" s="115"/>
      <c r="M387" s="115"/>
      <c r="N387" s="115"/>
      <c r="O387" s="115"/>
      <c r="P387" s="115"/>
      <c r="Q387" s="115"/>
      <c r="R387" s="115"/>
      <c r="S387" s="115"/>
      <c r="T387" s="115"/>
      <c r="U387" s="115"/>
      <c r="V387" s="115"/>
    </row>
    <row r="388" spans="1:22" ht="12.75" customHeight="1" x14ac:dyDescent="0.2">
      <c r="A388" s="120" t="s">
        <v>1578</v>
      </c>
      <c r="B388" s="122" t="s">
        <v>1579</v>
      </c>
      <c r="C388" s="115"/>
      <c r="D388" s="115"/>
      <c r="E388" s="115"/>
      <c r="F388" s="115"/>
      <c r="G388" s="115"/>
      <c r="H388" s="115"/>
      <c r="I388" s="115"/>
      <c r="J388" s="115"/>
      <c r="K388" s="115"/>
      <c r="L388" s="115"/>
      <c r="M388" s="115"/>
      <c r="N388" s="115"/>
      <c r="O388" s="115"/>
      <c r="P388" s="115"/>
      <c r="Q388" s="115"/>
      <c r="R388" s="115"/>
      <c r="S388" s="115"/>
      <c r="T388" s="115"/>
      <c r="U388" s="115"/>
      <c r="V388" s="115"/>
    </row>
    <row r="389" spans="1:22" ht="12.75" customHeight="1" x14ac:dyDescent="0.2">
      <c r="A389" s="120" t="s">
        <v>1580</v>
      </c>
      <c r="B389" s="121" t="s">
        <v>1577</v>
      </c>
      <c r="C389" s="115"/>
      <c r="D389" s="115"/>
      <c r="E389" s="115"/>
      <c r="F389" s="115"/>
      <c r="G389" s="115"/>
      <c r="H389" s="115"/>
      <c r="I389" s="115"/>
      <c r="J389" s="115"/>
      <c r="K389" s="115"/>
      <c r="L389" s="115"/>
      <c r="M389" s="115"/>
      <c r="N389" s="115"/>
      <c r="O389" s="115"/>
      <c r="P389" s="115"/>
      <c r="Q389" s="115"/>
      <c r="R389" s="115"/>
      <c r="S389" s="115"/>
      <c r="T389" s="115"/>
      <c r="U389" s="115"/>
      <c r="V389" s="115"/>
    </row>
    <row r="390" spans="1:22" ht="12.75" customHeight="1" x14ac:dyDescent="0.2">
      <c r="A390" s="120" t="s">
        <v>1581</v>
      </c>
      <c r="B390" s="121" t="s">
        <v>1582</v>
      </c>
      <c r="C390" s="115"/>
      <c r="D390" s="115"/>
      <c r="E390" s="115"/>
      <c r="F390" s="115"/>
      <c r="G390" s="115"/>
      <c r="H390" s="115"/>
      <c r="I390" s="115"/>
      <c r="J390" s="115"/>
      <c r="K390" s="115"/>
      <c r="L390" s="115"/>
      <c r="M390" s="115"/>
      <c r="N390" s="115"/>
      <c r="O390" s="115"/>
      <c r="P390" s="115"/>
      <c r="Q390" s="115"/>
      <c r="R390" s="115"/>
      <c r="S390" s="115"/>
      <c r="T390" s="115"/>
      <c r="U390" s="115"/>
      <c r="V390" s="115"/>
    </row>
    <row r="391" spans="1:22" ht="12.75" customHeight="1" x14ac:dyDescent="0.2">
      <c r="A391" s="120" t="s">
        <v>1583</v>
      </c>
      <c r="B391" s="121" t="s">
        <v>1584</v>
      </c>
      <c r="C391" s="115"/>
      <c r="D391" s="115"/>
      <c r="E391" s="115"/>
      <c r="F391" s="115"/>
      <c r="G391" s="115"/>
      <c r="H391" s="115"/>
      <c r="I391" s="115"/>
      <c r="J391" s="115"/>
      <c r="K391" s="115"/>
      <c r="L391" s="115"/>
      <c r="M391" s="115"/>
      <c r="N391" s="115"/>
      <c r="O391" s="115"/>
      <c r="P391" s="115"/>
      <c r="Q391" s="115"/>
      <c r="R391" s="115"/>
      <c r="S391" s="115"/>
      <c r="T391" s="115"/>
      <c r="U391" s="115"/>
      <c r="V391" s="115"/>
    </row>
    <row r="392" spans="1:22" ht="12.75" customHeight="1" x14ac:dyDescent="0.2">
      <c r="A392" s="120" t="s">
        <v>1585</v>
      </c>
      <c r="B392" s="121" t="s">
        <v>1586</v>
      </c>
      <c r="C392" s="115"/>
      <c r="D392" s="115"/>
      <c r="E392" s="115"/>
      <c r="F392" s="115"/>
      <c r="G392" s="115"/>
      <c r="H392" s="115"/>
      <c r="I392" s="115"/>
      <c r="J392" s="115"/>
      <c r="K392" s="115"/>
      <c r="L392" s="115"/>
      <c r="M392" s="115"/>
      <c r="N392" s="115"/>
      <c r="O392" s="115"/>
      <c r="P392" s="115"/>
      <c r="Q392" s="115"/>
      <c r="R392" s="115"/>
      <c r="S392" s="115"/>
      <c r="T392" s="115"/>
      <c r="U392" s="115"/>
      <c r="V392" s="115"/>
    </row>
    <row r="393" spans="1:22" ht="12.75" customHeight="1" x14ac:dyDescent="0.2">
      <c r="A393" s="120" t="s">
        <v>1587</v>
      </c>
      <c r="B393" s="121" t="s">
        <v>1588</v>
      </c>
      <c r="C393" s="115"/>
      <c r="D393" s="115"/>
      <c r="E393" s="115"/>
      <c r="F393" s="115"/>
      <c r="G393" s="115"/>
      <c r="H393" s="115"/>
      <c r="I393" s="115"/>
      <c r="J393" s="115"/>
      <c r="K393" s="115"/>
      <c r="L393" s="115"/>
      <c r="M393" s="115"/>
      <c r="N393" s="115"/>
      <c r="O393" s="115"/>
      <c r="P393" s="115"/>
      <c r="Q393" s="115"/>
      <c r="R393" s="115"/>
      <c r="S393" s="115"/>
      <c r="T393" s="115"/>
      <c r="U393" s="115"/>
      <c r="V393" s="115"/>
    </row>
    <row r="394" spans="1:22" ht="12.75" customHeight="1" x14ac:dyDescent="0.2">
      <c r="A394" s="120" t="s">
        <v>1589</v>
      </c>
      <c r="B394" s="121" t="s">
        <v>1590</v>
      </c>
      <c r="C394" s="115"/>
      <c r="D394" s="115"/>
      <c r="E394" s="115"/>
      <c r="F394" s="115"/>
      <c r="G394" s="115"/>
      <c r="H394" s="115"/>
      <c r="I394" s="115"/>
      <c r="J394" s="115"/>
      <c r="K394" s="115"/>
      <c r="L394" s="115"/>
      <c r="M394" s="115"/>
      <c r="N394" s="115"/>
      <c r="O394" s="115"/>
      <c r="P394" s="115"/>
      <c r="Q394" s="115"/>
      <c r="R394" s="115"/>
      <c r="S394" s="115"/>
      <c r="T394" s="115"/>
      <c r="U394" s="115"/>
      <c r="V394" s="115"/>
    </row>
    <row r="395" spans="1:22" ht="12.75" customHeight="1" x14ac:dyDescent="0.2">
      <c r="A395" s="120" t="s">
        <v>1591</v>
      </c>
      <c r="B395" s="121" t="s">
        <v>1592</v>
      </c>
      <c r="C395" s="115"/>
      <c r="D395" s="115"/>
      <c r="E395" s="115"/>
      <c r="F395" s="115"/>
      <c r="G395" s="115"/>
      <c r="H395" s="115"/>
      <c r="I395" s="115"/>
      <c r="J395" s="115"/>
      <c r="K395" s="115"/>
      <c r="L395" s="115"/>
      <c r="M395" s="115"/>
      <c r="N395" s="115"/>
      <c r="O395" s="115"/>
      <c r="P395" s="115"/>
      <c r="Q395" s="115"/>
      <c r="R395" s="115"/>
      <c r="S395" s="115"/>
      <c r="T395" s="115"/>
      <c r="U395" s="115"/>
      <c r="V395" s="115"/>
    </row>
    <row r="396" spans="1:22" ht="12.75" customHeight="1" x14ac:dyDescent="0.2">
      <c r="A396" s="120" t="s">
        <v>1593</v>
      </c>
      <c r="B396" s="121" t="s">
        <v>1594</v>
      </c>
      <c r="C396" s="115"/>
      <c r="D396" s="115"/>
      <c r="E396" s="115"/>
      <c r="F396" s="115"/>
      <c r="G396" s="115"/>
      <c r="H396" s="115"/>
      <c r="I396" s="115"/>
      <c r="J396" s="115"/>
      <c r="K396" s="115"/>
      <c r="L396" s="115"/>
      <c r="M396" s="115"/>
      <c r="N396" s="115"/>
      <c r="O396" s="115"/>
      <c r="P396" s="115"/>
      <c r="Q396" s="115"/>
      <c r="R396" s="115"/>
      <c r="S396" s="115"/>
      <c r="T396" s="115"/>
      <c r="U396" s="115"/>
      <c r="V396" s="115"/>
    </row>
    <row r="397" spans="1:22" ht="12.75" customHeight="1" x14ac:dyDescent="0.2">
      <c r="A397" s="120" t="s">
        <v>1595</v>
      </c>
      <c r="B397" s="121" t="s">
        <v>1596</v>
      </c>
      <c r="C397" s="115"/>
      <c r="D397" s="115"/>
      <c r="E397" s="115"/>
      <c r="F397" s="115"/>
      <c r="G397" s="115"/>
      <c r="H397" s="115"/>
      <c r="I397" s="115"/>
      <c r="J397" s="115"/>
      <c r="K397" s="115"/>
      <c r="L397" s="115"/>
      <c r="M397" s="115"/>
      <c r="N397" s="115"/>
      <c r="O397" s="115"/>
      <c r="P397" s="115"/>
      <c r="Q397" s="115"/>
      <c r="R397" s="115"/>
      <c r="S397" s="115"/>
      <c r="T397" s="115"/>
      <c r="U397" s="115"/>
      <c r="V397" s="115"/>
    </row>
    <row r="398" spans="1:22" ht="12.75" customHeight="1" x14ac:dyDescent="0.2">
      <c r="A398" s="120" t="s">
        <v>1597</v>
      </c>
      <c r="B398" s="121" t="s">
        <v>1598</v>
      </c>
      <c r="C398" s="115"/>
      <c r="D398" s="115"/>
      <c r="E398" s="115"/>
      <c r="F398" s="115"/>
      <c r="G398" s="115"/>
      <c r="H398" s="115"/>
      <c r="I398" s="115"/>
      <c r="J398" s="115"/>
      <c r="K398" s="115"/>
      <c r="L398" s="115"/>
      <c r="M398" s="115"/>
      <c r="N398" s="115"/>
      <c r="O398" s="115"/>
      <c r="P398" s="115"/>
      <c r="Q398" s="115"/>
      <c r="R398" s="115"/>
      <c r="S398" s="115"/>
      <c r="T398" s="115"/>
      <c r="U398" s="115"/>
      <c r="V398" s="115"/>
    </row>
    <row r="399" spans="1:22" ht="12.75" customHeight="1" x14ac:dyDescent="0.2">
      <c r="A399" s="120" t="s">
        <v>1599</v>
      </c>
      <c r="B399" s="121" t="s">
        <v>1600</v>
      </c>
      <c r="C399" s="115"/>
      <c r="D399" s="115"/>
      <c r="E399" s="115"/>
      <c r="F399" s="115"/>
      <c r="G399" s="115"/>
      <c r="H399" s="115"/>
      <c r="I399" s="115"/>
      <c r="J399" s="115"/>
      <c r="K399" s="115"/>
      <c r="L399" s="115"/>
      <c r="M399" s="115"/>
      <c r="N399" s="115"/>
      <c r="O399" s="115"/>
      <c r="P399" s="115"/>
      <c r="Q399" s="115"/>
      <c r="R399" s="115"/>
      <c r="S399" s="115"/>
      <c r="T399" s="115"/>
      <c r="U399" s="115"/>
      <c r="V399" s="115"/>
    </row>
    <row r="400" spans="1:22" ht="12.75" customHeight="1" x14ac:dyDescent="0.2">
      <c r="A400" s="120" t="s">
        <v>1601</v>
      </c>
      <c r="B400" s="121" t="s">
        <v>1602</v>
      </c>
      <c r="C400" s="115"/>
      <c r="D400" s="115"/>
      <c r="E400" s="115"/>
      <c r="F400" s="115"/>
      <c r="G400" s="115"/>
      <c r="H400" s="115"/>
      <c r="I400" s="115"/>
      <c r="J400" s="115"/>
      <c r="K400" s="115"/>
      <c r="L400" s="115"/>
      <c r="M400" s="115"/>
      <c r="N400" s="115"/>
      <c r="O400" s="115"/>
      <c r="P400" s="115"/>
      <c r="Q400" s="115"/>
      <c r="R400" s="115"/>
      <c r="S400" s="115"/>
      <c r="T400" s="115"/>
      <c r="U400" s="115"/>
      <c r="V400" s="115"/>
    </row>
    <row r="401" spans="1:22" ht="12.75" customHeight="1" x14ac:dyDescent="0.2">
      <c r="A401" s="120" t="s">
        <v>1603</v>
      </c>
      <c r="B401" s="122" t="s">
        <v>1604</v>
      </c>
      <c r="C401" s="115"/>
      <c r="D401" s="115"/>
      <c r="E401" s="115"/>
      <c r="F401" s="115"/>
      <c r="G401" s="115"/>
      <c r="H401" s="115"/>
      <c r="I401" s="115"/>
      <c r="J401" s="115"/>
      <c r="K401" s="115"/>
      <c r="L401" s="115"/>
      <c r="M401" s="115"/>
      <c r="N401" s="115"/>
      <c r="O401" s="115"/>
      <c r="P401" s="115"/>
      <c r="Q401" s="115"/>
      <c r="R401" s="115"/>
      <c r="S401" s="115"/>
      <c r="T401" s="115"/>
      <c r="U401" s="115"/>
      <c r="V401" s="115"/>
    </row>
    <row r="402" spans="1:22" ht="12.75" customHeight="1" x14ac:dyDescent="0.2">
      <c r="A402" s="120" t="s">
        <v>1605</v>
      </c>
      <c r="B402" s="121" t="s">
        <v>1606</v>
      </c>
      <c r="C402" s="115"/>
      <c r="D402" s="115"/>
      <c r="E402" s="115"/>
      <c r="F402" s="115"/>
      <c r="G402" s="115"/>
      <c r="H402" s="115"/>
      <c r="I402" s="115"/>
      <c r="J402" s="115"/>
      <c r="K402" s="115"/>
      <c r="L402" s="115"/>
      <c r="M402" s="115"/>
      <c r="N402" s="115"/>
      <c r="O402" s="115"/>
      <c r="P402" s="115"/>
      <c r="Q402" s="115"/>
      <c r="R402" s="115"/>
      <c r="S402" s="115"/>
      <c r="T402" s="115"/>
      <c r="U402" s="115"/>
      <c r="V402" s="115"/>
    </row>
    <row r="403" spans="1:22" ht="12.75" customHeight="1" x14ac:dyDescent="0.2">
      <c r="A403" s="120" t="s">
        <v>1607</v>
      </c>
      <c r="B403" s="121" t="s">
        <v>1608</v>
      </c>
      <c r="C403" s="115"/>
      <c r="D403" s="115"/>
      <c r="E403" s="115"/>
      <c r="F403" s="115"/>
      <c r="G403" s="115"/>
      <c r="H403" s="115"/>
      <c r="I403" s="115"/>
      <c r="J403" s="115"/>
      <c r="K403" s="115"/>
      <c r="L403" s="115"/>
      <c r="M403" s="115"/>
      <c r="N403" s="115"/>
      <c r="O403" s="115"/>
      <c r="P403" s="115"/>
      <c r="Q403" s="115"/>
      <c r="R403" s="115"/>
      <c r="S403" s="115"/>
      <c r="T403" s="115"/>
      <c r="U403" s="115"/>
      <c r="V403" s="115"/>
    </row>
    <row r="404" spans="1:22" ht="12.75" customHeight="1" x14ac:dyDescent="0.2">
      <c r="A404" s="120" t="s">
        <v>1609</v>
      </c>
      <c r="B404" s="121" t="s">
        <v>1610</v>
      </c>
      <c r="C404" s="115"/>
      <c r="D404" s="115"/>
      <c r="E404" s="115"/>
      <c r="F404" s="115"/>
      <c r="G404" s="115"/>
      <c r="H404" s="115"/>
      <c r="I404" s="115"/>
      <c r="J404" s="115"/>
      <c r="K404" s="115"/>
      <c r="L404" s="115"/>
      <c r="M404" s="115"/>
      <c r="N404" s="115"/>
      <c r="O404" s="115"/>
      <c r="P404" s="115"/>
      <c r="Q404" s="115"/>
      <c r="R404" s="115"/>
      <c r="S404" s="115"/>
      <c r="T404" s="115"/>
      <c r="U404" s="115"/>
      <c r="V404" s="115"/>
    </row>
    <row r="405" spans="1:22" ht="12.75" customHeight="1" x14ac:dyDescent="0.2">
      <c r="A405" s="120" t="s">
        <v>1611</v>
      </c>
      <c r="B405" s="121" t="s">
        <v>1577</v>
      </c>
      <c r="C405" s="115"/>
      <c r="D405" s="115"/>
      <c r="E405" s="115"/>
      <c r="F405" s="115"/>
      <c r="G405" s="115"/>
      <c r="H405" s="115"/>
      <c r="I405" s="115"/>
      <c r="J405" s="115"/>
      <c r="K405" s="115"/>
      <c r="L405" s="115"/>
      <c r="M405" s="115"/>
      <c r="N405" s="115"/>
      <c r="O405" s="115"/>
      <c r="P405" s="115"/>
      <c r="Q405" s="115"/>
      <c r="R405" s="115"/>
      <c r="S405" s="115"/>
      <c r="T405" s="115"/>
      <c r="U405" s="115"/>
      <c r="V405" s="115"/>
    </row>
    <row r="406" spans="1:22" ht="12.75" customHeight="1" x14ac:dyDescent="0.2">
      <c r="A406" s="120" t="s">
        <v>1612</v>
      </c>
      <c r="B406" s="122" t="s">
        <v>1613</v>
      </c>
      <c r="C406" s="115"/>
      <c r="D406" s="115"/>
      <c r="E406" s="115"/>
      <c r="F406" s="115"/>
      <c r="G406" s="115"/>
      <c r="H406" s="115"/>
      <c r="I406" s="115"/>
      <c r="J406" s="115"/>
      <c r="K406" s="115"/>
      <c r="L406" s="115"/>
      <c r="M406" s="115"/>
      <c r="N406" s="115"/>
      <c r="O406" s="115"/>
      <c r="P406" s="115"/>
      <c r="Q406" s="115"/>
      <c r="R406" s="115"/>
      <c r="S406" s="115"/>
      <c r="T406" s="115"/>
      <c r="U406" s="115"/>
      <c r="V406" s="115"/>
    </row>
    <row r="407" spans="1:22" ht="12.75" customHeight="1" x14ac:dyDescent="0.2">
      <c r="A407" s="120" t="s">
        <v>1614</v>
      </c>
      <c r="B407" s="121" t="s">
        <v>1615</v>
      </c>
      <c r="C407" s="115"/>
      <c r="D407" s="115"/>
      <c r="E407" s="115"/>
      <c r="F407" s="115"/>
      <c r="G407" s="115"/>
      <c r="H407" s="115"/>
      <c r="I407" s="115"/>
      <c r="J407" s="115"/>
      <c r="K407" s="115"/>
      <c r="L407" s="115"/>
      <c r="M407" s="115"/>
      <c r="N407" s="115"/>
      <c r="O407" s="115"/>
      <c r="P407" s="115"/>
      <c r="Q407" s="115"/>
      <c r="R407" s="115"/>
      <c r="S407" s="115"/>
      <c r="T407" s="115"/>
      <c r="U407" s="115"/>
      <c r="V407" s="115"/>
    </row>
    <row r="408" spans="1:22" ht="12.75" customHeight="1" x14ac:dyDescent="0.2">
      <c r="A408" s="120" t="s">
        <v>1616</v>
      </c>
      <c r="B408" s="121" t="s">
        <v>1617</v>
      </c>
      <c r="C408" s="115"/>
      <c r="D408" s="115"/>
      <c r="E408" s="115"/>
      <c r="F408" s="115"/>
      <c r="G408" s="115"/>
      <c r="H408" s="115"/>
      <c r="I408" s="115"/>
      <c r="J408" s="115"/>
      <c r="K408" s="115"/>
      <c r="L408" s="115"/>
      <c r="M408" s="115"/>
      <c r="N408" s="115"/>
      <c r="O408" s="115"/>
      <c r="P408" s="115"/>
      <c r="Q408" s="115"/>
      <c r="R408" s="115"/>
      <c r="S408" s="115"/>
      <c r="T408" s="115"/>
      <c r="U408" s="115"/>
      <c r="V408" s="115"/>
    </row>
    <row r="409" spans="1:22" ht="12.75" customHeight="1" x14ac:dyDescent="0.2">
      <c r="A409" s="120" t="s">
        <v>1618</v>
      </c>
      <c r="B409" s="121" t="s">
        <v>1619</v>
      </c>
      <c r="C409" s="115"/>
      <c r="D409" s="115"/>
      <c r="E409" s="115"/>
      <c r="F409" s="115"/>
      <c r="G409" s="115"/>
      <c r="H409" s="115"/>
      <c r="I409" s="115"/>
      <c r="J409" s="115"/>
      <c r="K409" s="115"/>
      <c r="L409" s="115"/>
      <c r="M409" s="115"/>
      <c r="N409" s="115"/>
      <c r="O409" s="115"/>
      <c r="P409" s="115"/>
      <c r="Q409" s="115"/>
      <c r="R409" s="115"/>
      <c r="S409" s="115"/>
      <c r="T409" s="115"/>
      <c r="U409" s="115"/>
      <c r="V409" s="115"/>
    </row>
    <row r="410" spans="1:22" ht="12.75" customHeight="1" x14ac:dyDescent="0.2">
      <c r="A410" s="120" t="s">
        <v>1620</v>
      </c>
      <c r="B410" s="121" t="s">
        <v>1621</v>
      </c>
      <c r="C410" s="115"/>
      <c r="D410" s="115"/>
      <c r="E410" s="115"/>
      <c r="F410" s="115"/>
      <c r="G410" s="115"/>
      <c r="H410" s="115"/>
      <c r="I410" s="115"/>
      <c r="J410" s="115"/>
      <c r="K410" s="115"/>
      <c r="L410" s="115"/>
      <c r="M410" s="115"/>
      <c r="N410" s="115"/>
      <c r="O410" s="115"/>
      <c r="P410" s="115"/>
      <c r="Q410" s="115"/>
      <c r="R410" s="115"/>
      <c r="S410" s="115"/>
      <c r="T410" s="115"/>
      <c r="U410" s="115"/>
      <c r="V410" s="115"/>
    </row>
    <row r="411" spans="1:22" ht="12.75" customHeight="1" x14ac:dyDescent="0.2">
      <c r="A411" s="120" t="s">
        <v>1622</v>
      </c>
      <c r="B411" s="121" t="s">
        <v>1623</v>
      </c>
      <c r="C411" s="115"/>
      <c r="D411" s="115"/>
      <c r="E411" s="115"/>
      <c r="F411" s="115"/>
      <c r="G411" s="115"/>
      <c r="H411" s="115"/>
      <c r="I411" s="115"/>
      <c r="J411" s="115"/>
      <c r="K411" s="115"/>
      <c r="L411" s="115"/>
      <c r="M411" s="115"/>
      <c r="N411" s="115"/>
      <c r="O411" s="115"/>
      <c r="P411" s="115"/>
      <c r="Q411" s="115"/>
      <c r="R411" s="115"/>
      <c r="S411" s="115"/>
      <c r="T411" s="115"/>
      <c r="U411" s="115"/>
      <c r="V411" s="115"/>
    </row>
    <row r="412" spans="1:22" ht="12.75" customHeight="1" x14ac:dyDescent="0.2">
      <c r="A412" s="120" t="s">
        <v>1624</v>
      </c>
      <c r="B412" s="121" t="s">
        <v>1625</v>
      </c>
      <c r="C412" s="115"/>
      <c r="D412" s="115"/>
      <c r="E412" s="115"/>
      <c r="F412" s="115"/>
      <c r="G412" s="115"/>
      <c r="H412" s="115"/>
      <c r="I412" s="115"/>
      <c r="J412" s="115"/>
      <c r="K412" s="115"/>
      <c r="L412" s="115"/>
      <c r="M412" s="115"/>
      <c r="N412" s="115"/>
      <c r="O412" s="115"/>
      <c r="P412" s="115"/>
      <c r="Q412" s="115"/>
      <c r="R412" s="115"/>
      <c r="S412" s="115"/>
      <c r="T412" s="115"/>
      <c r="U412" s="115"/>
      <c r="V412" s="115"/>
    </row>
    <row r="413" spans="1:22" ht="12.75" customHeight="1" x14ac:dyDescent="0.2">
      <c r="A413" s="120" t="s">
        <v>1626</v>
      </c>
      <c r="B413" s="121" t="s">
        <v>1627</v>
      </c>
      <c r="C413" s="115"/>
      <c r="D413" s="115"/>
      <c r="E413" s="115"/>
      <c r="F413" s="115"/>
      <c r="G413" s="115"/>
      <c r="H413" s="115"/>
      <c r="I413" s="115"/>
      <c r="J413" s="115"/>
      <c r="K413" s="115"/>
      <c r="L413" s="115"/>
      <c r="M413" s="115"/>
      <c r="N413" s="115"/>
      <c r="O413" s="115"/>
      <c r="P413" s="115"/>
      <c r="Q413" s="115"/>
      <c r="R413" s="115"/>
      <c r="S413" s="115"/>
      <c r="T413" s="115"/>
      <c r="U413" s="115"/>
      <c r="V413" s="115"/>
    </row>
    <row r="414" spans="1:22" ht="12.75" customHeight="1" x14ac:dyDescent="0.2">
      <c r="A414" s="120" t="s">
        <v>1628</v>
      </c>
      <c r="B414" s="121" t="s">
        <v>1629</v>
      </c>
      <c r="C414" s="115"/>
      <c r="D414" s="115"/>
      <c r="E414" s="115"/>
      <c r="F414" s="115"/>
      <c r="G414" s="115"/>
      <c r="H414" s="115"/>
      <c r="I414" s="115"/>
      <c r="J414" s="115"/>
      <c r="K414" s="115"/>
      <c r="L414" s="115"/>
      <c r="M414" s="115"/>
      <c r="N414" s="115"/>
      <c r="O414" s="115"/>
      <c r="P414" s="115"/>
      <c r="Q414" s="115"/>
      <c r="R414" s="115"/>
      <c r="S414" s="115"/>
      <c r="T414" s="115"/>
      <c r="U414" s="115"/>
      <c r="V414" s="115"/>
    </row>
    <row r="415" spans="1:22" ht="12.75" customHeight="1" x14ac:dyDescent="0.2">
      <c r="A415" s="120" t="s">
        <v>1630</v>
      </c>
      <c r="B415" s="121" t="s">
        <v>1631</v>
      </c>
      <c r="C415" s="115"/>
      <c r="D415" s="115"/>
      <c r="E415" s="115"/>
      <c r="F415" s="115"/>
      <c r="G415" s="115"/>
      <c r="H415" s="115"/>
      <c r="I415" s="115"/>
      <c r="J415" s="115"/>
      <c r="K415" s="115"/>
      <c r="L415" s="115"/>
      <c r="M415" s="115"/>
      <c r="N415" s="115"/>
      <c r="O415" s="115"/>
      <c r="P415" s="115"/>
      <c r="Q415" s="115"/>
      <c r="R415" s="115"/>
      <c r="S415" s="115"/>
      <c r="T415" s="115"/>
      <c r="U415" s="115"/>
      <c r="V415" s="115"/>
    </row>
    <row r="416" spans="1:22" ht="12.75" customHeight="1" x14ac:dyDescent="0.2">
      <c r="A416" s="120" t="s">
        <v>1632</v>
      </c>
      <c r="B416" s="121" t="s">
        <v>1633</v>
      </c>
      <c r="C416" s="115"/>
      <c r="D416" s="115"/>
      <c r="E416" s="115"/>
      <c r="F416" s="115"/>
      <c r="G416" s="115"/>
      <c r="H416" s="115"/>
      <c r="I416" s="115"/>
      <c r="J416" s="115"/>
      <c r="K416" s="115"/>
      <c r="L416" s="115"/>
      <c r="M416" s="115"/>
      <c r="N416" s="115"/>
      <c r="O416" s="115"/>
      <c r="P416" s="115"/>
      <c r="Q416" s="115"/>
      <c r="R416" s="115"/>
      <c r="S416" s="115"/>
      <c r="T416" s="115"/>
      <c r="U416" s="115"/>
      <c r="V416" s="115"/>
    </row>
    <row r="417" spans="1:22" ht="12.75" customHeight="1" x14ac:dyDescent="0.2">
      <c r="A417" s="120" t="s">
        <v>1634</v>
      </c>
      <c r="B417" s="121" t="s">
        <v>1635</v>
      </c>
      <c r="C417" s="115"/>
      <c r="D417" s="115"/>
      <c r="E417" s="115"/>
      <c r="F417" s="115"/>
      <c r="G417" s="115"/>
      <c r="H417" s="115"/>
      <c r="I417" s="115"/>
      <c r="J417" s="115"/>
      <c r="K417" s="115"/>
      <c r="L417" s="115"/>
      <c r="M417" s="115"/>
      <c r="N417" s="115"/>
      <c r="O417" s="115"/>
      <c r="P417" s="115"/>
      <c r="Q417" s="115"/>
      <c r="R417" s="115"/>
      <c r="S417" s="115"/>
      <c r="T417" s="115"/>
      <c r="U417" s="115"/>
      <c r="V417" s="115"/>
    </row>
    <row r="418" spans="1:22" ht="12.75" customHeight="1" x14ac:dyDescent="0.2">
      <c r="A418" s="120" t="s">
        <v>1636</v>
      </c>
      <c r="B418" s="121" t="s">
        <v>1637</v>
      </c>
      <c r="C418" s="115"/>
      <c r="D418" s="115"/>
      <c r="E418" s="115"/>
      <c r="F418" s="115"/>
      <c r="G418" s="115"/>
      <c r="H418" s="115"/>
      <c r="I418" s="115"/>
      <c r="J418" s="115"/>
      <c r="K418" s="115"/>
      <c r="L418" s="115"/>
      <c r="M418" s="115"/>
      <c r="N418" s="115"/>
      <c r="O418" s="115"/>
      <c r="P418" s="115"/>
      <c r="Q418" s="115"/>
      <c r="R418" s="115"/>
      <c r="S418" s="115"/>
      <c r="T418" s="115"/>
      <c r="U418" s="115"/>
      <c r="V418" s="115"/>
    </row>
    <row r="419" spans="1:22" ht="12.75" customHeight="1" x14ac:dyDescent="0.2">
      <c r="A419" s="120" t="s">
        <v>1638</v>
      </c>
      <c r="B419" s="121" t="s">
        <v>1639</v>
      </c>
      <c r="C419" s="115"/>
      <c r="D419" s="115"/>
      <c r="E419" s="115"/>
      <c r="F419" s="115"/>
      <c r="G419" s="115"/>
      <c r="H419" s="115"/>
      <c r="I419" s="115"/>
      <c r="J419" s="115"/>
      <c r="K419" s="115"/>
      <c r="L419" s="115"/>
      <c r="M419" s="115"/>
      <c r="N419" s="115"/>
      <c r="O419" s="115"/>
      <c r="P419" s="115"/>
      <c r="Q419" s="115"/>
      <c r="R419" s="115"/>
      <c r="S419" s="115"/>
      <c r="T419" s="115"/>
      <c r="U419" s="115"/>
      <c r="V419" s="115"/>
    </row>
    <row r="420" spans="1:22" ht="12.75" customHeight="1" x14ac:dyDescent="0.2">
      <c r="A420" s="120" t="s">
        <v>1640</v>
      </c>
      <c r="B420" s="121" t="s">
        <v>1641</v>
      </c>
      <c r="C420" s="115"/>
      <c r="D420" s="115"/>
      <c r="E420" s="115"/>
      <c r="F420" s="115"/>
      <c r="G420" s="115"/>
      <c r="H420" s="115"/>
      <c r="I420" s="115"/>
      <c r="J420" s="115"/>
      <c r="K420" s="115"/>
      <c r="L420" s="115"/>
      <c r="M420" s="115"/>
      <c r="N420" s="115"/>
      <c r="O420" s="115"/>
      <c r="P420" s="115"/>
      <c r="Q420" s="115"/>
      <c r="R420" s="115"/>
      <c r="S420" s="115"/>
      <c r="T420" s="115"/>
      <c r="U420" s="115"/>
      <c r="V420" s="115"/>
    </row>
    <row r="421" spans="1:22" ht="12.75" customHeight="1" x14ac:dyDescent="0.2">
      <c r="A421" s="120" t="s">
        <v>1642</v>
      </c>
      <c r="B421" s="121" t="s">
        <v>1643</v>
      </c>
      <c r="C421" s="115"/>
      <c r="D421" s="115"/>
      <c r="E421" s="115"/>
      <c r="F421" s="115"/>
      <c r="G421" s="115"/>
      <c r="H421" s="115"/>
      <c r="I421" s="115"/>
      <c r="J421" s="115"/>
      <c r="K421" s="115"/>
      <c r="L421" s="115"/>
      <c r="M421" s="115"/>
      <c r="N421" s="115"/>
      <c r="O421" s="115"/>
      <c r="P421" s="115"/>
      <c r="Q421" s="115"/>
      <c r="R421" s="115"/>
      <c r="S421" s="115"/>
      <c r="T421" s="115"/>
      <c r="U421" s="115"/>
      <c r="V421" s="115"/>
    </row>
    <row r="422" spans="1:22" ht="12.75" customHeight="1" x14ac:dyDescent="0.2">
      <c r="A422" s="120" t="s">
        <v>1644</v>
      </c>
      <c r="B422" s="121" t="s">
        <v>1645</v>
      </c>
      <c r="C422" s="115"/>
      <c r="D422" s="115"/>
      <c r="E422" s="115"/>
      <c r="F422" s="115"/>
      <c r="G422" s="115"/>
      <c r="H422" s="115"/>
      <c r="I422" s="115"/>
      <c r="J422" s="115"/>
      <c r="K422" s="115"/>
      <c r="L422" s="115"/>
      <c r="M422" s="115"/>
      <c r="N422" s="115"/>
      <c r="O422" s="115"/>
      <c r="P422" s="115"/>
      <c r="Q422" s="115"/>
      <c r="R422" s="115"/>
      <c r="S422" s="115"/>
      <c r="T422" s="115"/>
      <c r="U422" s="115"/>
      <c r="V422" s="115"/>
    </row>
    <row r="423" spans="1:22" ht="12.75" customHeight="1" x14ac:dyDescent="0.2">
      <c r="A423" s="120" t="s">
        <v>1646</v>
      </c>
      <c r="B423" s="122" t="s">
        <v>1647</v>
      </c>
      <c r="C423" s="115"/>
      <c r="D423" s="115"/>
      <c r="E423" s="115"/>
      <c r="F423" s="115"/>
      <c r="G423" s="115"/>
      <c r="H423" s="115"/>
      <c r="I423" s="115"/>
      <c r="J423" s="115"/>
      <c r="K423" s="115"/>
      <c r="L423" s="115"/>
      <c r="M423" s="115"/>
      <c r="N423" s="115"/>
      <c r="O423" s="115"/>
      <c r="P423" s="115"/>
      <c r="Q423" s="115"/>
      <c r="R423" s="115"/>
      <c r="S423" s="115"/>
      <c r="T423" s="115"/>
      <c r="U423" s="115"/>
      <c r="V423" s="115"/>
    </row>
    <row r="424" spans="1:22" ht="12.75" customHeight="1" x14ac:dyDescent="0.2">
      <c r="A424" s="120" t="s">
        <v>1648</v>
      </c>
      <c r="B424" s="121" t="s">
        <v>1649</v>
      </c>
      <c r="C424" s="115"/>
      <c r="D424" s="115"/>
      <c r="E424" s="115"/>
      <c r="F424" s="115"/>
      <c r="G424" s="115"/>
      <c r="H424" s="115"/>
      <c r="I424" s="115"/>
      <c r="J424" s="115"/>
      <c r="K424" s="115"/>
      <c r="L424" s="115"/>
      <c r="M424" s="115"/>
      <c r="N424" s="115"/>
      <c r="O424" s="115"/>
      <c r="P424" s="115"/>
      <c r="Q424" s="115"/>
      <c r="R424" s="115"/>
      <c r="S424" s="115"/>
      <c r="T424" s="115"/>
      <c r="U424" s="115"/>
      <c r="V424" s="115"/>
    </row>
    <row r="425" spans="1:22" ht="12.75" customHeight="1" x14ac:dyDescent="0.2">
      <c r="A425" s="120" t="s">
        <v>1650</v>
      </c>
      <c r="B425" s="121" t="s">
        <v>1651</v>
      </c>
      <c r="C425" s="115"/>
      <c r="D425" s="115"/>
      <c r="E425" s="115"/>
      <c r="F425" s="115"/>
      <c r="G425" s="115"/>
      <c r="H425" s="115"/>
      <c r="I425" s="115"/>
      <c r="J425" s="115"/>
      <c r="K425" s="115"/>
      <c r="L425" s="115"/>
      <c r="M425" s="115"/>
      <c r="N425" s="115"/>
      <c r="O425" s="115"/>
      <c r="P425" s="115"/>
      <c r="Q425" s="115"/>
      <c r="R425" s="115"/>
      <c r="S425" s="115"/>
      <c r="T425" s="115"/>
      <c r="U425" s="115"/>
      <c r="V425" s="115"/>
    </row>
    <row r="426" spans="1:22" ht="12.75" customHeight="1" x14ac:dyDescent="0.2">
      <c r="A426" s="120" t="s">
        <v>1652</v>
      </c>
      <c r="B426" s="121" t="s">
        <v>1577</v>
      </c>
      <c r="C426" s="115"/>
      <c r="D426" s="115"/>
      <c r="E426" s="115"/>
      <c r="F426" s="115"/>
      <c r="G426" s="115"/>
      <c r="H426" s="115"/>
      <c r="I426" s="115"/>
      <c r="J426" s="115"/>
      <c r="K426" s="115"/>
      <c r="L426" s="115"/>
      <c r="M426" s="115"/>
      <c r="N426" s="115"/>
      <c r="O426" s="115"/>
      <c r="P426" s="115"/>
      <c r="Q426" s="115"/>
      <c r="R426" s="115"/>
      <c r="S426" s="115"/>
      <c r="T426" s="115"/>
      <c r="U426" s="115"/>
      <c r="V426" s="115"/>
    </row>
    <row r="427" spans="1:22" ht="12.75" customHeight="1" x14ac:dyDescent="0.2">
      <c r="A427" s="120" t="s">
        <v>1653</v>
      </c>
      <c r="B427" s="121" t="s">
        <v>1654</v>
      </c>
      <c r="C427" s="115"/>
      <c r="D427" s="115"/>
      <c r="E427" s="115"/>
      <c r="F427" s="115"/>
      <c r="G427" s="115"/>
      <c r="H427" s="115"/>
      <c r="I427" s="115"/>
      <c r="J427" s="115"/>
      <c r="K427" s="115"/>
      <c r="L427" s="115"/>
      <c r="M427" s="115"/>
      <c r="N427" s="115"/>
      <c r="O427" s="115"/>
      <c r="P427" s="115"/>
      <c r="Q427" s="115"/>
      <c r="R427" s="115"/>
      <c r="S427" s="115"/>
      <c r="T427" s="115"/>
      <c r="U427" s="115"/>
      <c r="V427" s="115"/>
    </row>
    <row r="428" spans="1:22" ht="12.75" customHeight="1" x14ac:dyDescent="0.2">
      <c r="A428" s="120" t="s">
        <v>1655</v>
      </c>
      <c r="B428" s="121" t="s">
        <v>1656</v>
      </c>
      <c r="C428" s="115"/>
      <c r="D428" s="115"/>
      <c r="E428" s="115"/>
      <c r="F428" s="115"/>
      <c r="G428" s="115"/>
      <c r="H428" s="115"/>
      <c r="I428" s="115"/>
      <c r="J428" s="115"/>
      <c r="K428" s="115"/>
      <c r="L428" s="115"/>
      <c r="M428" s="115"/>
      <c r="N428" s="115"/>
      <c r="O428" s="115"/>
      <c r="P428" s="115"/>
      <c r="Q428" s="115"/>
      <c r="R428" s="115"/>
      <c r="S428" s="115"/>
      <c r="T428" s="115"/>
      <c r="U428" s="115"/>
      <c r="V428" s="115"/>
    </row>
    <row r="429" spans="1:22" ht="12.75" customHeight="1" x14ac:dyDescent="0.2">
      <c r="A429" s="120" t="s">
        <v>1657</v>
      </c>
      <c r="B429" s="121" t="s">
        <v>1658</v>
      </c>
      <c r="C429" s="115"/>
      <c r="D429" s="115"/>
      <c r="E429" s="115"/>
      <c r="F429" s="115"/>
      <c r="G429" s="115"/>
      <c r="H429" s="115"/>
      <c r="I429" s="115"/>
      <c r="J429" s="115"/>
      <c r="K429" s="115"/>
      <c r="L429" s="115"/>
      <c r="M429" s="115"/>
      <c r="N429" s="115"/>
      <c r="O429" s="115"/>
      <c r="P429" s="115"/>
      <c r="Q429" s="115"/>
      <c r="R429" s="115"/>
      <c r="S429" s="115"/>
      <c r="T429" s="115"/>
      <c r="U429" s="115"/>
      <c r="V429" s="115"/>
    </row>
    <row r="430" spans="1:22" ht="12.75" customHeight="1" x14ac:dyDescent="0.2">
      <c r="A430" s="120" t="s">
        <v>1659</v>
      </c>
      <c r="B430" s="121" t="s">
        <v>1660</v>
      </c>
      <c r="C430" s="115"/>
      <c r="D430" s="115"/>
      <c r="E430" s="115"/>
      <c r="F430" s="115"/>
      <c r="G430" s="115"/>
      <c r="H430" s="115"/>
      <c r="I430" s="115"/>
      <c r="J430" s="115"/>
      <c r="K430" s="115"/>
      <c r="L430" s="115"/>
      <c r="M430" s="115"/>
      <c r="N430" s="115"/>
      <c r="O430" s="115"/>
      <c r="P430" s="115"/>
      <c r="Q430" s="115"/>
      <c r="R430" s="115"/>
      <c r="S430" s="115"/>
      <c r="T430" s="115"/>
      <c r="U430" s="115"/>
      <c r="V430" s="115"/>
    </row>
    <row r="431" spans="1:22" ht="12.75" customHeight="1" x14ac:dyDescent="0.2">
      <c r="A431" s="120" t="s">
        <v>1661</v>
      </c>
      <c r="B431" s="121" t="s">
        <v>1662</v>
      </c>
      <c r="C431" s="115"/>
      <c r="D431" s="115"/>
      <c r="E431" s="115"/>
      <c r="F431" s="115"/>
      <c r="G431" s="115"/>
      <c r="H431" s="115"/>
      <c r="I431" s="115"/>
      <c r="J431" s="115"/>
      <c r="K431" s="115"/>
      <c r="L431" s="115"/>
      <c r="M431" s="115"/>
      <c r="N431" s="115"/>
      <c r="O431" s="115"/>
      <c r="P431" s="115"/>
      <c r="Q431" s="115"/>
      <c r="R431" s="115"/>
      <c r="S431" s="115"/>
      <c r="T431" s="115"/>
      <c r="U431" s="115"/>
      <c r="V431" s="115"/>
    </row>
    <row r="432" spans="1:22" ht="12.75" customHeight="1" x14ac:dyDescent="0.2">
      <c r="A432" s="120" t="s">
        <v>1663</v>
      </c>
      <c r="B432" s="122" t="s">
        <v>1664</v>
      </c>
      <c r="C432" s="115"/>
      <c r="D432" s="115"/>
      <c r="E432" s="115"/>
      <c r="F432" s="115"/>
      <c r="G432" s="115"/>
      <c r="H432" s="115"/>
      <c r="I432" s="115"/>
      <c r="J432" s="115"/>
      <c r="K432" s="115"/>
      <c r="L432" s="115"/>
      <c r="M432" s="115"/>
      <c r="N432" s="115"/>
      <c r="O432" s="115"/>
      <c r="P432" s="115"/>
      <c r="Q432" s="115"/>
      <c r="R432" s="115"/>
      <c r="S432" s="115"/>
      <c r="T432" s="115"/>
      <c r="U432" s="115"/>
      <c r="V432" s="115"/>
    </row>
    <row r="433" spans="1:22" ht="12.75" customHeight="1" x14ac:dyDescent="0.2">
      <c r="A433" s="120" t="s">
        <v>1665</v>
      </c>
      <c r="B433" s="121" t="s">
        <v>1666</v>
      </c>
      <c r="C433" s="115"/>
      <c r="D433" s="115"/>
      <c r="E433" s="115"/>
      <c r="F433" s="115"/>
      <c r="G433" s="115"/>
      <c r="H433" s="115"/>
      <c r="I433" s="115"/>
      <c r="J433" s="115"/>
      <c r="K433" s="115"/>
      <c r="L433" s="115"/>
      <c r="M433" s="115"/>
      <c r="N433" s="115"/>
      <c r="O433" s="115"/>
      <c r="P433" s="115"/>
      <c r="Q433" s="115"/>
      <c r="R433" s="115"/>
      <c r="S433" s="115"/>
      <c r="T433" s="115"/>
      <c r="U433" s="115"/>
      <c r="V433" s="115"/>
    </row>
    <row r="434" spans="1:22" ht="12.75" customHeight="1" x14ac:dyDescent="0.2">
      <c r="A434" s="120" t="s">
        <v>1667</v>
      </c>
      <c r="B434" s="121" t="s">
        <v>1668</v>
      </c>
      <c r="C434" s="115"/>
      <c r="D434" s="115"/>
      <c r="E434" s="115"/>
      <c r="F434" s="115"/>
      <c r="G434" s="115"/>
      <c r="H434" s="115"/>
      <c r="I434" s="115"/>
      <c r="J434" s="115"/>
      <c r="K434" s="115"/>
      <c r="L434" s="115"/>
      <c r="M434" s="115"/>
      <c r="N434" s="115"/>
      <c r="O434" s="115"/>
      <c r="P434" s="115"/>
      <c r="Q434" s="115"/>
      <c r="R434" s="115"/>
      <c r="S434" s="115"/>
      <c r="T434" s="115"/>
      <c r="U434" s="115"/>
      <c r="V434" s="115"/>
    </row>
    <row r="435" spans="1:22" ht="12.75" customHeight="1" x14ac:dyDescent="0.2">
      <c r="A435" s="120" t="s">
        <v>1669</v>
      </c>
      <c r="B435" s="121" t="s">
        <v>1670</v>
      </c>
      <c r="C435" s="115"/>
      <c r="D435" s="115"/>
      <c r="E435" s="115"/>
      <c r="F435" s="115"/>
      <c r="G435" s="115"/>
      <c r="H435" s="115"/>
      <c r="I435" s="115"/>
      <c r="J435" s="115"/>
      <c r="K435" s="115"/>
      <c r="L435" s="115"/>
      <c r="M435" s="115"/>
      <c r="N435" s="115"/>
      <c r="O435" s="115"/>
      <c r="P435" s="115"/>
      <c r="Q435" s="115"/>
      <c r="R435" s="115"/>
      <c r="S435" s="115"/>
      <c r="T435" s="115"/>
      <c r="U435" s="115"/>
      <c r="V435" s="115"/>
    </row>
    <row r="436" spans="1:22" ht="12.75" customHeight="1" x14ac:dyDescent="0.2">
      <c r="A436" s="120" t="s">
        <v>1671</v>
      </c>
      <c r="B436" s="121" t="s">
        <v>1672</v>
      </c>
      <c r="C436" s="115"/>
      <c r="D436" s="115"/>
      <c r="E436" s="115"/>
      <c r="F436" s="115"/>
      <c r="G436" s="115"/>
      <c r="H436" s="115"/>
      <c r="I436" s="115"/>
      <c r="J436" s="115"/>
      <c r="K436" s="115"/>
      <c r="L436" s="115"/>
      <c r="M436" s="115"/>
      <c r="N436" s="115"/>
      <c r="O436" s="115"/>
      <c r="P436" s="115"/>
      <c r="Q436" s="115"/>
      <c r="R436" s="115"/>
      <c r="S436" s="115"/>
      <c r="T436" s="115"/>
      <c r="U436" s="115"/>
      <c r="V436" s="115"/>
    </row>
    <row r="437" spans="1:22" ht="12.75" customHeight="1" x14ac:dyDescent="0.2">
      <c r="A437" s="120" t="s">
        <v>1673</v>
      </c>
      <c r="B437" s="121" t="s">
        <v>1674</v>
      </c>
      <c r="C437" s="115"/>
      <c r="D437" s="115"/>
      <c r="E437" s="115"/>
      <c r="F437" s="115"/>
      <c r="G437" s="115"/>
      <c r="H437" s="115"/>
      <c r="I437" s="115"/>
      <c r="J437" s="115"/>
      <c r="K437" s="115"/>
      <c r="L437" s="115"/>
      <c r="M437" s="115"/>
      <c r="N437" s="115"/>
      <c r="O437" s="115"/>
      <c r="P437" s="115"/>
      <c r="Q437" s="115"/>
      <c r="R437" s="115"/>
      <c r="S437" s="115"/>
      <c r="T437" s="115"/>
      <c r="U437" s="115"/>
      <c r="V437" s="115"/>
    </row>
    <row r="438" spans="1:22" ht="12.75" customHeight="1" x14ac:dyDescent="0.2">
      <c r="A438" s="120" t="s">
        <v>1675</v>
      </c>
      <c r="B438" s="121" t="s">
        <v>1676</v>
      </c>
      <c r="C438" s="115"/>
      <c r="D438" s="115"/>
      <c r="E438" s="115"/>
      <c r="F438" s="115"/>
      <c r="G438" s="115"/>
      <c r="H438" s="115"/>
      <c r="I438" s="115"/>
      <c r="J438" s="115"/>
      <c r="K438" s="115"/>
      <c r="L438" s="115"/>
      <c r="M438" s="115"/>
      <c r="N438" s="115"/>
      <c r="O438" s="115"/>
      <c r="P438" s="115"/>
      <c r="Q438" s="115"/>
      <c r="R438" s="115"/>
      <c r="S438" s="115"/>
      <c r="T438" s="115"/>
      <c r="U438" s="115"/>
      <c r="V438" s="115"/>
    </row>
    <row r="439" spans="1:22" ht="12.75" customHeight="1" x14ac:dyDescent="0.2">
      <c r="A439" s="120" t="s">
        <v>1677</v>
      </c>
      <c r="B439" s="121" t="s">
        <v>1678</v>
      </c>
      <c r="C439" s="115"/>
      <c r="D439" s="115"/>
      <c r="E439" s="115"/>
      <c r="F439" s="115"/>
      <c r="G439" s="115"/>
      <c r="H439" s="115"/>
      <c r="I439" s="115"/>
      <c r="J439" s="115"/>
      <c r="K439" s="115"/>
      <c r="L439" s="115"/>
      <c r="M439" s="115"/>
      <c r="N439" s="115"/>
      <c r="O439" s="115"/>
      <c r="P439" s="115"/>
      <c r="Q439" s="115"/>
      <c r="R439" s="115"/>
      <c r="S439" s="115"/>
      <c r="T439" s="115"/>
      <c r="U439" s="115"/>
      <c r="V439" s="115"/>
    </row>
    <row r="440" spans="1:22" ht="12.75" customHeight="1" x14ac:dyDescent="0.2">
      <c r="A440" s="120" t="s">
        <v>1679</v>
      </c>
      <c r="B440" s="121" t="s">
        <v>1680</v>
      </c>
      <c r="C440" s="115"/>
      <c r="D440" s="115"/>
      <c r="E440" s="115"/>
      <c r="F440" s="115"/>
      <c r="G440" s="115"/>
      <c r="H440" s="115"/>
      <c r="I440" s="115"/>
      <c r="J440" s="115"/>
      <c r="K440" s="115"/>
      <c r="L440" s="115"/>
      <c r="M440" s="115"/>
      <c r="N440" s="115"/>
      <c r="O440" s="115"/>
      <c r="P440" s="115"/>
      <c r="Q440" s="115"/>
      <c r="R440" s="115"/>
      <c r="S440" s="115"/>
      <c r="T440" s="115"/>
      <c r="U440" s="115"/>
      <c r="V440" s="115"/>
    </row>
    <row r="441" spans="1:22" ht="12.75" customHeight="1" x14ac:dyDescent="0.2">
      <c r="A441" s="120" t="s">
        <v>1681</v>
      </c>
      <c r="B441" s="121" t="s">
        <v>1682</v>
      </c>
      <c r="C441" s="115"/>
      <c r="D441" s="115"/>
      <c r="E441" s="115"/>
      <c r="F441" s="115"/>
      <c r="G441" s="115"/>
      <c r="H441" s="115"/>
      <c r="I441" s="115"/>
      <c r="J441" s="115"/>
      <c r="K441" s="115"/>
      <c r="L441" s="115"/>
      <c r="M441" s="115"/>
      <c r="N441" s="115"/>
      <c r="O441" s="115"/>
      <c r="P441" s="115"/>
      <c r="Q441" s="115"/>
      <c r="R441" s="115"/>
      <c r="S441" s="115"/>
      <c r="T441" s="115"/>
      <c r="U441" s="115"/>
      <c r="V441" s="115"/>
    </row>
    <row r="442" spans="1:22" ht="12.75" customHeight="1" x14ac:dyDescent="0.2">
      <c r="A442" s="120" t="s">
        <v>1683</v>
      </c>
      <c r="B442" s="121" t="s">
        <v>1684</v>
      </c>
      <c r="C442" s="115"/>
      <c r="D442" s="115"/>
      <c r="E442" s="115"/>
      <c r="F442" s="115"/>
      <c r="G442" s="115"/>
      <c r="H442" s="115"/>
      <c r="I442" s="115"/>
      <c r="J442" s="115"/>
      <c r="K442" s="115"/>
      <c r="L442" s="115"/>
      <c r="M442" s="115"/>
      <c r="N442" s="115"/>
      <c r="O442" s="115"/>
      <c r="P442" s="115"/>
      <c r="Q442" s="115"/>
      <c r="R442" s="115"/>
      <c r="S442" s="115"/>
      <c r="T442" s="115"/>
      <c r="U442" s="115"/>
      <c r="V442" s="115"/>
    </row>
    <row r="443" spans="1:22" ht="12.75" customHeight="1" x14ac:dyDescent="0.2">
      <c r="A443" s="120" t="s">
        <v>1685</v>
      </c>
      <c r="B443" s="122" t="s">
        <v>1686</v>
      </c>
      <c r="C443" s="115"/>
      <c r="D443" s="115"/>
      <c r="E443" s="115"/>
      <c r="F443" s="115"/>
      <c r="G443" s="115"/>
      <c r="H443" s="115"/>
      <c r="I443" s="115"/>
      <c r="J443" s="115"/>
      <c r="K443" s="115"/>
      <c r="L443" s="115"/>
      <c r="M443" s="115"/>
      <c r="N443" s="115"/>
      <c r="O443" s="115"/>
      <c r="P443" s="115"/>
      <c r="Q443" s="115"/>
      <c r="R443" s="115"/>
      <c r="S443" s="115"/>
      <c r="T443" s="115"/>
      <c r="U443" s="115"/>
      <c r="V443" s="115"/>
    </row>
    <row r="444" spans="1:22" ht="12.75" customHeight="1" x14ac:dyDescent="0.2">
      <c r="A444" s="120" t="s">
        <v>1687</v>
      </c>
      <c r="B444" s="121" t="s">
        <v>1688</v>
      </c>
      <c r="C444" s="115"/>
      <c r="D444" s="115"/>
      <c r="E444" s="115"/>
      <c r="F444" s="115"/>
      <c r="G444" s="115"/>
      <c r="H444" s="115"/>
      <c r="I444" s="115"/>
      <c r="J444" s="115"/>
      <c r="K444" s="115"/>
      <c r="L444" s="115"/>
      <c r="M444" s="115"/>
      <c r="N444" s="115"/>
      <c r="O444" s="115"/>
      <c r="P444" s="115"/>
      <c r="Q444" s="115"/>
      <c r="R444" s="115"/>
      <c r="S444" s="115"/>
      <c r="T444" s="115"/>
      <c r="U444" s="115"/>
      <c r="V444" s="115"/>
    </row>
    <row r="445" spans="1:22" ht="12.75" customHeight="1" x14ac:dyDescent="0.2">
      <c r="A445" s="120" t="s">
        <v>1689</v>
      </c>
      <c r="B445" s="121" t="s">
        <v>1690</v>
      </c>
      <c r="C445" s="115"/>
      <c r="D445" s="115"/>
      <c r="E445" s="115"/>
      <c r="F445" s="115"/>
      <c r="G445" s="115"/>
      <c r="H445" s="115"/>
      <c r="I445" s="115"/>
      <c r="J445" s="115"/>
      <c r="K445" s="115"/>
      <c r="L445" s="115"/>
      <c r="M445" s="115"/>
      <c r="N445" s="115"/>
      <c r="O445" s="115"/>
      <c r="P445" s="115"/>
      <c r="Q445" s="115"/>
      <c r="R445" s="115"/>
      <c r="S445" s="115"/>
      <c r="T445" s="115"/>
      <c r="U445" s="115"/>
      <c r="V445" s="115"/>
    </row>
    <row r="446" spans="1:22" ht="12.75" customHeight="1" x14ac:dyDescent="0.2">
      <c r="A446" s="120" t="s">
        <v>1691</v>
      </c>
      <c r="B446" s="121" t="s">
        <v>1692</v>
      </c>
      <c r="C446" s="115"/>
      <c r="D446" s="115"/>
      <c r="E446" s="115"/>
      <c r="F446" s="115"/>
      <c r="G446" s="115"/>
      <c r="H446" s="115"/>
      <c r="I446" s="115"/>
      <c r="J446" s="115"/>
      <c r="K446" s="115"/>
      <c r="L446" s="115"/>
      <c r="M446" s="115"/>
      <c r="N446" s="115"/>
      <c r="O446" s="115"/>
      <c r="P446" s="115"/>
      <c r="Q446" s="115"/>
      <c r="R446" s="115"/>
      <c r="S446" s="115"/>
      <c r="T446" s="115"/>
      <c r="U446" s="115"/>
      <c r="V446" s="115"/>
    </row>
    <row r="447" spans="1:22" ht="12.75" customHeight="1" x14ac:dyDescent="0.2">
      <c r="A447" s="120" t="s">
        <v>1693</v>
      </c>
      <c r="B447" s="121" t="s">
        <v>1577</v>
      </c>
      <c r="C447" s="115"/>
      <c r="D447" s="115"/>
      <c r="E447" s="115"/>
      <c r="F447" s="115"/>
      <c r="G447" s="115"/>
      <c r="H447" s="115"/>
      <c r="I447" s="115"/>
      <c r="J447" s="115"/>
      <c r="K447" s="115"/>
      <c r="L447" s="115"/>
      <c r="M447" s="115"/>
      <c r="N447" s="115"/>
      <c r="O447" s="115"/>
      <c r="P447" s="115"/>
      <c r="Q447" s="115"/>
      <c r="R447" s="115"/>
      <c r="S447" s="115"/>
      <c r="T447" s="115"/>
      <c r="U447" s="115"/>
      <c r="V447" s="115"/>
    </row>
    <row r="448" spans="1:22" ht="12.75" customHeight="1" x14ac:dyDescent="0.2">
      <c r="A448" s="120" t="s">
        <v>1694</v>
      </c>
      <c r="B448" s="121" t="s">
        <v>1695</v>
      </c>
      <c r="C448" s="115"/>
      <c r="D448" s="115"/>
      <c r="E448" s="115"/>
      <c r="F448" s="115"/>
      <c r="G448" s="115"/>
      <c r="H448" s="115"/>
      <c r="I448" s="115"/>
      <c r="J448" s="115"/>
      <c r="K448" s="115"/>
      <c r="L448" s="115"/>
      <c r="M448" s="115"/>
      <c r="N448" s="115"/>
      <c r="O448" s="115"/>
      <c r="P448" s="115"/>
      <c r="Q448" s="115"/>
      <c r="R448" s="115"/>
      <c r="S448" s="115"/>
      <c r="T448" s="115"/>
      <c r="U448" s="115"/>
      <c r="V448" s="115"/>
    </row>
    <row r="449" spans="1:22" ht="12.75" customHeight="1" x14ac:dyDescent="0.2">
      <c r="A449" s="120" t="s">
        <v>1696</v>
      </c>
      <c r="B449" s="121" t="s">
        <v>1697</v>
      </c>
      <c r="C449" s="115"/>
      <c r="D449" s="115"/>
      <c r="E449" s="115"/>
      <c r="F449" s="115"/>
      <c r="G449" s="115"/>
      <c r="H449" s="115"/>
      <c r="I449" s="115"/>
      <c r="J449" s="115"/>
      <c r="K449" s="115"/>
      <c r="L449" s="115"/>
      <c r="M449" s="115"/>
      <c r="N449" s="115"/>
      <c r="O449" s="115"/>
      <c r="P449" s="115"/>
      <c r="Q449" s="115"/>
      <c r="R449" s="115"/>
      <c r="S449" s="115"/>
      <c r="T449" s="115"/>
      <c r="U449" s="115"/>
      <c r="V449" s="115"/>
    </row>
    <row r="450" spans="1:22" ht="12.75" customHeight="1" x14ac:dyDescent="0.2">
      <c r="A450" s="120" t="s">
        <v>1698</v>
      </c>
      <c r="B450" s="121" t="s">
        <v>1699</v>
      </c>
      <c r="C450" s="115"/>
      <c r="D450" s="115"/>
      <c r="E450" s="115"/>
      <c r="F450" s="115"/>
      <c r="G450" s="115"/>
      <c r="H450" s="115"/>
      <c r="I450" s="115"/>
      <c r="J450" s="115"/>
      <c r="K450" s="115"/>
      <c r="L450" s="115"/>
      <c r="M450" s="115"/>
      <c r="N450" s="115"/>
      <c r="O450" s="115"/>
      <c r="P450" s="115"/>
      <c r="Q450" s="115"/>
      <c r="R450" s="115"/>
      <c r="S450" s="115"/>
      <c r="T450" s="115"/>
      <c r="U450" s="115"/>
      <c r="V450" s="115"/>
    </row>
    <row r="451" spans="1:22" ht="12.75" customHeight="1" x14ac:dyDescent="0.2">
      <c r="A451" s="120" t="s">
        <v>1700</v>
      </c>
      <c r="B451" s="121" t="s">
        <v>1701</v>
      </c>
      <c r="C451" s="115"/>
      <c r="D451" s="115"/>
      <c r="E451" s="115"/>
      <c r="F451" s="115"/>
      <c r="G451" s="115"/>
      <c r="H451" s="115"/>
      <c r="I451" s="115"/>
      <c r="J451" s="115"/>
      <c r="K451" s="115"/>
      <c r="L451" s="115"/>
      <c r="M451" s="115"/>
      <c r="N451" s="115"/>
      <c r="O451" s="115"/>
      <c r="P451" s="115"/>
      <c r="Q451" s="115"/>
      <c r="R451" s="115"/>
      <c r="S451" s="115"/>
      <c r="T451" s="115"/>
      <c r="U451" s="115"/>
      <c r="V451" s="115"/>
    </row>
    <row r="452" spans="1:22" ht="12.75" customHeight="1" x14ac:dyDescent="0.2">
      <c r="A452" s="120" t="s">
        <v>1702</v>
      </c>
      <c r="B452" s="122" t="s">
        <v>1703</v>
      </c>
      <c r="C452" s="115"/>
      <c r="D452" s="115"/>
      <c r="E452" s="115"/>
      <c r="F452" s="115"/>
      <c r="G452" s="115"/>
      <c r="H452" s="115"/>
      <c r="I452" s="115"/>
      <c r="J452" s="115"/>
      <c r="K452" s="115"/>
      <c r="L452" s="115"/>
      <c r="M452" s="115"/>
      <c r="N452" s="115"/>
      <c r="O452" s="115"/>
      <c r="P452" s="115"/>
      <c r="Q452" s="115"/>
      <c r="R452" s="115"/>
      <c r="S452" s="115"/>
      <c r="T452" s="115"/>
      <c r="U452" s="115"/>
      <c r="V452" s="115"/>
    </row>
    <row r="453" spans="1:22" ht="12.75" customHeight="1" x14ac:dyDescent="0.2">
      <c r="A453" s="120" t="s">
        <v>1704</v>
      </c>
      <c r="B453" s="121" t="s">
        <v>1705</v>
      </c>
      <c r="C453" s="115"/>
      <c r="D453" s="115"/>
      <c r="E453" s="115"/>
      <c r="F453" s="115"/>
      <c r="G453" s="115"/>
      <c r="H453" s="115"/>
      <c r="I453" s="115"/>
      <c r="J453" s="115"/>
      <c r="K453" s="115"/>
      <c r="L453" s="115"/>
      <c r="M453" s="115"/>
      <c r="N453" s="115"/>
      <c r="O453" s="115"/>
      <c r="P453" s="115"/>
      <c r="Q453" s="115"/>
      <c r="R453" s="115"/>
      <c r="S453" s="115"/>
      <c r="T453" s="115"/>
      <c r="U453" s="115"/>
      <c r="V453" s="115"/>
    </row>
    <row r="454" spans="1:22" ht="12.75" customHeight="1" x14ac:dyDescent="0.2">
      <c r="A454" s="120" t="s">
        <v>1706</v>
      </c>
      <c r="B454" s="121" t="s">
        <v>1707</v>
      </c>
      <c r="C454" s="115"/>
      <c r="D454" s="115"/>
      <c r="E454" s="115"/>
      <c r="F454" s="115"/>
      <c r="G454" s="115"/>
      <c r="H454" s="115"/>
      <c r="I454" s="115"/>
      <c r="J454" s="115"/>
      <c r="K454" s="115"/>
      <c r="L454" s="115"/>
      <c r="M454" s="115"/>
      <c r="N454" s="115"/>
      <c r="O454" s="115"/>
      <c r="P454" s="115"/>
      <c r="Q454" s="115"/>
      <c r="R454" s="115"/>
      <c r="S454" s="115"/>
      <c r="T454" s="115"/>
      <c r="U454" s="115"/>
      <c r="V454" s="115"/>
    </row>
    <row r="455" spans="1:22" ht="12.75" customHeight="1" x14ac:dyDescent="0.2">
      <c r="A455" s="120" t="s">
        <v>1708</v>
      </c>
      <c r="B455" s="121" t="s">
        <v>1709</v>
      </c>
      <c r="C455" s="115"/>
      <c r="D455" s="115"/>
      <c r="E455" s="115"/>
      <c r="F455" s="115"/>
      <c r="G455" s="115"/>
      <c r="H455" s="115"/>
      <c r="I455" s="115"/>
      <c r="J455" s="115"/>
      <c r="K455" s="115"/>
      <c r="L455" s="115"/>
      <c r="M455" s="115"/>
      <c r="N455" s="115"/>
      <c r="O455" s="115"/>
      <c r="P455" s="115"/>
      <c r="Q455" s="115"/>
      <c r="R455" s="115"/>
      <c r="S455" s="115"/>
      <c r="T455" s="115"/>
      <c r="U455" s="115"/>
      <c r="V455" s="115"/>
    </row>
    <row r="456" spans="1:22" ht="12.75" customHeight="1" x14ac:dyDescent="0.2">
      <c r="A456" s="120" t="s">
        <v>1710</v>
      </c>
      <c r="B456" s="122" t="s">
        <v>1711</v>
      </c>
      <c r="C456" s="115"/>
      <c r="D456" s="115"/>
      <c r="E456" s="115"/>
      <c r="F456" s="115"/>
      <c r="G456" s="115"/>
      <c r="H456" s="115"/>
      <c r="I456" s="115"/>
      <c r="J456" s="115"/>
      <c r="K456" s="115"/>
      <c r="L456" s="115"/>
      <c r="M456" s="115"/>
      <c r="N456" s="115"/>
      <c r="O456" s="115"/>
      <c r="P456" s="115"/>
      <c r="Q456" s="115"/>
      <c r="R456" s="115"/>
      <c r="S456" s="115"/>
      <c r="T456" s="115"/>
      <c r="U456" s="115"/>
      <c r="V456" s="115"/>
    </row>
    <row r="457" spans="1:22" ht="12.75" customHeight="1" x14ac:dyDescent="0.2">
      <c r="A457" s="120" t="s">
        <v>1712</v>
      </c>
      <c r="B457" s="122" t="s">
        <v>1713</v>
      </c>
      <c r="C457" s="115"/>
      <c r="D457" s="115"/>
      <c r="E457" s="115"/>
      <c r="F457" s="115"/>
      <c r="G457" s="115"/>
      <c r="H457" s="115"/>
      <c r="I457" s="115"/>
      <c r="J457" s="115"/>
      <c r="K457" s="115"/>
      <c r="L457" s="115"/>
      <c r="M457" s="115"/>
      <c r="N457" s="115"/>
      <c r="O457" s="115"/>
      <c r="P457" s="115"/>
      <c r="Q457" s="115"/>
      <c r="R457" s="115"/>
      <c r="S457" s="115"/>
      <c r="T457" s="115"/>
      <c r="U457" s="115"/>
      <c r="V457" s="115"/>
    </row>
    <row r="458" spans="1:22" ht="12.75" customHeight="1" x14ac:dyDescent="0.2">
      <c r="A458" s="120" t="s">
        <v>1714</v>
      </c>
      <c r="B458" s="121" t="s">
        <v>1715</v>
      </c>
      <c r="C458" s="115"/>
      <c r="D458" s="115"/>
      <c r="E458" s="115"/>
      <c r="F458" s="115"/>
      <c r="G458" s="115"/>
      <c r="H458" s="115"/>
      <c r="I458" s="115"/>
      <c r="J458" s="115"/>
      <c r="K458" s="115"/>
      <c r="L458" s="115"/>
      <c r="M458" s="115"/>
      <c r="N458" s="115"/>
      <c r="O458" s="115"/>
      <c r="P458" s="115"/>
      <c r="Q458" s="115"/>
      <c r="R458" s="115"/>
      <c r="S458" s="115"/>
      <c r="T458" s="115"/>
      <c r="U458" s="115"/>
      <c r="V458" s="115"/>
    </row>
    <row r="459" spans="1:22" ht="12.75" customHeight="1" x14ac:dyDescent="0.2">
      <c r="A459" s="120" t="s">
        <v>1716</v>
      </c>
      <c r="B459" s="121" t="s">
        <v>1717</v>
      </c>
      <c r="C459" s="115"/>
      <c r="D459" s="115"/>
      <c r="E459" s="115"/>
      <c r="F459" s="115"/>
      <c r="G459" s="115"/>
      <c r="H459" s="115"/>
      <c r="I459" s="115"/>
      <c r="J459" s="115"/>
      <c r="K459" s="115"/>
      <c r="L459" s="115"/>
      <c r="M459" s="115"/>
      <c r="N459" s="115"/>
      <c r="O459" s="115"/>
      <c r="P459" s="115"/>
      <c r="Q459" s="115"/>
      <c r="R459" s="115"/>
      <c r="S459" s="115"/>
      <c r="T459" s="115"/>
      <c r="U459" s="115"/>
      <c r="V459" s="115"/>
    </row>
    <row r="460" spans="1:22" ht="12.75" customHeight="1" x14ac:dyDescent="0.2">
      <c r="A460" s="120" t="s">
        <v>1718</v>
      </c>
      <c r="B460" s="121" t="s">
        <v>1719</v>
      </c>
      <c r="C460" s="115"/>
      <c r="D460" s="115"/>
      <c r="E460" s="115"/>
      <c r="F460" s="115"/>
      <c r="G460" s="115"/>
      <c r="H460" s="115"/>
      <c r="I460" s="115"/>
      <c r="J460" s="115"/>
      <c r="K460" s="115"/>
      <c r="L460" s="115"/>
      <c r="M460" s="115"/>
      <c r="N460" s="115"/>
      <c r="O460" s="115"/>
      <c r="P460" s="115"/>
      <c r="Q460" s="115"/>
      <c r="R460" s="115"/>
      <c r="S460" s="115"/>
      <c r="T460" s="115"/>
      <c r="U460" s="115"/>
      <c r="V460" s="115"/>
    </row>
    <row r="461" spans="1:22" ht="12.75" customHeight="1" x14ac:dyDescent="0.2">
      <c r="A461" s="116" t="s">
        <v>437</v>
      </c>
      <c r="B461" s="118" t="s">
        <v>1720</v>
      </c>
      <c r="C461" s="115"/>
      <c r="D461" s="115"/>
      <c r="E461" s="115"/>
      <c r="F461" s="115"/>
      <c r="G461" s="115"/>
      <c r="H461" s="115"/>
      <c r="I461" s="115"/>
      <c r="J461" s="115"/>
      <c r="K461" s="115"/>
      <c r="L461" s="115"/>
      <c r="M461" s="115"/>
      <c r="N461" s="115"/>
      <c r="O461" s="115"/>
      <c r="P461" s="115"/>
      <c r="Q461" s="115"/>
      <c r="R461" s="115"/>
      <c r="S461" s="115"/>
      <c r="T461" s="115"/>
      <c r="U461" s="115"/>
      <c r="V461" s="115"/>
    </row>
    <row r="462" spans="1:22" ht="12.75" customHeight="1" x14ac:dyDescent="0.2">
      <c r="A462" s="120" t="s">
        <v>1721</v>
      </c>
      <c r="B462" s="121" t="s">
        <v>1722</v>
      </c>
      <c r="C462" s="115"/>
      <c r="D462" s="115"/>
      <c r="E462" s="115"/>
      <c r="F462" s="115"/>
      <c r="G462" s="115"/>
      <c r="H462" s="115"/>
      <c r="I462" s="115"/>
      <c r="J462" s="115"/>
      <c r="K462" s="115"/>
      <c r="L462" s="115"/>
      <c r="M462" s="115"/>
      <c r="N462" s="115"/>
      <c r="O462" s="115"/>
      <c r="P462" s="115"/>
      <c r="Q462" s="115"/>
      <c r="R462" s="115"/>
      <c r="S462" s="115"/>
      <c r="T462" s="115"/>
      <c r="U462" s="115"/>
      <c r="V462" s="115"/>
    </row>
    <row r="463" spans="1:22" ht="12.75" customHeight="1" x14ac:dyDescent="0.2">
      <c r="A463" s="120" t="s">
        <v>1723</v>
      </c>
      <c r="B463" s="121" t="s">
        <v>1724</v>
      </c>
      <c r="C463" s="115"/>
      <c r="D463" s="115"/>
      <c r="E463" s="115"/>
      <c r="F463" s="115"/>
      <c r="G463" s="115"/>
      <c r="H463" s="115"/>
      <c r="I463" s="115"/>
      <c r="J463" s="115"/>
      <c r="K463" s="115"/>
      <c r="L463" s="115"/>
      <c r="M463" s="115"/>
      <c r="N463" s="115"/>
      <c r="O463" s="115"/>
      <c r="P463" s="115"/>
      <c r="Q463" s="115"/>
      <c r="R463" s="115"/>
      <c r="S463" s="115"/>
      <c r="T463" s="115"/>
      <c r="U463" s="115"/>
      <c r="V463" s="115"/>
    </row>
    <row r="464" spans="1:22" ht="12.75" customHeight="1" x14ac:dyDescent="0.2">
      <c r="A464" s="120" t="s">
        <v>1725</v>
      </c>
      <c r="B464" s="121" t="s">
        <v>1726</v>
      </c>
      <c r="C464" s="115"/>
      <c r="D464" s="115"/>
      <c r="E464" s="115"/>
      <c r="F464" s="115"/>
      <c r="G464" s="115"/>
      <c r="H464" s="115"/>
      <c r="I464" s="115"/>
      <c r="J464" s="115"/>
      <c r="K464" s="115"/>
      <c r="L464" s="115"/>
      <c r="M464" s="115"/>
      <c r="N464" s="115"/>
      <c r="O464" s="115"/>
      <c r="P464" s="115"/>
      <c r="Q464" s="115"/>
      <c r="R464" s="115"/>
      <c r="S464" s="115"/>
      <c r="T464" s="115"/>
      <c r="U464" s="115"/>
      <c r="V464" s="115"/>
    </row>
    <row r="465" spans="1:22" ht="12.75" customHeight="1" x14ac:dyDescent="0.2">
      <c r="A465" s="120" t="s">
        <v>1727</v>
      </c>
      <c r="B465" s="121" t="s">
        <v>1728</v>
      </c>
      <c r="C465" s="115"/>
      <c r="D465" s="115"/>
      <c r="E465" s="115"/>
      <c r="F465" s="115"/>
      <c r="G465" s="115"/>
      <c r="H465" s="115"/>
      <c r="I465" s="115"/>
      <c r="J465" s="115"/>
      <c r="K465" s="115"/>
      <c r="L465" s="115"/>
      <c r="M465" s="115"/>
      <c r="N465" s="115"/>
      <c r="O465" s="115"/>
      <c r="P465" s="115"/>
      <c r="Q465" s="115"/>
      <c r="R465" s="115"/>
      <c r="S465" s="115"/>
      <c r="T465" s="115"/>
      <c r="U465" s="115"/>
      <c r="V465" s="115"/>
    </row>
    <row r="466" spans="1:22" ht="12.75" customHeight="1" x14ac:dyDescent="0.2">
      <c r="A466" s="120" t="s">
        <v>1729</v>
      </c>
      <c r="B466" s="121" t="s">
        <v>1730</v>
      </c>
      <c r="C466" s="115"/>
      <c r="D466" s="115"/>
      <c r="E466" s="115"/>
      <c r="F466" s="115"/>
      <c r="G466" s="115"/>
      <c r="H466" s="115"/>
      <c r="I466" s="115"/>
      <c r="J466" s="115"/>
      <c r="K466" s="115"/>
      <c r="L466" s="115"/>
      <c r="M466" s="115"/>
      <c r="N466" s="115"/>
      <c r="O466" s="115"/>
      <c r="P466" s="115"/>
      <c r="Q466" s="115"/>
      <c r="R466" s="115"/>
      <c r="S466" s="115"/>
      <c r="T466" s="115"/>
      <c r="U466" s="115"/>
      <c r="V466" s="115"/>
    </row>
    <row r="467" spans="1:22" ht="12.75" customHeight="1" x14ac:dyDescent="0.2">
      <c r="A467" s="120" t="s">
        <v>1731</v>
      </c>
      <c r="B467" s="121" t="s">
        <v>1732</v>
      </c>
      <c r="C467" s="115"/>
      <c r="D467" s="115"/>
      <c r="E467" s="115"/>
      <c r="F467" s="115"/>
      <c r="G467" s="115"/>
      <c r="H467" s="115"/>
      <c r="I467" s="115"/>
      <c r="J467" s="115"/>
      <c r="K467" s="115"/>
      <c r="L467" s="115"/>
      <c r="M467" s="115"/>
      <c r="N467" s="115"/>
      <c r="O467" s="115"/>
      <c r="P467" s="115"/>
      <c r="Q467" s="115"/>
      <c r="R467" s="115"/>
      <c r="S467" s="115"/>
      <c r="T467" s="115"/>
      <c r="U467" s="115"/>
      <c r="V467" s="115"/>
    </row>
    <row r="468" spans="1:22" ht="12.75" customHeight="1" x14ac:dyDescent="0.2">
      <c r="A468" s="120" t="s">
        <v>1733</v>
      </c>
      <c r="B468" s="121" t="s">
        <v>1734</v>
      </c>
      <c r="C468" s="115"/>
      <c r="D468" s="115"/>
      <c r="E468" s="115"/>
      <c r="F468" s="115"/>
      <c r="G468" s="115"/>
      <c r="H468" s="115"/>
      <c r="I468" s="115"/>
      <c r="J468" s="115"/>
      <c r="K468" s="115"/>
      <c r="L468" s="115"/>
      <c r="M468" s="115"/>
      <c r="N468" s="115"/>
      <c r="O468" s="115"/>
      <c r="P468" s="115"/>
      <c r="Q468" s="115"/>
      <c r="R468" s="115"/>
      <c r="S468" s="115"/>
      <c r="T468" s="115"/>
      <c r="U468" s="115"/>
      <c r="V468" s="115"/>
    </row>
    <row r="469" spans="1:22" ht="12.75" customHeight="1" x14ac:dyDescent="0.2">
      <c r="A469" s="120" t="s">
        <v>1735</v>
      </c>
      <c r="B469" s="121" t="s">
        <v>1736</v>
      </c>
      <c r="C469" s="115"/>
      <c r="D469" s="115"/>
      <c r="E469" s="115"/>
      <c r="F469" s="115"/>
      <c r="G469" s="115"/>
      <c r="H469" s="115"/>
      <c r="I469" s="115"/>
      <c r="J469" s="115"/>
      <c r="K469" s="115"/>
      <c r="L469" s="115"/>
      <c r="M469" s="115"/>
      <c r="N469" s="115"/>
      <c r="O469" s="115"/>
      <c r="P469" s="115"/>
      <c r="Q469" s="115"/>
      <c r="R469" s="115"/>
      <c r="S469" s="115"/>
      <c r="T469" s="115"/>
      <c r="U469" s="115"/>
      <c r="V469" s="115"/>
    </row>
    <row r="470" spans="1:22" ht="12.75" customHeight="1" x14ac:dyDescent="0.2">
      <c r="A470" s="120" t="s">
        <v>1737</v>
      </c>
      <c r="B470" s="121" t="s">
        <v>1738</v>
      </c>
      <c r="C470" s="115"/>
      <c r="D470" s="115"/>
      <c r="E470" s="115"/>
      <c r="F470" s="115"/>
      <c r="G470" s="115"/>
      <c r="H470" s="115"/>
      <c r="I470" s="115"/>
      <c r="J470" s="115"/>
      <c r="K470" s="115"/>
      <c r="L470" s="115"/>
      <c r="M470" s="115"/>
      <c r="N470" s="115"/>
      <c r="O470" s="115"/>
      <c r="P470" s="115"/>
      <c r="Q470" s="115"/>
      <c r="R470" s="115"/>
      <c r="S470" s="115"/>
      <c r="T470" s="115"/>
      <c r="U470" s="115"/>
      <c r="V470" s="115"/>
    </row>
    <row r="471" spans="1:22" ht="12.75" customHeight="1" x14ac:dyDescent="0.2">
      <c r="A471" s="120" t="s">
        <v>1739</v>
      </c>
      <c r="B471" s="121" t="s">
        <v>1740</v>
      </c>
      <c r="C471" s="115"/>
      <c r="D471" s="115"/>
      <c r="E471" s="115"/>
      <c r="F471" s="115"/>
      <c r="G471" s="115"/>
      <c r="H471" s="115"/>
      <c r="I471" s="115"/>
      <c r="J471" s="115"/>
      <c r="K471" s="115"/>
      <c r="L471" s="115"/>
      <c r="M471" s="115"/>
      <c r="N471" s="115"/>
      <c r="O471" s="115"/>
      <c r="P471" s="115"/>
      <c r="Q471" s="115"/>
      <c r="R471" s="115"/>
      <c r="S471" s="115"/>
      <c r="T471" s="115"/>
      <c r="U471" s="115"/>
      <c r="V471" s="115"/>
    </row>
    <row r="472" spans="1:22" ht="12.75" customHeight="1" x14ac:dyDescent="0.2">
      <c r="A472" s="120" t="s">
        <v>1741</v>
      </c>
      <c r="B472" s="121" t="s">
        <v>1742</v>
      </c>
      <c r="C472" s="115"/>
      <c r="D472" s="115"/>
      <c r="E472" s="115"/>
      <c r="F472" s="115"/>
      <c r="G472" s="115"/>
      <c r="H472" s="115"/>
      <c r="I472" s="115"/>
      <c r="J472" s="115"/>
      <c r="K472" s="115"/>
      <c r="L472" s="115"/>
      <c r="M472" s="115"/>
      <c r="N472" s="115"/>
      <c r="O472" s="115"/>
      <c r="P472" s="115"/>
      <c r="Q472" s="115"/>
      <c r="R472" s="115"/>
      <c r="S472" s="115"/>
      <c r="T472" s="115"/>
      <c r="U472" s="115"/>
      <c r="V472" s="115"/>
    </row>
    <row r="473" spans="1:22" ht="12.75" customHeight="1" x14ac:dyDescent="0.2">
      <c r="A473" s="120" t="s">
        <v>1743</v>
      </c>
      <c r="B473" s="121" t="s">
        <v>1744</v>
      </c>
      <c r="C473" s="115"/>
      <c r="D473" s="115"/>
      <c r="E473" s="115"/>
      <c r="F473" s="115"/>
      <c r="G473" s="115"/>
      <c r="H473" s="115"/>
      <c r="I473" s="115"/>
      <c r="J473" s="115"/>
      <c r="K473" s="115"/>
      <c r="L473" s="115"/>
      <c r="M473" s="115"/>
      <c r="N473" s="115"/>
      <c r="O473" s="115"/>
      <c r="P473" s="115"/>
      <c r="Q473" s="115"/>
      <c r="R473" s="115"/>
      <c r="S473" s="115"/>
      <c r="T473" s="115"/>
      <c r="U473" s="115"/>
      <c r="V473" s="115"/>
    </row>
    <row r="474" spans="1:22" ht="12.75" customHeight="1" x14ac:dyDescent="0.2">
      <c r="A474" s="120" t="s">
        <v>1745</v>
      </c>
      <c r="B474" s="121" t="s">
        <v>1746</v>
      </c>
      <c r="C474" s="115"/>
      <c r="D474" s="115"/>
      <c r="E474" s="115"/>
      <c r="F474" s="115"/>
      <c r="G474" s="115"/>
      <c r="H474" s="115"/>
      <c r="I474" s="115"/>
      <c r="J474" s="115"/>
      <c r="K474" s="115"/>
      <c r="L474" s="115"/>
      <c r="M474" s="115"/>
      <c r="N474" s="115"/>
      <c r="O474" s="115"/>
      <c r="P474" s="115"/>
      <c r="Q474" s="115"/>
      <c r="R474" s="115"/>
      <c r="S474" s="115"/>
      <c r="T474" s="115"/>
      <c r="U474" s="115"/>
      <c r="V474" s="115"/>
    </row>
    <row r="475" spans="1:22" ht="12.75" customHeight="1" x14ac:dyDescent="0.2">
      <c r="A475" s="120" t="s">
        <v>1747</v>
      </c>
      <c r="B475" s="121" t="s">
        <v>1748</v>
      </c>
      <c r="C475" s="115"/>
      <c r="D475" s="115"/>
      <c r="E475" s="115"/>
      <c r="F475" s="115"/>
      <c r="G475" s="115"/>
      <c r="H475" s="115"/>
      <c r="I475" s="115"/>
      <c r="J475" s="115"/>
      <c r="K475" s="115"/>
      <c r="L475" s="115"/>
      <c r="M475" s="115"/>
      <c r="N475" s="115"/>
      <c r="O475" s="115"/>
      <c r="P475" s="115"/>
      <c r="Q475" s="115"/>
      <c r="R475" s="115"/>
      <c r="S475" s="115"/>
      <c r="T475" s="115"/>
      <c r="U475" s="115"/>
      <c r="V475" s="115"/>
    </row>
    <row r="476" spans="1:22" ht="12.75" customHeight="1" x14ac:dyDescent="0.2">
      <c r="A476" s="120" t="s">
        <v>1749</v>
      </c>
      <c r="B476" s="121" t="s">
        <v>1750</v>
      </c>
      <c r="C476" s="115"/>
      <c r="D476" s="115"/>
      <c r="E476" s="115"/>
      <c r="F476" s="115"/>
      <c r="G476" s="115"/>
      <c r="H476" s="115"/>
      <c r="I476" s="115"/>
      <c r="J476" s="115"/>
      <c r="K476" s="115"/>
      <c r="L476" s="115"/>
      <c r="M476" s="115"/>
      <c r="N476" s="115"/>
      <c r="O476" s="115"/>
      <c r="P476" s="115"/>
      <c r="Q476" s="115"/>
      <c r="R476" s="115"/>
      <c r="S476" s="115"/>
      <c r="T476" s="115"/>
      <c r="U476" s="115"/>
      <c r="V476" s="115"/>
    </row>
    <row r="477" spans="1:22" ht="12.75" customHeight="1" x14ac:dyDescent="0.2">
      <c r="A477" s="120" t="s">
        <v>1751</v>
      </c>
      <c r="B477" s="122" t="s">
        <v>1752</v>
      </c>
      <c r="C477" s="115"/>
      <c r="D477" s="115"/>
      <c r="E477" s="115"/>
      <c r="F477" s="115"/>
      <c r="G477" s="115"/>
      <c r="H477" s="115"/>
      <c r="I477" s="115"/>
      <c r="J477" s="115"/>
      <c r="K477" s="115"/>
      <c r="L477" s="115"/>
      <c r="M477" s="115"/>
      <c r="N477" s="115"/>
      <c r="O477" s="115"/>
      <c r="P477" s="115"/>
      <c r="Q477" s="115"/>
      <c r="R477" s="115"/>
      <c r="S477" s="115"/>
      <c r="T477" s="115"/>
      <c r="U477" s="115"/>
      <c r="V477" s="115"/>
    </row>
    <row r="478" spans="1:22" ht="12.75" customHeight="1" x14ac:dyDescent="0.2">
      <c r="A478" s="120" t="s">
        <v>1753</v>
      </c>
      <c r="B478" s="121" t="s">
        <v>1754</v>
      </c>
      <c r="C478" s="115"/>
      <c r="D478" s="115"/>
      <c r="E478" s="115"/>
      <c r="F478" s="115"/>
      <c r="G478" s="115"/>
      <c r="H478" s="115"/>
      <c r="I478" s="115"/>
      <c r="J478" s="115"/>
      <c r="K478" s="115"/>
      <c r="L478" s="115"/>
      <c r="M478" s="115"/>
      <c r="N478" s="115"/>
      <c r="O478" s="115"/>
      <c r="P478" s="115"/>
      <c r="Q478" s="115"/>
      <c r="R478" s="115"/>
      <c r="S478" s="115"/>
      <c r="T478" s="115"/>
      <c r="U478" s="115"/>
      <c r="V478" s="115"/>
    </row>
    <row r="479" spans="1:22" ht="12.75" customHeight="1" x14ac:dyDescent="0.2">
      <c r="A479" s="120" t="s">
        <v>1755</v>
      </c>
      <c r="B479" s="121" t="s">
        <v>1756</v>
      </c>
      <c r="C479" s="115"/>
      <c r="D479" s="115"/>
      <c r="E479" s="115"/>
      <c r="F479" s="115"/>
      <c r="G479" s="115"/>
      <c r="H479" s="115"/>
      <c r="I479" s="115"/>
      <c r="J479" s="115"/>
      <c r="K479" s="115"/>
      <c r="L479" s="115"/>
      <c r="M479" s="115"/>
      <c r="N479" s="115"/>
      <c r="O479" s="115"/>
      <c r="P479" s="115"/>
      <c r="Q479" s="115"/>
      <c r="R479" s="115"/>
      <c r="S479" s="115"/>
      <c r="T479" s="115"/>
      <c r="U479" s="115"/>
      <c r="V479" s="115"/>
    </row>
    <row r="480" spans="1:22" ht="12.75" customHeight="1" x14ac:dyDescent="0.2">
      <c r="A480" s="120" t="s">
        <v>1757</v>
      </c>
      <c r="B480" s="121" t="s">
        <v>1758</v>
      </c>
      <c r="C480" s="115"/>
      <c r="D480" s="115"/>
      <c r="E480" s="115"/>
      <c r="F480" s="115"/>
      <c r="G480" s="115"/>
      <c r="H480" s="115"/>
      <c r="I480" s="115"/>
      <c r="J480" s="115"/>
      <c r="K480" s="115"/>
      <c r="L480" s="115"/>
      <c r="M480" s="115"/>
      <c r="N480" s="115"/>
      <c r="O480" s="115"/>
      <c r="P480" s="115"/>
      <c r="Q480" s="115"/>
      <c r="R480" s="115"/>
      <c r="S480" s="115"/>
      <c r="T480" s="115"/>
      <c r="U480" s="115"/>
      <c r="V480" s="115"/>
    </row>
    <row r="481" spans="1:22" ht="12.75" customHeight="1" x14ac:dyDescent="0.2">
      <c r="A481" s="120" t="s">
        <v>1759</v>
      </c>
      <c r="B481" s="121" t="s">
        <v>1760</v>
      </c>
      <c r="C481" s="115"/>
      <c r="D481" s="115"/>
      <c r="E481" s="115"/>
      <c r="F481" s="115"/>
      <c r="G481" s="115"/>
      <c r="H481" s="115"/>
      <c r="I481" s="115"/>
      <c r="J481" s="115"/>
      <c r="K481" s="115"/>
      <c r="L481" s="115"/>
      <c r="M481" s="115"/>
      <c r="N481" s="115"/>
      <c r="O481" s="115"/>
      <c r="P481" s="115"/>
      <c r="Q481" s="115"/>
      <c r="R481" s="115"/>
      <c r="S481" s="115"/>
      <c r="T481" s="115"/>
      <c r="U481" s="115"/>
      <c r="V481" s="115"/>
    </row>
    <row r="482" spans="1:22" ht="12.75" customHeight="1" x14ac:dyDescent="0.2">
      <c r="A482" s="120" t="s">
        <v>1761</v>
      </c>
      <c r="B482" s="121" t="s">
        <v>1762</v>
      </c>
      <c r="C482" s="115"/>
      <c r="D482" s="115"/>
      <c r="E482" s="115"/>
      <c r="F482" s="115"/>
      <c r="G482" s="115"/>
      <c r="H482" s="115"/>
      <c r="I482" s="115"/>
      <c r="J482" s="115"/>
      <c r="K482" s="115"/>
      <c r="L482" s="115"/>
      <c r="M482" s="115"/>
      <c r="N482" s="115"/>
      <c r="O482" s="115"/>
      <c r="P482" s="115"/>
      <c r="Q482" s="115"/>
      <c r="R482" s="115"/>
      <c r="S482" s="115"/>
      <c r="T482" s="115"/>
      <c r="U482" s="115"/>
      <c r="V482" s="115"/>
    </row>
    <row r="483" spans="1:22" ht="12.75" customHeight="1" x14ac:dyDescent="0.2">
      <c r="A483" s="120" t="s">
        <v>1763</v>
      </c>
      <c r="B483" s="121" t="s">
        <v>1764</v>
      </c>
      <c r="C483" s="115"/>
      <c r="D483" s="115"/>
      <c r="E483" s="115"/>
      <c r="F483" s="115"/>
      <c r="G483" s="115"/>
      <c r="H483" s="115"/>
      <c r="I483" s="115"/>
      <c r="J483" s="115"/>
      <c r="K483" s="115"/>
      <c r="L483" s="115"/>
      <c r="M483" s="115"/>
      <c r="N483" s="115"/>
      <c r="O483" s="115"/>
      <c r="P483" s="115"/>
      <c r="Q483" s="115"/>
      <c r="R483" s="115"/>
      <c r="S483" s="115"/>
      <c r="T483" s="115"/>
      <c r="U483" s="115"/>
      <c r="V483" s="115"/>
    </row>
    <row r="484" spans="1:22" ht="12.75" customHeight="1" x14ac:dyDescent="0.2">
      <c r="A484" s="120" t="s">
        <v>1765</v>
      </c>
      <c r="B484" s="121" t="s">
        <v>1766</v>
      </c>
      <c r="C484" s="115"/>
      <c r="D484" s="115"/>
      <c r="E484" s="115"/>
      <c r="F484" s="115"/>
      <c r="G484" s="115"/>
      <c r="H484" s="115"/>
      <c r="I484" s="115"/>
      <c r="J484" s="115"/>
      <c r="K484" s="115"/>
      <c r="L484" s="115"/>
      <c r="M484" s="115"/>
      <c r="N484" s="115"/>
      <c r="O484" s="115"/>
      <c r="P484" s="115"/>
      <c r="Q484" s="115"/>
      <c r="R484" s="115"/>
      <c r="S484" s="115"/>
      <c r="T484" s="115"/>
      <c r="U484" s="115"/>
      <c r="V484" s="115"/>
    </row>
    <row r="485" spans="1:22" ht="12.75" customHeight="1" x14ac:dyDescent="0.2">
      <c r="A485" s="120" t="s">
        <v>1767</v>
      </c>
      <c r="B485" s="121" t="s">
        <v>1768</v>
      </c>
      <c r="C485" s="115"/>
      <c r="D485" s="115"/>
      <c r="E485" s="115"/>
      <c r="F485" s="115"/>
      <c r="G485" s="115"/>
      <c r="H485" s="115"/>
      <c r="I485" s="115"/>
      <c r="J485" s="115"/>
      <c r="K485" s="115"/>
      <c r="L485" s="115"/>
      <c r="M485" s="115"/>
      <c r="N485" s="115"/>
      <c r="O485" s="115"/>
      <c r="P485" s="115"/>
      <c r="Q485" s="115"/>
      <c r="R485" s="115"/>
      <c r="S485" s="115"/>
      <c r="T485" s="115"/>
      <c r="U485" s="115"/>
      <c r="V485" s="115"/>
    </row>
    <row r="486" spans="1:22" ht="12.75" customHeight="1" x14ac:dyDescent="0.2">
      <c r="A486" s="120" t="s">
        <v>1769</v>
      </c>
      <c r="B486" s="121" t="s">
        <v>1770</v>
      </c>
      <c r="C486" s="115"/>
      <c r="D486" s="115"/>
      <c r="E486" s="115"/>
      <c r="F486" s="115"/>
      <c r="G486" s="115"/>
      <c r="H486" s="115"/>
      <c r="I486" s="115"/>
      <c r="J486" s="115"/>
      <c r="K486" s="115"/>
      <c r="L486" s="115"/>
      <c r="M486" s="115"/>
      <c r="N486" s="115"/>
      <c r="O486" s="115"/>
      <c r="P486" s="115"/>
      <c r="Q486" s="115"/>
      <c r="R486" s="115"/>
      <c r="S486" s="115"/>
      <c r="T486" s="115"/>
      <c r="U486" s="115"/>
      <c r="V486" s="115"/>
    </row>
    <row r="487" spans="1:22" ht="12.75" customHeight="1" x14ac:dyDescent="0.2">
      <c r="A487" s="120" t="s">
        <v>1771</v>
      </c>
      <c r="B487" s="121" t="s">
        <v>1772</v>
      </c>
      <c r="C487" s="115"/>
      <c r="D487" s="115"/>
      <c r="E487" s="115"/>
      <c r="F487" s="115"/>
      <c r="G487" s="115"/>
      <c r="H487" s="115"/>
      <c r="I487" s="115"/>
      <c r="J487" s="115"/>
      <c r="K487" s="115"/>
      <c r="L487" s="115"/>
      <c r="M487" s="115"/>
      <c r="N487" s="115"/>
      <c r="O487" s="115"/>
      <c r="P487" s="115"/>
      <c r="Q487" s="115"/>
      <c r="R487" s="115"/>
      <c r="S487" s="115"/>
      <c r="T487" s="115"/>
      <c r="U487" s="115"/>
      <c r="V487" s="115"/>
    </row>
    <row r="488" spans="1:22" ht="12.75" customHeight="1" x14ac:dyDescent="0.2">
      <c r="A488" s="120" t="s">
        <v>1773</v>
      </c>
      <c r="B488" s="121" t="s">
        <v>1774</v>
      </c>
      <c r="C488" s="115"/>
      <c r="D488" s="115"/>
      <c r="E488" s="115"/>
      <c r="F488" s="115"/>
      <c r="G488" s="115"/>
      <c r="H488" s="115"/>
      <c r="I488" s="115"/>
      <c r="J488" s="115"/>
      <c r="K488" s="115"/>
      <c r="L488" s="115"/>
      <c r="M488" s="115"/>
      <c r="N488" s="115"/>
      <c r="O488" s="115"/>
      <c r="P488" s="115"/>
      <c r="Q488" s="115"/>
      <c r="R488" s="115"/>
      <c r="S488" s="115"/>
      <c r="T488" s="115"/>
      <c r="U488" s="115"/>
      <c r="V488" s="115"/>
    </row>
    <row r="489" spans="1:22" ht="12.75" customHeight="1" x14ac:dyDescent="0.2">
      <c r="A489" s="120" t="s">
        <v>1775</v>
      </c>
      <c r="B489" s="121" t="s">
        <v>1776</v>
      </c>
      <c r="C489" s="115"/>
      <c r="D489" s="115"/>
      <c r="E489" s="115"/>
      <c r="F489" s="115"/>
      <c r="G489" s="115"/>
      <c r="H489" s="115"/>
      <c r="I489" s="115"/>
      <c r="J489" s="115"/>
      <c r="K489" s="115"/>
      <c r="L489" s="115"/>
      <c r="M489" s="115"/>
      <c r="N489" s="115"/>
      <c r="O489" s="115"/>
      <c r="P489" s="115"/>
      <c r="Q489" s="115"/>
      <c r="R489" s="115"/>
      <c r="S489" s="115"/>
      <c r="T489" s="115"/>
      <c r="U489" s="115"/>
      <c r="V489" s="115"/>
    </row>
    <row r="490" spans="1:22" ht="12.75" customHeight="1" x14ac:dyDescent="0.2">
      <c r="A490" s="120" t="s">
        <v>1777</v>
      </c>
      <c r="B490" s="121" t="s">
        <v>1778</v>
      </c>
      <c r="C490" s="115"/>
      <c r="D490" s="115"/>
      <c r="E490" s="115"/>
      <c r="F490" s="115"/>
      <c r="G490" s="115"/>
      <c r="H490" s="115"/>
      <c r="I490" s="115"/>
      <c r="J490" s="115"/>
      <c r="K490" s="115"/>
      <c r="L490" s="115"/>
      <c r="M490" s="115"/>
      <c r="N490" s="115"/>
      <c r="O490" s="115"/>
      <c r="P490" s="115"/>
      <c r="Q490" s="115"/>
      <c r="R490" s="115"/>
      <c r="S490" s="115"/>
      <c r="T490" s="115"/>
      <c r="U490" s="115"/>
      <c r="V490" s="115"/>
    </row>
    <row r="491" spans="1:22" ht="12.75" customHeight="1" x14ac:dyDescent="0.2">
      <c r="A491" s="120" t="s">
        <v>1779</v>
      </c>
      <c r="B491" s="121" t="s">
        <v>1780</v>
      </c>
      <c r="C491" s="115"/>
      <c r="D491" s="115"/>
      <c r="E491" s="115"/>
      <c r="F491" s="115"/>
      <c r="G491" s="115"/>
      <c r="H491" s="115"/>
      <c r="I491" s="115"/>
      <c r="J491" s="115"/>
      <c r="K491" s="115"/>
      <c r="L491" s="115"/>
      <c r="M491" s="115"/>
      <c r="N491" s="115"/>
      <c r="O491" s="115"/>
      <c r="P491" s="115"/>
      <c r="Q491" s="115"/>
      <c r="R491" s="115"/>
      <c r="S491" s="115"/>
      <c r="T491" s="115"/>
      <c r="U491" s="115"/>
      <c r="V491" s="115"/>
    </row>
    <row r="492" spans="1:22" ht="12.75" customHeight="1" x14ac:dyDescent="0.2">
      <c r="A492" s="120" t="s">
        <v>1781</v>
      </c>
      <c r="B492" s="122" t="s">
        <v>1782</v>
      </c>
      <c r="C492" s="115"/>
      <c r="D492" s="115"/>
      <c r="E492" s="115"/>
      <c r="F492" s="115"/>
      <c r="G492" s="115"/>
      <c r="H492" s="115"/>
      <c r="I492" s="115"/>
      <c r="J492" s="115"/>
      <c r="K492" s="115"/>
      <c r="L492" s="115"/>
      <c r="M492" s="115"/>
      <c r="N492" s="115"/>
      <c r="O492" s="115"/>
      <c r="P492" s="115"/>
      <c r="Q492" s="115"/>
      <c r="R492" s="115"/>
      <c r="S492" s="115"/>
      <c r="T492" s="115"/>
      <c r="U492" s="115"/>
      <c r="V492" s="115"/>
    </row>
    <row r="493" spans="1:22" ht="12.75" customHeight="1" x14ac:dyDescent="0.2">
      <c r="A493" s="120" t="s">
        <v>1783</v>
      </c>
      <c r="B493" s="121" t="s">
        <v>1784</v>
      </c>
      <c r="C493" s="115"/>
      <c r="D493" s="115"/>
      <c r="E493" s="115"/>
      <c r="F493" s="115"/>
      <c r="G493" s="115"/>
      <c r="H493" s="115"/>
      <c r="I493" s="115"/>
      <c r="J493" s="115"/>
      <c r="K493" s="115"/>
      <c r="L493" s="115"/>
      <c r="M493" s="115"/>
      <c r="N493" s="115"/>
      <c r="O493" s="115"/>
      <c r="P493" s="115"/>
      <c r="Q493" s="115"/>
      <c r="R493" s="115"/>
      <c r="S493" s="115"/>
      <c r="T493" s="115"/>
      <c r="U493" s="115"/>
      <c r="V493" s="115"/>
    </row>
    <row r="494" spans="1:22" ht="12.75" customHeight="1" x14ac:dyDescent="0.2">
      <c r="A494" s="120" t="s">
        <v>1785</v>
      </c>
      <c r="B494" s="121" t="s">
        <v>1786</v>
      </c>
      <c r="C494" s="115"/>
      <c r="D494" s="115"/>
      <c r="E494" s="115"/>
      <c r="F494" s="115"/>
      <c r="G494" s="115"/>
      <c r="H494" s="115"/>
      <c r="I494" s="115"/>
      <c r="J494" s="115"/>
      <c r="K494" s="115"/>
      <c r="L494" s="115"/>
      <c r="M494" s="115"/>
      <c r="N494" s="115"/>
      <c r="O494" s="115"/>
      <c r="P494" s="115"/>
      <c r="Q494" s="115"/>
      <c r="R494" s="115"/>
      <c r="S494" s="115"/>
      <c r="T494" s="115"/>
      <c r="U494" s="115"/>
      <c r="V494" s="115"/>
    </row>
    <row r="495" spans="1:22" ht="12.75" customHeight="1" x14ac:dyDescent="0.2">
      <c r="A495" s="120" t="s">
        <v>1787</v>
      </c>
      <c r="B495" s="121" t="s">
        <v>1788</v>
      </c>
      <c r="C495" s="115"/>
      <c r="D495" s="115"/>
      <c r="E495" s="115"/>
      <c r="F495" s="115"/>
      <c r="G495" s="115"/>
      <c r="H495" s="115"/>
      <c r="I495" s="115"/>
      <c r="J495" s="115"/>
      <c r="K495" s="115"/>
      <c r="L495" s="115"/>
      <c r="M495" s="115"/>
      <c r="N495" s="115"/>
      <c r="O495" s="115"/>
      <c r="P495" s="115"/>
      <c r="Q495" s="115"/>
      <c r="R495" s="115"/>
      <c r="S495" s="115"/>
      <c r="T495" s="115"/>
      <c r="U495" s="115"/>
      <c r="V495" s="115"/>
    </row>
    <row r="496" spans="1:22" ht="12.75" customHeight="1" x14ac:dyDescent="0.2">
      <c r="A496" s="120" t="s">
        <v>1789</v>
      </c>
      <c r="B496" s="121" t="s">
        <v>1790</v>
      </c>
      <c r="C496" s="115"/>
      <c r="D496" s="115"/>
      <c r="E496" s="115"/>
      <c r="F496" s="115"/>
      <c r="G496" s="115"/>
      <c r="H496" s="115"/>
      <c r="I496" s="115"/>
      <c r="J496" s="115"/>
      <c r="K496" s="115"/>
      <c r="L496" s="115"/>
      <c r="M496" s="115"/>
      <c r="N496" s="115"/>
      <c r="O496" s="115"/>
      <c r="P496" s="115"/>
      <c r="Q496" s="115"/>
      <c r="R496" s="115"/>
      <c r="S496" s="115"/>
      <c r="T496" s="115"/>
      <c r="U496" s="115"/>
      <c r="V496" s="115"/>
    </row>
    <row r="497" spans="1:22" ht="12.75" customHeight="1" x14ac:dyDescent="0.2">
      <c r="A497" s="120" t="s">
        <v>1791</v>
      </c>
      <c r="B497" s="121" t="s">
        <v>1792</v>
      </c>
      <c r="C497" s="115"/>
      <c r="D497" s="115"/>
      <c r="E497" s="115"/>
      <c r="F497" s="115"/>
      <c r="G497" s="115"/>
      <c r="H497" s="115"/>
      <c r="I497" s="115"/>
      <c r="J497" s="115"/>
      <c r="K497" s="115"/>
      <c r="L497" s="115"/>
      <c r="M497" s="115"/>
      <c r="N497" s="115"/>
      <c r="O497" s="115"/>
      <c r="P497" s="115"/>
      <c r="Q497" s="115"/>
      <c r="R497" s="115"/>
      <c r="S497" s="115"/>
      <c r="T497" s="115"/>
      <c r="U497" s="115"/>
      <c r="V497" s="115"/>
    </row>
    <row r="498" spans="1:22" ht="12.75" customHeight="1" x14ac:dyDescent="0.2">
      <c r="A498" s="120" t="s">
        <v>1793</v>
      </c>
      <c r="B498" s="121" t="s">
        <v>1577</v>
      </c>
      <c r="C498" s="115"/>
      <c r="D498" s="115"/>
      <c r="E498" s="115"/>
      <c r="F498" s="115"/>
      <c r="G498" s="115"/>
      <c r="H498" s="115"/>
      <c r="I498" s="115"/>
      <c r="J498" s="115"/>
      <c r="K498" s="115"/>
      <c r="L498" s="115"/>
      <c r="M498" s="115"/>
      <c r="N498" s="115"/>
      <c r="O498" s="115"/>
      <c r="P498" s="115"/>
      <c r="Q498" s="115"/>
      <c r="R498" s="115"/>
      <c r="S498" s="115"/>
      <c r="T498" s="115"/>
      <c r="U498" s="115"/>
      <c r="V498" s="115"/>
    </row>
    <row r="499" spans="1:22" ht="12.75" customHeight="1" x14ac:dyDescent="0.2">
      <c r="A499" s="120" t="s">
        <v>1794</v>
      </c>
      <c r="B499" s="121" t="s">
        <v>1795</v>
      </c>
      <c r="C499" s="115"/>
      <c r="D499" s="115"/>
      <c r="E499" s="115"/>
      <c r="F499" s="115"/>
      <c r="G499" s="115"/>
      <c r="H499" s="115"/>
      <c r="I499" s="115"/>
      <c r="J499" s="115"/>
      <c r="K499" s="115"/>
      <c r="L499" s="115"/>
      <c r="M499" s="115"/>
      <c r="N499" s="115"/>
      <c r="O499" s="115"/>
      <c r="P499" s="115"/>
      <c r="Q499" s="115"/>
      <c r="R499" s="115"/>
      <c r="S499" s="115"/>
      <c r="T499" s="115"/>
      <c r="U499" s="115"/>
      <c r="V499" s="115"/>
    </row>
    <row r="500" spans="1:22" ht="12.75" customHeight="1" x14ac:dyDescent="0.2">
      <c r="A500" s="120" t="s">
        <v>1796</v>
      </c>
      <c r="B500" s="121" t="s">
        <v>1797</v>
      </c>
      <c r="C500" s="115"/>
      <c r="D500" s="115"/>
      <c r="E500" s="115"/>
      <c r="F500" s="115"/>
      <c r="G500" s="115"/>
      <c r="H500" s="115"/>
      <c r="I500" s="115"/>
      <c r="J500" s="115"/>
      <c r="K500" s="115"/>
      <c r="L500" s="115"/>
      <c r="M500" s="115"/>
      <c r="N500" s="115"/>
      <c r="O500" s="115"/>
      <c r="P500" s="115"/>
      <c r="Q500" s="115"/>
      <c r="R500" s="115"/>
      <c r="S500" s="115"/>
      <c r="T500" s="115"/>
      <c r="U500" s="115"/>
      <c r="V500" s="115"/>
    </row>
    <row r="501" spans="1:22" ht="12.75" customHeight="1" x14ac:dyDescent="0.2">
      <c r="A501" s="120" t="s">
        <v>1798</v>
      </c>
      <c r="B501" s="121" t="s">
        <v>1799</v>
      </c>
      <c r="C501" s="115"/>
      <c r="D501" s="115"/>
      <c r="E501" s="115"/>
      <c r="F501" s="115"/>
      <c r="G501" s="115"/>
      <c r="H501" s="115"/>
      <c r="I501" s="115"/>
      <c r="J501" s="115"/>
      <c r="K501" s="115"/>
      <c r="L501" s="115"/>
      <c r="M501" s="115"/>
      <c r="N501" s="115"/>
      <c r="O501" s="115"/>
      <c r="P501" s="115"/>
      <c r="Q501" s="115"/>
      <c r="R501" s="115"/>
      <c r="S501" s="115"/>
      <c r="T501" s="115"/>
      <c r="U501" s="115"/>
      <c r="V501" s="115"/>
    </row>
    <row r="502" spans="1:22" ht="12.75" customHeight="1" x14ac:dyDescent="0.2">
      <c r="A502" s="120" t="s">
        <v>1800</v>
      </c>
      <c r="B502" s="121" t="s">
        <v>1801</v>
      </c>
      <c r="C502" s="115"/>
      <c r="D502" s="115"/>
      <c r="E502" s="115"/>
      <c r="F502" s="115"/>
      <c r="G502" s="115"/>
      <c r="H502" s="115"/>
      <c r="I502" s="115"/>
      <c r="J502" s="115"/>
      <c r="K502" s="115"/>
      <c r="L502" s="115"/>
      <c r="M502" s="115"/>
      <c r="N502" s="115"/>
      <c r="O502" s="115"/>
      <c r="P502" s="115"/>
      <c r="Q502" s="115"/>
      <c r="R502" s="115"/>
      <c r="S502" s="115"/>
      <c r="T502" s="115"/>
      <c r="U502" s="115"/>
      <c r="V502" s="115"/>
    </row>
    <row r="503" spans="1:22" ht="12.75" customHeight="1" x14ac:dyDescent="0.2">
      <c r="A503" s="120" t="s">
        <v>1802</v>
      </c>
      <c r="B503" s="121" t="s">
        <v>1803</v>
      </c>
      <c r="C503" s="115"/>
      <c r="D503" s="115"/>
      <c r="E503" s="115"/>
      <c r="F503" s="115"/>
      <c r="G503" s="115"/>
      <c r="H503" s="115"/>
      <c r="I503" s="115"/>
      <c r="J503" s="115"/>
      <c r="K503" s="115"/>
      <c r="L503" s="115"/>
      <c r="M503" s="115"/>
      <c r="N503" s="115"/>
      <c r="O503" s="115"/>
      <c r="P503" s="115"/>
      <c r="Q503" s="115"/>
      <c r="R503" s="115"/>
      <c r="S503" s="115"/>
      <c r="T503" s="115"/>
      <c r="U503" s="115"/>
      <c r="V503" s="115"/>
    </row>
    <row r="504" spans="1:22" ht="12.75" customHeight="1" x14ac:dyDescent="0.2">
      <c r="A504" s="120" t="s">
        <v>1804</v>
      </c>
      <c r="B504" s="121" t="s">
        <v>1805</v>
      </c>
      <c r="C504" s="115"/>
      <c r="D504" s="115"/>
      <c r="E504" s="115"/>
      <c r="F504" s="115"/>
      <c r="G504" s="115"/>
      <c r="H504" s="115"/>
      <c r="I504" s="115"/>
      <c r="J504" s="115"/>
      <c r="K504" s="115"/>
      <c r="L504" s="115"/>
      <c r="M504" s="115"/>
      <c r="N504" s="115"/>
      <c r="O504" s="115"/>
      <c r="P504" s="115"/>
      <c r="Q504" s="115"/>
      <c r="R504" s="115"/>
      <c r="S504" s="115"/>
      <c r="T504" s="115"/>
      <c r="U504" s="115"/>
      <c r="V504" s="115"/>
    </row>
    <row r="505" spans="1:22" ht="12.75" customHeight="1" x14ac:dyDescent="0.2">
      <c r="A505" s="120" t="s">
        <v>1806</v>
      </c>
      <c r="B505" s="121" t="s">
        <v>1807</v>
      </c>
      <c r="C505" s="115"/>
      <c r="D505" s="115"/>
      <c r="E505" s="115"/>
      <c r="F505" s="115"/>
      <c r="G505" s="115"/>
      <c r="H505" s="115"/>
      <c r="I505" s="115"/>
      <c r="J505" s="115"/>
      <c r="K505" s="115"/>
      <c r="L505" s="115"/>
      <c r="M505" s="115"/>
      <c r="N505" s="115"/>
      <c r="O505" s="115"/>
      <c r="P505" s="115"/>
      <c r="Q505" s="115"/>
      <c r="R505" s="115"/>
      <c r="S505" s="115"/>
      <c r="T505" s="115"/>
      <c r="U505" s="115"/>
      <c r="V505" s="115"/>
    </row>
    <row r="506" spans="1:22" ht="12.75" customHeight="1" x14ac:dyDescent="0.2">
      <c r="A506" s="120" t="s">
        <v>1808</v>
      </c>
      <c r="B506" s="121" t="s">
        <v>1809</v>
      </c>
      <c r="C506" s="115"/>
      <c r="D506" s="115"/>
      <c r="E506" s="115"/>
      <c r="F506" s="115"/>
      <c r="G506" s="115"/>
      <c r="H506" s="115"/>
      <c r="I506" s="115"/>
      <c r="J506" s="115"/>
      <c r="K506" s="115"/>
      <c r="L506" s="115"/>
      <c r="M506" s="115"/>
      <c r="N506" s="115"/>
      <c r="O506" s="115"/>
      <c r="P506" s="115"/>
      <c r="Q506" s="115"/>
      <c r="R506" s="115"/>
      <c r="S506" s="115"/>
      <c r="T506" s="115"/>
      <c r="U506" s="115"/>
      <c r="V506" s="115"/>
    </row>
    <row r="507" spans="1:22" ht="12.75" customHeight="1" x14ac:dyDescent="0.2">
      <c r="A507" s="120" t="s">
        <v>1810</v>
      </c>
      <c r="B507" s="121" t="s">
        <v>1811</v>
      </c>
      <c r="C507" s="115"/>
      <c r="D507" s="115"/>
      <c r="E507" s="115"/>
      <c r="F507" s="115"/>
      <c r="G507" s="115"/>
      <c r="H507" s="115"/>
      <c r="I507" s="115"/>
      <c r="J507" s="115"/>
      <c r="K507" s="115"/>
      <c r="L507" s="115"/>
      <c r="M507" s="115"/>
      <c r="N507" s="115"/>
      <c r="O507" s="115"/>
      <c r="P507" s="115"/>
      <c r="Q507" s="115"/>
      <c r="R507" s="115"/>
      <c r="S507" s="115"/>
      <c r="T507" s="115"/>
      <c r="U507" s="115"/>
      <c r="V507" s="115"/>
    </row>
    <row r="508" spans="1:22" ht="12.75" customHeight="1" x14ac:dyDescent="0.2">
      <c r="A508" s="120" t="s">
        <v>1812</v>
      </c>
      <c r="B508" s="121" t="s">
        <v>1813</v>
      </c>
      <c r="C508" s="115"/>
      <c r="D508" s="115"/>
      <c r="E508" s="115"/>
      <c r="F508" s="115"/>
      <c r="G508" s="115"/>
      <c r="H508" s="115"/>
      <c r="I508" s="115"/>
      <c r="J508" s="115"/>
      <c r="K508" s="115"/>
      <c r="L508" s="115"/>
      <c r="M508" s="115"/>
      <c r="N508" s="115"/>
      <c r="O508" s="115"/>
      <c r="P508" s="115"/>
      <c r="Q508" s="115"/>
      <c r="R508" s="115"/>
      <c r="S508" s="115"/>
      <c r="T508" s="115"/>
      <c r="U508" s="115"/>
      <c r="V508" s="115"/>
    </row>
    <row r="509" spans="1:22" ht="12.75" customHeight="1" x14ac:dyDescent="0.2">
      <c r="A509" s="120" t="s">
        <v>1814</v>
      </c>
      <c r="B509" s="121" t="s">
        <v>1815</v>
      </c>
      <c r="C509" s="115"/>
      <c r="D509" s="115"/>
      <c r="E509" s="115"/>
      <c r="F509" s="115"/>
      <c r="G509" s="115"/>
      <c r="H509" s="115"/>
      <c r="I509" s="115"/>
      <c r="J509" s="115"/>
      <c r="K509" s="115"/>
      <c r="L509" s="115"/>
      <c r="M509" s="115"/>
      <c r="N509" s="115"/>
      <c r="O509" s="115"/>
      <c r="P509" s="115"/>
      <c r="Q509" s="115"/>
      <c r="R509" s="115"/>
      <c r="S509" s="115"/>
      <c r="T509" s="115"/>
      <c r="U509" s="115"/>
      <c r="V509" s="115"/>
    </row>
    <row r="510" spans="1:22" ht="12.75" customHeight="1" x14ac:dyDescent="0.2">
      <c r="A510" s="120" t="s">
        <v>1816</v>
      </c>
      <c r="B510" s="121" t="s">
        <v>1817</v>
      </c>
      <c r="C510" s="115"/>
      <c r="D510" s="115"/>
      <c r="E510" s="115"/>
      <c r="F510" s="115"/>
      <c r="G510" s="115"/>
      <c r="H510" s="115"/>
      <c r="I510" s="115"/>
      <c r="J510" s="115"/>
      <c r="K510" s="115"/>
      <c r="L510" s="115"/>
      <c r="M510" s="115"/>
      <c r="N510" s="115"/>
      <c r="O510" s="115"/>
      <c r="P510" s="115"/>
      <c r="Q510" s="115"/>
      <c r="R510" s="115"/>
      <c r="S510" s="115"/>
      <c r="T510" s="115"/>
      <c r="U510" s="115"/>
      <c r="V510" s="115"/>
    </row>
    <row r="511" spans="1:22" ht="12.75" customHeight="1" x14ac:dyDescent="0.2">
      <c r="A511" s="120" t="s">
        <v>1818</v>
      </c>
      <c r="B511" s="121" t="s">
        <v>1819</v>
      </c>
      <c r="C511" s="115"/>
      <c r="D511" s="115"/>
      <c r="E511" s="115"/>
      <c r="F511" s="115"/>
      <c r="G511" s="115"/>
      <c r="H511" s="115"/>
      <c r="I511" s="115"/>
      <c r="J511" s="115"/>
      <c r="K511" s="115"/>
      <c r="L511" s="115"/>
      <c r="M511" s="115"/>
      <c r="N511" s="115"/>
      <c r="O511" s="115"/>
      <c r="P511" s="115"/>
      <c r="Q511" s="115"/>
      <c r="R511" s="115"/>
      <c r="S511" s="115"/>
      <c r="T511" s="115"/>
      <c r="U511" s="115"/>
      <c r="V511" s="115"/>
    </row>
    <row r="512" spans="1:22" ht="12.75" customHeight="1" x14ac:dyDescent="0.2">
      <c r="A512" s="120" t="s">
        <v>1820</v>
      </c>
      <c r="B512" s="121" t="s">
        <v>1821</v>
      </c>
      <c r="C512" s="115"/>
      <c r="D512" s="115"/>
      <c r="E512" s="115"/>
      <c r="F512" s="115"/>
      <c r="G512" s="115"/>
      <c r="H512" s="115"/>
      <c r="I512" s="115"/>
      <c r="J512" s="115"/>
      <c r="K512" s="115"/>
      <c r="L512" s="115"/>
      <c r="M512" s="115"/>
      <c r="N512" s="115"/>
      <c r="O512" s="115"/>
      <c r="P512" s="115"/>
      <c r="Q512" s="115"/>
      <c r="R512" s="115"/>
      <c r="S512" s="115"/>
      <c r="T512" s="115"/>
      <c r="U512" s="115"/>
      <c r="V512" s="115"/>
    </row>
    <row r="513" spans="1:22" ht="12.75" customHeight="1" x14ac:dyDescent="0.2">
      <c r="A513" s="120" t="s">
        <v>1822</v>
      </c>
      <c r="B513" s="121" t="s">
        <v>1823</v>
      </c>
      <c r="C513" s="115"/>
      <c r="D513" s="115"/>
      <c r="E513" s="115"/>
      <c r="F513" s="115"/>
      <c r="G513" s="115"/>
      <c r="H513" s="115"/>
      <c r="I513" s="115"/>
      <c r="J513" s="115"/>
      <c r="K513" s="115"/>
      <c r="L513" s="115"/>
      <c r="M513" s="115"/>
      <c r="N513" s="115"/>
      <c r="O513" s="115"/>
      <c r="P513" s="115"/>
      <c r="Q513" s="115"/>
      <c r="R513" s="115"/>
      <c r="S513" s="115"/>
      <c r="T513" s="115"/>
      <c r="U513" s="115"/>
      <c r="V513" s="115"/>
    </row>
    <row r="514" spans="1:22" ht="12.75" customHeight="1" x14ac:dyDescent="0.2">
      <c r="A514" s="120" t="s">
        <v>1824</v>
      </c>
      <c r="B514" s="121" t="s">
        <v>1577</v>
      </c>
      <c r="C514" s="115"/>
      <c r="D514" s="115"/>
      <c r="E514" s="115"/>
      <c r="F514" s="115"/>
      <c r="G514" s="115"/>
      <c r="H514" s="115"/>
      <c r="I514" s="115"/>
      <c r="J514" s="115"/>
      <c r="K514" s="115"/>
      <c r="L514" s="115"/>
      <c r="M514" s="115"/>
      <c r="N514" s="115"/>
      <c r="O514" s="115"/>
      <c r="P514" s="115"/>
      <c r="Q514" s="115"/>
      <c r="R514" s="115"/>
      <c r="S514" s="115"/>
      <c r="T514" s="115"/>
      <c r="U514" s="115"/>
      <c r="V514" s="115"/>
    </row>
    <row r="515" spans="1:22" ht="12.75" customHeight="1" x14ac:dyDescent="0.2">
      <c r="A515" s="120" t="s">
        <v>1825</v>
      </c>
      <c r="B515" s="121" t="s">
        <v>1826</v>
      </c>
      <c r="C515" s="115"/>
      <c r="D515" s="115"/>
      <c r="E515" s="115"/>
      <c r="F515" s="115"/>
      <c r="G515" s="115"/>
      <c r="H515" s="115"/>
      <c r="I515" s="115"/>
      <c r="J515" s="115"/>
      <c r="K515" s="115"/>
      <c r="L515" s="115"/>
      <c r="M515" s="115"/>
      <c r="N515" s="115"/>
      <c r="O515" s="115"/>
      <c r="P515" s="115"/>
      <c r="Q515" s="115"/>
      <c r="R515" s="115"/>
      <c r="S515" s="115"/>
      <c r="T515" s="115"/>
      <c r="U515" s="115"/>
      <c r="V515" s="115"/>
    </row>
    <row r="516" spans="1:22" ht="12.75" customHeight="1" x14ac:dyDescent="0.2">
      <c r="A516" s="120" t="s">
        <v>1827</v>
      </c>
      <c r="B516" s="121" t="s">
        <v>1577</v>
      </c>
      <c r="C516" s="115"/>
      <c r="D516" s="115"/>
      <c r="E516" s="115"/>
      <c r="F516" s="115"/>
      <c r="G516" s="115"/>
      <c r="H516" s="115"/>
      <c r="I516" s="115"/>
      <c r="J516" s="115"/>
      <c r="K516" s="115"/>
      <c r="L516" s="115"/>
      <c r="M516" s="115"/>
      <c r="N516" s="115"/>
      <c r="O516" s="115"/>
      <c r="P516" s="115"/>
      <c r="Q516" s="115"/>
      <c r="R516" s="115"/>
      <c r="S516" s="115"/>
      <c r="T516" s="115"/>
      <c r="U516" s="115"/>
      <c r="V516" s="115"/>
    </row>
    <row r="517" spans="1:22" ht="12.75" customHeight="1" x14ac:dyDescent="0.2">
      <c r="A517" s="120" t="s">
        <v>1828</v>
      </c>
      <c r="B517" s="121" t="s">
        <v>1577</v>
      </c>
      <c r="C517" s="115"/>
      <c r="D517" s="115"/>
      <c r="E517" s="115"/>
      <c r="F517" s="115"/>
      <c r="G517" s="115"/>
      <c r="H517" s="115"/>
      <c r="I517" s="115"/>
      <c r="J517" s="115"/>
      <c r="K517" s="115"/>
      <c r="L517" s="115"/>
      <c r="M517" s="115"/>
      <c r="N517" s="115"/>
      <c r="O517" s="115"/>
      <c r="P517" s="115"/>
      <c r="Q517" s="115"/>
      <c r="R517" s="115"/>
      <c r="S517" s="115"/>
      <c r="T517" s="115"/>
      <c r="U517" s="115"/>
      <c r="V517" s="115"/>
    </row>
    <row r="518" spans="1:22" ht="12.75" customHeight="1" x14ac:dyDescent="0.2">
      <c r="A518" s="120" t="s">
        <v>1829</v>
      </c>
      <c r="B518" s="121" t="s">
        <v>1830</v>
      </c>
      <c r="C518" s="115"/>
      <c r="D518" s="115"/>
      <c r="E518" s="115"/>
      <c r="F518" s="115"/>
      <c r="G518" s="115"/>
      <c r="H518" s="115"/>
      <c r="I518" s="115"/>
      <c r="J518" s="115"/>
      <c r="K518" s="115"/>
      <c r="L518" s="115"/>
      <c r="M518" s="115"/>
      <c r="N518" s="115"/>
      <c r="O518" s="115"/>
      <c r="P518" s="115"/>
      <c r="Q518" s="115"/>
      <c r="R518" s="115"/>
      <c r="S518" s="115"/>
      <c r="T518" s="115"/>
      <c r="U518" s="115"/>
      <c r="V518" s="115"/>
    </row>
    <row r="519" spans="1:22" ht="12.75" customHeight="1" x14ac:dyDescent="0.2">
      <c r="A519" s="120" t="s">
        <v>1831</v>
      </c>
      <c r="B519" s="121" t="s">
        <v>1832</v>
      </c>
      <c r="C519" s="115"/>
      <c r="D519" s="115"/>
      <c r="E519" s="115"/>
      <c r="F519" s="115"/>
      <c r="G519" s="115"/>
      <c r="H519" s="115"/>
      <c r="I519" s="115"/>
      <c r="J519" s="115"/>
      <c r="K519" s="115"/>
      <c r="L519" s="115"/>
      <c r="M519" s="115"/>
      <c r="N519" s="115"/>
      <c r="O519" s="115"/>
      <c r="P519" s="115"/>
      <c r="Q519" s="115"/>
      <c r="R519" s="115"/>
      <c r="S519" s="115"/>
      <c r="T519" s="115"/>
      <c r="U519" s="115"/>
      <c r="V519" s="115"/>
    </row>
    <row r="520" spans="1:22" ht="12.75" customHeight="1" x14ac:dyDescent="0.2">
      <c r="A520" s="120" t="s">
        <v>1833</v>
      </c>
      <c r="B520" s="121" t="s">
        <v>1834</v>
      </c>
      <c r="C520" s="115"/>
      <c r="D520" s="115"/>
      <c r="E520" s="115"/>
      <c r="F520" s="115"/>
      <c r="G520" s="115"/>
      <c r="H520" s="115"/>
      <c r="I520" s="115"/>
      <c r="J520" s="115"/>
      <c r="K520" s="115"/>
      <c r="L520" s="115"/>
      <c r="M520" s="115"/>
      <c r="N520" s="115"/>
      <c r="O520" s="115"/>
      <c r="P520" s="115"/>
      <c r="Q520" s="115"/>
      <c r="R520" s="115"/>
      <c r="S520" s="115"/>
      <c r="T520" s="115"/>
      <c r="U520" s="115"/>
      <c r="V520" s="115"/>
    </row>
    <row r="521" spans="1:22" ht="12.75" customHeight="1" x14ac:dyDescent="0.2">
      <c r="A521" s="120" t="s">
        <v>1835</v>
      </c>
      <c r="B521" s="121" t="s">
        <v>1836</v>
      </c>
      <c r="C521" s="115"/>
      <c r="D521" s="115"/>
      <c r="E521" s="115"/>
      <c r="F521" s="115"/>
      <c r="G521" s="115"/>
      <c r="H521" s="115"/>
      <c r="I521" s="115"/>
      <c r="J521" s="115"/>
      <c r="K521" s="115"/>
      <c r="L521" s="115"/>
      <c r="M521" s="115"/>
      <c r="N521" s="115"/>
      <c r="O521" s="115"/>
      <c r="P521" s="115"/>
      <c r="Q521" s="115"/>
      <c r="R521" s="115"/>
      <c r="S521" s="115"/>
      <c r="T521" s="115"/>
      <c r="U521" s="115"/>
      <c r="V521" s="115"/>
    </row>
    <row r="522" spans="1:22" ht="12.75" customHeight="1" x14ac:dyDescent="0.2">
      <c r="A522" s="120" t="s">
        <v>1837</v>
      </c>
      <c r="B522" s="121" t="s">
        <v>1838</v>
      </c>
      <c r="C522" s="115"/>
      <c r="D522" s="115"/>
      <c r="E522" s="115"/>
      <c r="F522" s="115"/>
      <c r="G522" s="115"/>
      <c r="H522" s="115"/>
      <c r="I522" s="115"/>
      <c r="J522" s="115"/>
      <c r="K522" s="115"/>
      <c r="L522" s="115"/>
      <c r="M522" s="115"/>
      <c r="N522" s="115"/>
      <c r="O522" s="115"/>
      <c r="P522" s="115"/>
      <c r="Q522" s="115"/>
      <c r="R522" s="115"/>
      <c r="S522" s="115"/>
      <c r="T522" s="115"/>
      <c r="U522" s="115"/>
      <c r="V522" s="115"/>
    </row>
    <row r="523" spans="1:22" ht="12.75" customHeight="1" x14ac:dyDescent="0.2">
      <c r="A523" s="120" t="s">
        <v>1839</v>
      </c>
      <c r="B523" s="121" t="s">
        <v>1840</v>
      </c>
      <c r="C523" s="115"/>
      <c r="D523" s="115"/>
      <c r="E523" s="115"/>
      <c r="F523" s="115"/>
      <c r="G523" s="115"/>
      <c r="H523" s="115"/>
      <c r="I523" s="115"/>
      <c r="J523" s="115"/>
      <c r="K523" s="115"/>
      <c r="L523" s="115"/>
      <c r="M523" s="115"/>
      <c r="N523" s="115"/>
      <c r="O523" s="115"/>
      <c r="P523" s="115"/>
      <c r="Q523" s="115"/>
      <c r="R523" s="115"/>
      <c r="S523" s="115"/>
      <c r="T523" s="115"/>
      <c r="U523" s="115"/>
      <c r="V523" s="115"/>
    </row>
    <row r="524" spans="1:22" ht="12.75" customHeight="1" x14ac:dyDescent="0.2">
      <c r="A524" s="120" t="s">
        <v>1841</v>
      </c>
      <c r="B524" s="121" t="s">
        <v>1842</v>
      </c>
      <c r="C524" s="115"/>
      <c r="D524" s="115"/>
      <c r="E524" s="115"/>
      <c r="F524" s="115"/>
      <c r="G524" s="115"/>
      <c r="H524" s="115"/>
      <c r="I524" s="115"/>
      <c r="J524" s="115"/>
      <c r="K524" s="115"/>
      <c r="L524" s="115"/>
      <c r="M524" s="115"/>
      <c r="N524" s="115"/>
      <c r="O524" s="115"/>
      <c r="P524" s="115"/>
      <c r="Q524" s="115"/>
      <c r="R524" s="115"/>
      <c r="S524" s="115"/>
      <c r="T524" s="115"/>
      <c r="U524" s="115"/>
      <c r="V524" s="115"/>
    </row>
    <row r="525" spans="1:22" ht="12.75" customHeight="1" x14ac:dyDescent="0.2">
      <c r="A525" s="120" t="s">
        <v>1843</v>
      </c>
      <c r="B525" s="121" t="s">
        <v>1844</v>
      </c>
      <c r="C525" s="115"/>
      <c r="D525" s="115"/>
      <c r="E525" s="115"/>
      <c r="F525" s="115"/>
      <c r="G525" s="115"/>
      <c r="H525" s="115"/>
      <c r="I525" s="115"/>
      <c r="J525" s="115"/>
      <c r="K525" s="115"/>
      <c r="L525" s="115"/>
      <c r="M525" s="115"/>
      <c r="N525" s="115"/>
      <c r="O525" s="115"/>
      <c r="P525" s="115"/>
      <c r="Q525" s="115"/>
      <c r="R525" s="115"/>
      <c r="S525" s="115"/>
      <c r="T525" s="115"/>
      <c r="U525" s="115"/>
      <c r="V525" s="115"/>
    </row>
    <row r="526" spans="1:22" ht="12.75" customHeight="1" x14ac:dyDescent="0.2">
      <c r="A526" s="120" t="s">
        <v>1845</v>
      </c>
      <c r="B526" s="121" t="s">
        <v>1846</v>
      </c>
      <c r="C526" s="115"/>
      <c r="D526" s="115"/>
      <c r="E526" s="115"/>
      <c r="F526" s="115"/>
      <c r="G526" s="115"/>
      <c r="H526" s="115"/>
      <c r="I526" s="115"/>
      <c r="J526" s="115"/>
      <c r="K526" s="115"/>
      <c r="L526" s="115"/>
      <c r="M526" s="115"/>
      <c r="N526" s="115"/>
      <c r="O526" s="115"/>
      <c r="P526" s="115"/>
      <c r="Q526" s="115"/>
      <c r="R526" s="115"/>
      <c r="S526" s="115"/>
      <c r="T526" s="115"/>
      <c r="U526" s="115"/>
      <c r="V526" s="115"/>
    </row>
    <row r="527" spans="1:22" ht="12.75" customHeight="1" x14ac:dyDescent="0.2">
      <c r="A527" s="120" t="s">
        <v>1847</v>
      </c>
      <c r="B527" s="121" t="s">
        <v>1848</v>
      </c>
      <c r="C527" s="115"/>
      <c r="D527" s="115"/>
      <c r="E527" s="115"/>
      <c r="F527" s="115"/>
      <c r="G527" s="115"/>
      <c r="H527" s="115"/>
      <c r="I527" s="115"/>
      <c r="J527" s="115"/>
      <c r="K527" s="115"/>
      <c r="L527" s="115"/>
      <c r="M527" s="115"/>
      <c r="N527" s="115"/>
      <c r="O527" s="115"/>
      <c r="P527" s="115"/>
      <c r="Q527" s="115"/>
      <c r="R527" s="115"/>
      <c r="S527" s="115"/>
      <c r="T527" s="115"/>
      <c r="U527" s="115"/>
      <c r="V527" s="115"/>
    </row>
    <row r="528" spans="1:22" ht="12.75" customHeight="1" x14ac:dyDescent="0.2">
      <c r="A528" s="120" t="s">
        <v>1849</v>
      </c>
      <c r="B528" s="121" t="s">
        <v>1850</v>
      </c>
      <c r="C528" s="115"/>
      <c r="D528" s="115"/>
      <c r="E528" s="115"/>
      <c r="F528" s="115"/>
      <c r="G528" s="115"/>
      <c r="H528" s="115"/>
      <c r="I528" s="115"/>
      <c r="J528" s="115"/>
      <c r="K528" s="115"/>
      <c r="L528" s="115"/>
      <c r="M528" s="115"/>
      <c r="N528" s="115"/>
      <c r="O528" s="115"/>
      <c r="P528" s="115"/>
      <c r="Q528" s="115"/>
      <c r="R528" s="115"/>
      <c r="S528" s="115"/>
      <c r="T528" s="115"/>
      <c r="U528" s="115"/>
      <c r="V528" s="115"/>
    </row>
    <row r="529" spans="1:22" ht="12.75" customHeight="1" x14ac:dyDescent="0.2">
      <c r="A529" s="120" t="s">
        <v>1851</v>
      </c>
      <c r="B529" s="121" t="s">
        <v>1852</v>
      </c>
      <c r="C529" s="115"/>
      <c r="D529" s="115"/>
      <c r="E529" s="115"/>
      <c r="F529" s="115"/>
      <c r="G529" s="115"/>
      <c r="H529" s="115"/>
      <c r="I529" s="115"/>
      <c r="J529" s="115"/>
      <c r="K529" s="115"/>
      <c r="L529" s="115"/>
      <c r="M529" s="115"/>
      <c r="N529" s="115"/>
      <c r="O529" s="115"/>
      <c r="P529" s="115"/>
      <c r="Q529" s="115"/>
      <c r="R529" s="115"/>
      <c r="S529" s="115"/>
      <c r="T529" s="115"/>
      <c r="U529" s="115"/>
      <c r="V529" s="115"/>
    </row>
    <row r="530" spans="1:22" ht="12.75" customHeight="1" x14ac:dyDescent="0.2">
      <c r="A530" s="120" t="s">
        <v>1853</v>
      </c>
      <c r="B530" s="121" t="s">
        <v>1854</v>
      </c>
      <c r="C530" s="115"/>
      <c r="D530" s="115"/>
      <c r="E530" s="115"/>
      <c r="F530" s="115"/>
      <c r="G530" s="115"/>
      <c r="H530" s="115"/>
      <c r="I530" s="115"/>
      <c r="J530" s="115"/>
      <c r="K530" s="115"/>
      <c r="L530" s="115"/>
      <c r="M530" s="115"/>
      <c r="N530" s="115"/>
      <c r="O530" s="115"/>
      <c r="P530" s="115"/>
      <c r="Q530" s="115"/>
      <c r="R530" s="115"/>
      <c r="S530" s="115"/>
      <c r="T530" s="115"/>
      <c r="U530" s="115"/>
      <c r="V530" s="115"/>
    </row>
    <row r="531" spans="1:22" ht="12.75" customHeight="1" x14ac:dyDescent="0.2">
      <c r="A531" s="120" t="s">
        <v>1855</v>
      </c>
      <c r="B531" s="121" t="s">
        <v>1856</v>
      </c>
      <c r="C531" s="115"/>
      <c r="D531" s="115"/>
      <c r="E531" s="115"/>
      <c r="F531" s="115"/>
      <c r="G531" s="115"/>
      <c r="H531" s="115"/>
      <c r="I531" s="115"/>
      <c r="J531" s="115"/>
      <c r="K531" s="115"/>
      <c r="L531" s="115"/>
      <c r="M531" s="115"/>
      <c r="N531" s="115"/>
      <c r="O531" s="115"/>
      <c r="P531" s="115"/>
      <c r="Q531" s="115"/>
      <c r="R531" s="115"/>
      <c r="S531" s="115"/>
      <c r="T531" s="115"/>
      <c r="U531" s="115"/>
      <c r="V531" s="115"/>
    </row>
    <row r="532" spans="1:22" ht="12.75" customHeight="1" x14ac:dyDescent="0.2">
      <c r="A532" s="120" t="s">
        <v>1857</v>
      </c>
      <c r="B532" s="121" t="s">
        <v>1577</v>
      </c>
      <c r="C532" s="115"/>
      <c r="D532" s="115"/>
      <c r="E532" s="115"/>
      <c r="F532" s="115"/>
      <c r="G532" s="115"/>
      <c r="H532" s="115"/>
      <c r="I532" s="115"/>
      <c r="J532" s="115"/>
      <c r="K532" s="115"/>
      <c r="L532" s="115"/>
      <c r="M532" s="115"/>
      <c r="N532" s="115"/>
      <c r="O532" s="115"/>
      <c r="P532" s="115"/>
      <c r="Q532" s="115"/>
      <c r="R532" s="115"/>
      <c r="S532" s="115"/>
      <c r="T532" s="115"/>
      <c r="U532" s="115"/>
      <c r="V532" s="115"/>
    </row>
    <row r="533" spans="1:22" ht="12.75" customHeight="1" x14ac:dyDescent="0.2">
      <c r="A533" s="120" t="s">
        <v>1858</v>
      </c>
      <c r="B533" s="121" t="s">
        <v>1859</v>
      </c>
      <c r="C533" s="115"/>
      <c r="D533" s="115"/>
      <c r="E533" s="115"/>
      <c r="F533" s="115"/>
      <c r="G533" s="115"/>
      <c r="H533" s="115"/>
      <c r="I533" s="115"/>
      <c r="J533" s="115"/>
      <c r="K533" s="115"/>
      <c r="L533" s="115"/>
      <c r="M533" s="115"/>
      <c r="N533" s="115"/>
      <c r="O533" s="115"/>
      <c r="P533" s="115"/>
      <c r="Q533" s="115"/>
      <c r="R533" s="115"/>
      <c r="S533" s="115"/>
      <c r="T533" s="115"/>
      <c r="U533" s="115"/>
      <c r="V533" s="115"/>
    </row>
    <row r="534" spans="1:22" ht="12.75" customHeight="1" x14ac:dyDescent="0.2">
      <c r="A534" s="120" t="s">
        <v>1860</v>
      </c>
      <c r="B534" s="122" t="s">
        <v>1861</v>
      </c>
      <c r="C534" s="115"/>
      <c r="D534" s="115"/>
      <c r="E534" s="115"/>
      <c r="F534" s="115"/>
      <c r="G534" s="115"/>
      <c r="H534" s="115"/>
      <c r="I534" s="115"/>
      <c r="J534" s="115"/>
      <c r="K534" s="115"/>
      <c r="L534" s="115"/>
      <c r="M534" s="115"/>
      <c r="N534" s="115"/>
      <c r="O534" s="115"/>
      <c r="P534" s="115"/>
      <c r="Q534" s="115"/>
      <c r="R534" s="115"/>
      <c r="S534" s="115"/>
      <c r="T534" s="115"/>
      <c r="U534" s="115"/>
      <c r="V534" s="115"/>
    </row>
    <row r="535" spans="1:22" ht="12.75" customHeight="1" x14ac:dyDescent="0.2">
      <c r="A535" s="120" t="s">
        <v>1862</v>
      </c>
      <c r="B535" s="122" t="s">
        <v>1863</v>
      </c>
      <c r="C535" s="115"/>
      <c r="D535" s="115"/>
      <c r="E535" s="115"/>
      <c r="F535" s="115"/>
      <c r="G535" s="115"/>
      <c r="H535" s="115"/>
      <c r="I535" s="115"/>
      <c r="J535" s="115"/>
      <c r="K535" s="115"/>
      <c r="L535" s="115"/>
      <c r="M535" s="115"/>
      <c r="N535" s="115"/>
      <c r="O535" s="115"/>
      <c r="P535" s="115"/>
      <c r="Q535" s="115"/>
      <c r="R535" s="115"/>
      <c r="S535" s="115"/>
      <c r="T535" s="115"/>
      <c r="U535" s="115"/>
      <c r="V535" s="115"/>
    </row>
    <row r="536" spans="1:22" ht="12.75" customHeight="1" x14ac:dyDescent="0.2">
      <c r="A536" s="120" t="s">
        <v>1864</v>
      </c>
      <c r="B536" s="121" t="s">
        <v>1865</v>
      </c>
      <c r="C536" s="115"/>
      <c r="D536" s="115"/>
      <c r="E536" s="115"/>
      <c r="F536" s="115"/>
      <c r="G536" s="115"/>
      <c r="H536" s="115"/>
      <c r="I536" s="115"/>
      <c r="J536" s="115"/>
      <c r="K536" s="115"/>
      <c r="L536" s="115"/>
      <c r="M536" s="115"/>
      <c r="N536" s="115"/>
      <c r="O536" s="115"/>
      <c r="P536" s="115"/>
      <c r="Q536" s="115"/>
      <c r="R536" s="115"/>
      <c r="S536" s="115"/>
      <c r="T536" s="115"/>
      <c r="U536" s="115"/>
      <c r="V536" s="115"/>
    </row>
    <row r="537" spans="1:22" ht="12.75" customHeight="1" x14ac:dyDescent="0.2">
      <c r="A537" s="120" t="s">
        <v>1866</v>
      </c>
      <c r="B537" s="121" t="s">
        <v>1867</v>
      </c>
      <c r="C537" s="115"/>
      <c r="D537" s="115"/>
      <c r="E537" s="115"/>
      <c r="F537" s="115"/>
      <c r="G537" s="115"/>
      <c r="H537" s="115"/>
      <c r="I537" s="115"/>
      <c r="J537" s="115"/>
      <c r="K537" s="115"/>
      <c r="L537" s="115"/>
      <c r="M537" s="115"/>
      <c r="N537" s="115"/>
      <c r="O537" s="115"/>
      <c r="P537" s="115"/>
      <c r="Q537" s="115"/>
      <c r="R537" s="115"/>
      <c r="S537" s="115"/>
      <c r="T537" s="115"/>
      <c r="U537" s="115"/>
      <c r="V537" s="115"/>
    </row>
    <row r="538" spans="1:22" ht="12.75" customHeight="1" x14ac:dyDescent="0.2">
      <c r="A538" s="120" t="s">
        <v>1868</v>
      </c>
      <c r="B538" s="121" t="s">
        <v>1869</v>
      </c>
      <c r="C538" s="115"/>
      <c r="D538" s="115"/>
      <c r="E538" s="115"/>
      <c r="F538" s="115"/>
      <c r="G538" s="115"/>
      <c r="H538" s="115"/>
      <c r="I538" s="115"/>
      <c r="J538" s="115"/>
      <c r="K538" s="115"/>
      <c r="L538" s="115"/>
      <c r="M538" s="115"/>
      <c r="N538" s="115"/>
      <c r="O538" s="115"/>
      <c r="P538" s="115"/>
      <c r="Q538" s="115"/>
      <c r="R538" s="115"/>
      <c r="S538" s="115"/>
      <c r="T538" s="115"/>
      <c r="U538" s="115"/>
      <c r="V538" s="115"/>
    </row>
    <row r="539" spans="1:22" ht="12.75" customHeight="1" x14ac:dyDescent="0.2">
      <c r="A539" s="120" t="s">
        <v>1870</v>
      </c>
      <c r="B539" s="121" t="s">
        <v>1871</v>
      </c>
      <c r="C539" s="115"/>
      <c r="D539" s="115"/>
      <c r="E539" s="115"/>
      <c r="F539" s="115"/>
      <c r="G539" s="115"/>
      <c r="H539" s="115"/>
      <c r="I539" s="115"/>
      <c r="J539" s="115"/>
      <c r="K539" s="115"/>
      <c r="L539" s="115"/>
      <c r="M539" s="115"/>
      <c r="N539" s="115"/>
      <c r="O539" s="115"/>
      <c r="P539" s="115"/>
      <c r="Q539" s="115"/>
      <c r="R539" s="115"/>
      <c r="S539" s="115"/>
      <c r="T539" s="115"/>
      <c r="U539" s="115"/>
      <c r="V539" s="115"/>
    </row>
    <row r="540" spans="1:22" ht="12.75" customHeight="1" x14ac:dyDescent="0.2">
      <c r="A540" s="120" t="s">
        <v>1872</v>
      </c>
      <c r="B540" s="121" t="s">
        <v>1577</v>
      </c>
      <c r="C540" s="115"/>
      <c r="D540" s="115"/>
      <c r="E540" s="115"/>
      <c r="F540" s="115"/>
      <c r="G540" s="115"/>
      <c r="H540" s="115"/>
      <c r="I540" s="115"/>
      <c r="J540" s="115"/>
      <c r="K540" s="115"/>
      <c r="L540" s="115"/>
      <c r="M540" s="115"/>
      <c r="N540" s="115"/>
      <c r="O540" s="115"/>
      <c r="P540" s="115"/>
      <c r="Q540" s="115"/>
      <c r="R540" s="115"/>
      <c r="S540" s="115"/>
      <c r="T540" s="115"/>
      <c r="U540" s="115"/>
      <c r="V540" s="115"/>
    </row>
    <row r="541" spans="1:22" ht="12.75" customHeight="1" x14ac:dyDescent="0.2">
      <c r="A541" s="120" t="s">
        <v>1873</v>
      </c>
      <c r="B541" s="121" t="s">
        <v>1577</v>
      </c>
      <c r="C541" s="115"/>
      <c r="D541" s="115"/>
      <c r="E541" s="115"/>
      <c r="F541" s="115"/>
      <c r="G541" s="115"/>
      <c r="H541" s="115"/>
      <c r="I541" s="115"/>
      <c r="J541" s="115"/>
      <c r="K541" s="115"/>
      <c r="L541" s="115"/>
      <c r="M541" s="115"/>
      <c r="N541" s="115"/>
      <c r="O541" s="115"/>
      <c r="P541" s="115"/>
      <c r="Q541" s="115"/>
      <c r="R541" s="115"/>
      <c r="S541" s="115"/>
      <c r="T541" s="115"/>
      <c r="U541" s="115"/>
      <c r="V541" s="115"/>
    </row>
    <row r="542" spans="1:22" ht="12.75" customHeight="1" x14ac:dyDescent="0.2">
      <c r="A542" s="120" t="s">
        <v>1874</v>
      </c>
      <c r="B542" s="121" t="s">
        <v>1875</v>
      </c>
      <c r="C542" s="115"/>
      <c r="D542" s="115"/>
      <c r="E542" s="115"/>
      <c r="F542" s="115"/>
      <c r="G542" s="115"/>
      <c r="H542" s="115"/>
      <c r="I542" s="115"/>
      <c r="J542" s="115"/>
      <c r="K542" s="115"/>
      <c r="L542" s="115"/>
      <c r="M542" s="115"/>
      <c r="N542" s="115"/>
      <c r="O542" s="115"/>
      <c r="P542" s="115"/>
      <c r="Q542" s="115"/>
      <c r="R542" s="115"/>
      <c r="S542" s="115"/>
      <c r="T542" s="115"/>
      <c r="U542" s="115"/>
      <c r="V542" s="115"/>
    </row>
    <row r="543" spans="1:22" ht="12.75" customHeight="1" x14ac:dyDescent="0.2">
      <c r="A543" s="120" t="s">
        <v>1876</v>
      </c>
      <c r="B543" s="121" t="s">
        <v>1877</v>
      </c>
      <c r="C543" s="115"/>
      <c r="D543" s="115"/>
      <c r="E543" s="115"/>
      <c r="F543" s="115"/>
      <c r="G543" s="115"/>
      <c r="H543" s="115"/>
      <c r="I543" s="115"/>
      <c r="J543" s="115"/>
      <c r="K543" s="115"/>
      <c r="L543" s="115"/>
      <c r="M543" s="115"/>
      <c r="N543" s="115"/>
      <c r="O543" s="115"/>
      <c r="P543" s="115"/>
      <c r="Q543" s="115"/>
      <c r="R543" s="115"/>
      <c r="S543" s="115"/>
      <c r="T543" s="115"/>
      <c r="U543" s="115"/>
      <c r="V543" s="115"/>
    </row>
    <row r="544" spans="1:22" ht="12.75" customHeight="1" x14ac:dyDescent="0.2">
      <c r="A544" s="120" t="s">
        <v>1878</v>
      </c>
      <c r="B544" s="121" t="s">
        <v>1879</v>
      </c>
      <c r="C544" s="115"/>
      <c r="D544" s="115"/>
      <c r="E544" s="115"/>
      <c r="F544" s="115"/>
      <c r="G544" s="115"/>
      <c r="H544" s="115"/>
      <c r="I544" s="115"/>
      <c r="J544" s="115"/>
      <c r="K544" s="115"/>
      <c r="L544" s="115"/>
      <c r="M544" s="115"/>
      <c r="N544" s="115"/>
      <c r="O544" s="115"/>
      <c r="P544" s="115"/>
      <c r="Q544" s="115"/>
      <c r="R544" s="115"/>
      <c r="S544" s="115"/>
      <c r="T544" s="115"/>
      <c r="U544" s="115"/>
      <c r="V544" s="115"/>
    </row>
    <row r="545" spans="1:22" ht="12.75" customHeight="1" x14ac:dyDescent="0.2">
      <c r="A545" s="120" t="s">
        <v>1880</v>
      </c>
      <c r="B545" s="121" t="s">
        <v>1881</v>
      </c>
      <c r="C545" s="115"/>
      <c r="D545" s="115"/>
      <c r="E545" s="115"/>
      <c r="F545" s="115"/>
      <c r="G545" s="115"/>
      <c r="H545" s="115"/>
      <c r="I545" s="115"/>
      <c r="J545" s="115"/>
      <c r="K545" s="115"/>
      <c r="L545" s="115"/>
      <c r="M545" s="115"/>
      <c r="N545" s="115"/>
      <c r="O545" s="115"/>
      <c r="P545" s="115"/>
      <c r="Q545" s="115"/>
      <c r="R545" s="115"/>
      <c r="S545" s="115"/>
      <c r="T545" s="115"/>
      <c r="U545" s="115"/>
      <c r="V545" s="115"/>
    </row>
    <row r="546" spans="1:22" ht="12.75" customHeight="1" x14ac:dyDescent="0.2">
      <c r="A546" s="120" t="s">
        <v>1882</v>
      </c>
      <c r="B546" s="121" t="s">
        <v>1883</v>
      </c>
      <c r="C546" s="115"/>
      <c r="D546" s="115"/>
      <c r="E546" s="115"/>
      <c r="F546" s="115"/>
      <c r="G546" s="115"/>
      <c r="H546" s="115"/>
      <c r="I546" s="115"/>
      <c r="J546" s="115"/>
      <c r="K546" s="115"/>
      <c r="L546" s="115"/>
      <c r="M546" s="115"/>
      <c r="N546" s="115"/>
      <c r="O546" s="115"/>
      <c r="P546" s="115"/>
      <c r="Q546" s="115"/>
      <c r="R546" s="115"/>
      <c r="S546" s="115"/>
      <c r="T546" s="115"/>
      <c r="U546" s="115"/>
      <c r="V546" s="115"/>
    </row>
    <row r="547" spans="1:22" ht="12.75" customHeight="1" x14ac:dyDescent="0.2">
      <c r="A547" s="120" t="s">
        <v>1884</v>
      </c>
      <c r="B547" s="121" t="s">
        <v>1885</v>
      </c>
      <c r="C547" s="115"/>
      <c r="D547" s="115"/>
      <c r="E547" s="115"/>
      <c r="F547" s="115"/>
      <c r="G547" s="115"/>
      <c r="H547" s="115"/>
      <c r="I547" s="115"/>
      <c r="J547" s="115"/>
      <c r="K547" s="115"/>
      <c r="L547" s="115"/>
      <c r="M547" s="115"/>
      <c r="N547" s="115"/>
      <c r="O547" s="115"/>
      <c r="P547" s="115"/>
      <c r="Q547" s="115"/>
      <c r="R547" s="115"/>
      <c r="S547" s="115"/>
      <c r="T547" s="115"/>
      <c r="U547" s="115"/>
      <c r="V547" s="115"/>
    </row>
    <row r="548" spans="1:22" ht="12.75" customHeight="1" x14ac:dyDescent="0.2">
      <c r="A548" s="120" t="s">
        <v>1886</v>
      </c>
      <c r="B548" s="121" t="s">
        <v>1887</v>
      </c>
      <c r="C548" s="115"/>
      <c r="D548" s="115"/>
      <c r="E548" s="115"/>
      <c r="F548" s="115"/>
      <c r="G548" s="115"/>
      <c r="H548" s="115"/>
      <c r="I548" s="115"/>
      <c r="J548" s="115"/>
      <c r="K548" s="115"/>
      <c r="L548" s="115"/>
      <c r="M548" s="115"/>
      <c r="N548" s="115"/>
      <c r="O548" s="115"/>
      <c r="P548" s="115"/>
      <c r="Q548" s="115"/>
      <c r="R548" s="115"/>
      <c r="S548" s="115"/>
      <c r="T548" s="115"/>
      <c r="U548" s="115"/>
      <c r="V548" s="115"/>
    </row>
    <row r="549" spans="1:22" ht="12.75" customHeight="1" x14ac:dyDescent="0.2">
      <c r="A549" s="120" t="s">
        <v>1888</v>
      </c>
      <c r="B549" s="122" t="s">
        <v>1889</v>
      </c>
      <c r="C549" s="115"/>
      <c r="D549" s="115"/>
      <c r="E549" s="115"/>
      <c r="F549" s="115"/>
      <c r="G549" s="115"/>
      <c r="H549" s="115"/>
      <c r="I549" s="115"/>
      <c r="J549" s="115"/>
      <c r="K549" s="115"/>
      <c r="L549" s="115"/>
      <c r="M549" s="115"/>
      <c r="N549" s="115"/>
      <c r="O549" s="115"/>
      <c r="P549" s="115"/>
      <c r="Q549" s="115"/>
      <c r="R549" s="115"/>
      <c r="S549" s="115"/>
      <c r="T549" s="115"/>
      <c r="U549" s="115"/>
      <c r="V549" s="115"/>
    </row>
    <row r="550" spans="1:22" ht="12.75" customHeight="1" x14ac:dyDescent="0.2">
      <c r="A550" s="120" t="s">
        <v>1890</v>
      </c>
      <c r="B550" s="121" t="s">
        <v>1891</v>
      </c>
      <c r="C550" s="115"/>
      <c r="D550" s="115"/>
      <c r="E550" s="115"/>
      <c r="F550" s="115"/>
      <c r="G550" s="115"/>
      <c r="H550" s="115"/>
      <c r="I550" s="115"/>
      <c r="J550" s="115"/>
      <c r="K550" s="115"/>
      <c r="L550" s="115"/>
      <c r="M550" s="115"/>
      <c r="N550" s="115"/>
      <c r="O550" s="115"/>
      <c r="P550" s="115"/>
      <c r="Q550" s="115"/>
      <c r="R550" s="115"/>
      <c r="S550" s="115"/>
      <c r="T550" s="115"/>
      <c r="U550" s="115"/>
      <c r="V550" s="115"/>
    </row>
    <row r="551" spans="1:22" ht="12.75" customHeight="1" x14ac:dyDescent="0.2">
      <c r="A551" s="120" t="s">
        <v>1892</v>
      </c>
      <c r="B551" s="121" t="s">
        <v>1893</v>
      </c>
      <c r="C551" s="115"/>
      <c r="D551" s="115"/>
      <c r="E551" s="115"/>
      <c r="F551" s="115"/>
      <c r="G551" s="115"/>
      <c r="H551" s="115"/>
      <c r="I551" s="115"/>
      <c r="J551" s="115"/>
      <c r="K551" s="115"/>
      <c r="L551" s="115"/>
      <c r="M551" s="115"/>
      <c r="N551" s="115"/>
      <c r="O551" s="115"/>
      <c r="P551" s="115"/>
      <c r="Q551" s="115"/>
      <c r="R551" s="115"/>
      <c r="S551" s="115"/>
      <c r="T551" s="115"/>
      <c r="U551" s="115"/>
      <c r="V551" s="115"/>
    </row>
    <row r="552" spans="1:22" ht="12.75" customHeight="1" x14ac:dyDescent="0.2">
      <c r="A552" s="120" t="s">
        <v>1894</v>
      </c>
      <c r="B552" s="121" t="s">
        <v>1895</v>
      </c>
      <c r="C552" s="115"/>
      <c r="D552" s="115"/>
      <c r="E552" s="115"/>
      <c r="F552" s="115"/>
      <c r="G552" s="115"/>
      <c r="H552" s="115"/>
      <c r="I552" s="115"/>
      <c r="J552" s="115"/>
      <c r="K552" s="115"/>
      <c r="L552" s="115"/>
      <c r="M552" s="115"/>
      <c r="N552" s="115"/>
      <c r="O552" s="115"/>
      <c r="P552" s="115"/>
      <c r="Q552" s="115"/>
      <c r="R552" s="115"/>
      <c r="S552" s="115"/>
      <c r="T552" s="115"/>
      <c r="U552" s="115"/>
      <c r="V552" s="115"/>
    </row>
    <row r="553" spans="1:22" ht="12.75" customHeight="1" x14ac:dyDescent="0.2">
      <c r="A553" s="120" t="s">
        <v>1896</v>
      </c>
      <c r="B553" s="121" t="s">
        <v>1897</v>
      </c>
      <c r="C553" s="115"/>
      <c r="D553" s="115"/>
      <c r="E553" s="115"/>
      <c r="F553" s="115"/>
      <c r="G553" s="115"/>
      <c r="H553" s="115"/>
      <c r="I553" s="115"/>
      <c r="J553" s="115"/>
      <c r="K553" s="115"/>
      <c r="L553" s="115"/>
      <c r="M553" s="115"/>
      <c r="N553" s="115"/>
      <c r="O553" s="115"/>
      <c r="P553" s="115"/>
      <c r="Q553" s="115"/>
      <c r="R553" s="115"/>
      <c r="S553" s="115"/>
      <c r="T553" s="115"/>
      <c r="U553" s="115"/>
      <c r="V553" s="115"/>
    </row>
    <row r="554" spans="1:22" ht="12.75" customHeight="1" x14ac:dyDescent="0.2">
      <c r="A554" s="120" t="s">
        <v>1898</v>
      </c>
      <c r="B554" s="122" t="s">
        <v>1899</v>
      </c>
      <c r="C554" s="115"/>
      <c r="D554" s="115"/>
      <c r="E554" s="115"/>
      <c r="F554" s="115"/>
      <c r="G554" s="115"/>
      <c r="H554" s="115"/>
      <c r="I554" s="115"/>
      <c r="J554" s="115"/>
      <c r="K554" s="115"/>
      <c r="L554" s="115"/>
      <c r="M554" s="115"/>
      <c r="N554" s="115"/>
      <c r="O554" s="115"/>
      <c r="P554" s="115"/>
      <c r="Q554" s="115"/>
      <c r="R554" s="115"/>
      <c r="S554" s="115"/>
      <c r="T554" s="115"/>
      <c r="U554" s="115"/>
      <c r="V554" s="115"/>
    </row>
    <row r="555" spans="1:22" ht="12.75" customHeight="1" x14ac:dyDescent="0.2">
      <c r="A555" s="120" t="s">
        <v>1900</v>
      </c>
      <c r="B555" s="121" t="s">
        <v>1901</v>
      </c>
      <c r="C555" s="115"/>
      <c r="D555" s="115"/>
      <c r="E555" s="115"/>
      <c r="F555" s="115"/>
      <c r="G555" s="115"/>
      <c r="H555" s="115"/>
      <c r="I555" s="115"/>
      <c r="J555" s="115"/>
      <c r="K555" s="115"/>
      <c r="L555" s="115"/>
      <c r="M555" s="115"/>
      <c r="N555" s="115"/>
      <c r="O555" s="115"/>
      <c r="P555" s="115"/>
      <c r="Q555" s="115"/>
      <c r="R555" s="115"/>
      <c r="S555" s="115"/>
      <c r="T555" s="115"/>
      <c r="U555" s="115"/>
      <c r="V555" s="115"/>
    </row>
    <row r="556" spans="1:22" ht="12.75" customHeight="1" x14ac:dyDescent="0.2">
      <c r="A556" s="120" t="s">
        <v>1902</v>
      </c>
      <c r="B556" s="121" t="s">
        <v>1903</v>
      </c>
      <c r="C556" s="115"/>
      <c r="D556" s="115"/>
      <c r="E556" s="115"/>
      <c r="F556" s="115"/>
      <c r="G556" s="115"/>
      <c r="H556" s="115"/>
      <c r="I556" s="115"/>
      <c r="J556" s="115"/>
      <c r="K556" s="115"/>
      <c r="L556" s="115"/>
      <c r="M556" s="115"/>
      <c r="N556" s="115"/>
      <c r="O556" s="115"/>
      <c r="P556" s="115"/>
      <c r="Q556" s="115"/>
      <c r="R556" s="115"/>
      <c r="S556" s="115"/>
      <c r="T556" s="115"/>
      <c r="U556" s="115"/>
      <c r="V556" s="115"/>
    </row>
    <row r="557" spans="1:22" ht="12.75" customHeight="1" x14ac:dyDescent="0.2">
      <c r="A557" s="120" t="s">
        <v>1904</v>
      </c>
      <c r="B557" s="122" t="s">
        <v>1905</v>
      </c>
      <c r="C557" s="115"/>
      <c r="D557" s="115"/>
      <c r="E557" s="115"/>
      <c r="F557" s="115"/>
      <c r="G557" s="115"/>
      <c r="H557" s="115"/>
      <c r="I557" s="115"/>
      <c r="J557" s="115"/>
      <c r="K557" s="115"/>
      <c r="L557" s="115"/>
      <c r="M557" s="115"/>
      <c r="N557" s="115"/>
      <c r="O557" s="115"/>
      <c r="P557" s="115"/>
      <c r="Q557" s="115"/>
      <c r="R557" s="115"/>
      <c r="S557" s="115"/>
      <c r="T557" s="115"/>
      <c r="U557" s="115"/>
      <c r="V557" s="115"/>
    </row>
    <row r="558" spans="1:22" ht="12.75" customHeight="1" x14ac:dyDescent="0.2">
      <c r="A558" s="120" t="s">
        <v>1906</v>
      </c>
      <c r="B558" s="121" t="s">
        <v>1907</v>
      </c>
      <c r="C558" s="115"/>
      <c r="D558" s="115"/>
      <c r="E558" s="115"/>
      <c r="F558" s="115"/>
      <c r="G558" s="115"/>
      <c r="H558" s="115"/>
      <c r="I558" s="115"/>
      <c r="J558" s="115"/>
      <c r="K558" s="115"/>
      <c r="L558" s="115"/>
      <c r="M558" s="115"/>
      <c r="N558" s="115"/>
      <c r="O558" s="115"/>
      <c r="P558" s="115"/>
      <c r="Q558" s="115"/>
      <c r="R558" s="115"/>
      <c r="S558" s="115"/>
      <c r="T558" s="115"/>
      <c r="U558" s="115"/>
      <c r="V558" s="115"/>
    </row>
    <row r="559" spans="1:22" ht="12.75" customHeight="1" x14ac:dyDescent="0.2">
      <c r="A559" s="120" t="s">
        <v>1908</v>
      </c>
      <c r="B559" s="121" t="s">
        <v>1909</v>
      </c>
      <c r="C559" s="115"/>
      <c r="D559" s="115"/>
      <c r="E559" s="115"/>
      <c r="F559" s="115"/>
      <c r="G559" s="115"/>
      <c r="H559" s="115"/>
      <c r="I559" s="115"/>
      <c r="J559" s="115"/>
      <c r="K559" s="115"/>
      <c r="L559" s="115"/>
      <c r="M559" s="115"/>
      <c r="N559" s="115"/>
      <c r="O559" s="115"/>
      <c r="P559" s="115"/>
      <c r="Q559" s="115"/>
      <c r="R559" s="115"/>
      <c r="S559" s="115"/>
      <c r="T559" s="115"/>
      <c r="U559" s="115"/>
      <c r="V559" s="115"/>
    </row>
    <row r="560" spans="1:22" ht="12.75" customHeight="1" x14ac:dyDescent="0.2">
      <c r="A560" s="120" t="s">
        <v>1910</v>
      </c>
      <c r="B560" s="121" t="s">
        <v>1911</v>
      </c>
      <c r="C560" s="115"/>
      <c r="D560" s="115"/>
      <c r="E560" s="115"/>
      <c r="F560" s="115"/>
      <c r="G560" s="115"/>
      <c r="H560" s="115"/>
      <c r="I560" s="115"/>
      <c r="J560" s="115"/>
      <c r="K560" s="115"/>
      <c r="L560" s="115"/>
      <c r="M560" s="115"/>
      <c r="N560" s="115"/>
      <c r="O560" s="115"/>
      <c r="P560" s="115"/>
      <c r="Q560" s="115"/>
      <c r="R560" s="115"/>
      <c r="S560" s="115"/>
      <c r="T560" s="115"/>
      <c r="U560" s="115"/>
      <c r="V560" s="115"/>
    </row>
    <row r="561" spans="1:22" ht="12.75" customHeight="1" x14ac:dyDescent="0.2">
      <c r="A561" s="120" t="s">
        <v>1912</v>
      </c>
      <c r="B561" s="121" t="s">
        <v>1913</v>
      </c>
      <c r="C561" s="115"/>
      <c r="D561" s="115"/>
      <c r="E561" s="115"/>
      <c r="F561" s="115"/>
      <c r="G561" s="115"/>
      <c r="H561" s="115"/>
      <c r="I561" s="115"/>
      <c r="J561" s="115"/>
      <c r="K561" s="115"/>
      <c r="L561" s="115"/>
      <c r="M561" s="115"/>
      <c r="N561" s="115"/>
      <c r="O561" s="115"/>
      <c r="P561" s="115"/>
      <c r="Q561" s="115"/>
      <c r="R561" s="115"/>
      <c r="S561" s="115"/>
      <c r="T561" s="115"/>
      <c r="U561" s="115"/>
      <c r="V561" s="115"/>
    </row>
    <row r="562" spans="1:22" ht="12.75" customHeight="1" x14ac:dyDescent="0.2">
      <c r="A562" s="120" t="s">
        <v>1914</v>
      </c>
      <c r="B562" s="121" t="s">
        <v>1915</v>
      </c>
      <c r="C562" s="115"/>
      <c r="D562" s="115"/>
      <c r="E562" s="115"/>
      <c r="F562" s="115"/>
      <c r="G562" s="115"/>
      <c r="H562" s="115"/>
      <c r="I562" s="115"/>
      <c r="J562" s="115"/>
      <c r="K562" s="115"/>
      <c r="L562" s="115"/>
      <c r="M562" s="115"/>
      <c r="N562" s="115"/>
      <c r="O562" s="115"/>
      <c r="P562" s="115"/>
      <c r="Q562" s="115"/>
      <c r="R562" s="115"/>
      <c r="S562" s="115"/>
      <c r="T562" s="115"/>
      <c r="U562" s="115"/>
      <c r="V562" s="115"/>
    </row>
    <row r="563" spans="1:22" ht="12.75" customHeight="1" x14ac:dyDescent="0.2">
      <c r="A563" s="120" t="s">
        <v>1916</v>
      </c>
      <c r="B563" s="121" t="s">
        <v>1917</v>
      </c>
      <c r="C563" s="115"/>
      <c r="D563" s="115"/>
      <c r="E563" s="115"/>
      <c r="F563" s="115"/>
      <c r="G563" s="115"/>
      <c r="H563" s="115"/>
      <c r="I563" s="115"/>
      <c r="J563" s="115"/>
      <c r="K563" s="115"/>
      <c r="L563" s="115"/>
      <c r="M563" s="115"/>
      <c r="N563" s="115"/>
      <c r="O563" s="115"/>
      <c r="P563" s="115"/>
      <c r="Q563" s="115"/>
      <c r="R563" s="115"/>
      <c r="S563" s="115"/>
      <c r="T563" s="115"/>
      <c r="U563" s="115"/>
      <c r="V563" s="115"/>
    </row>
    <row r="564" spans="1:22" ht="12.75" customHeight="1" x14ac:dyDescent="0.2">
      <c r="A564" s="120" t="s">
        <v>1918</v>
      </c>
      <c r="B564" s="121" t="s">
        <v>1919</v>
      </c>
      <c r="C564" s="115"/>
      <c r="D564" s="115"/>
      <c r="E564" s="115"/>
      <c r="F564" s="115"/>
      <c r="G564" s="115"/>
      <c r="H564" s="115"/>
      <c r="I564" s="115"/>
      <c r="J564" s="115"/>
      <c r="K564" s="115"/>
      <c r="L564" s="115"/>
      <c r="M564" s="115"/>
      <c r="N564" s="115"/>
      <c r="O564" s="115"/>
      <c r="P564" s="115"/>
      <c r="Q564" s="115"/>
      <c r="R564" s="115"/>
      <c r="S564" s="115"/>
      <c r="T564" s="115"/>
      <c r="U564" s="115"/>
      <c r="V564" s="115"/>
    </row>
    <row r="565" spans="1:22" ht="12.75" customHeight="1" x14ac:dyDescent="0.2">
      <c r="A565" s="120" t="s">
        <v>1920</v>
      </c>
      <c r="B565" s="121" t="s">
        <v>1577</v>
      </c>
      <c r="C565" s="115"/>
      <c r="D565" s="115"/>
      <c r="E565" s="115"/>
      <c r="F565" s="115"/>
      <c r="G565" s="115"/>
      <c r="H565" s="115"/>
      <c r="I565" s="115"/>
      <c r="J565" s="115"/>
      <c r="K565" s="115"/>
      <c r="L565" s="115"/>
      <c r="M565" s="115"/>
      <c r="N565" s="115"/>
      <c r="O565" s="115"/>
      <c r="P565" s="115"/>
      <c r="Q565" s="115"/>
      <c r="R565" s="115"/>
      <c r="S565" s="115"/>
      <c r="T565" s="115"/>
      <c r="U565" s="115"/>
      <c r="V565" s="115"/>
    </row>
    <row r="566" spans="1:22" ht="12.75" customHeight="1" x14ac:dyDescent="0.2">
      <c r="A566" s="120" t="s">
        <v>1921</v>
      </c>
      <c r="B566" s="121" t="s">
        <v>1922</v>
      </c>
      <c r="C566" s="115"/>
      <c r="D566" s="115"/>
      <c r="E566" s="115"/>
      <c r="F566" s="115"/>
      <c r="G566" s="115"/>
      <c r="H566" s="115"/>
      <c r="I566" s="115"/>
      <c r="J566" s="115"/>
      <c r="K566" s="115"/>
      <c r="L566" s="115"/>
      <c r="M566" s="115"/>
      <c r="N566" s="115"/>
      <c r="O566" s="115"/>
      <c r="P566" s="115"/>
      <c r="Q566" s="115"/>
      <c r="R566" s="115"/>
      <c r="S566" s="115"/>
      <c r="T566" s="115"/>
      <c r="U566" s="115"/>
      <c r="V566" s="115"/>
    </row>
    <row r="567" spans="1:22" ht="12.75" customHeight="1" x14ac:dyDescent="0.2">
      <c r="A567" s="120" t="s">
        <v>1923</v>
      </c>
      <c r="B567" s="121" t="s">
        <v>1924</v>
      </c>
      <c r="C567" s="115"/>
      <c r="D567" s="115"/>
      <c r="E567" s="115"/>
      <c r="F567" s="115"/>
      <c r="G567" s="115"/>
      <c r="H567" s="115"/>
      <c r="I567" s="115"/>
      <c r="J567" s="115"/>
      <c r="K567" s="115"/>
      <c r="L567" s="115"/>
      <c r="M567" s="115"/>
      <c r="N567" s="115"/>
      <c r="O567" s="115"/>
      <c r="P567" s="115"/>
      <c r="Q567" s="115"/>
      <c r="R567" s="115"/>
      <c r="S567" s="115"/>
      <c r="T567" s="115"/>
      <c r="U567" s="115"/>
      <c r="V567" s="115"/>
    </row>
    <row r="568" spans="1:22" ht="12.75" customHeight="1" x14ac:dyDescent="0.2">
      <c r="A568" s="120" t="s">
        <v>1925</v>
      </c>
      <c r="B568" s="122" t="s">
        <v>1926</v>
      </c>
      <c r="C568" s="115"/>
      <c r="D568" s="115"/>
      <c r="E568" s="115"/>
      <c r="F568" s="115"/>
      <c r="G568" s="115"/>
      <c r="H568" s="115"/>
      <c r="I568" s="115"/>
      <c r="J568" s="115"/>
      <c r="K568" s="115"/>
      <c r="L568" s="115"/>
      <c r="M568" s="115"/>
      <c r="N568" s="115"/>
      <c r="O568" s="115"/>
      <c r="P568" s="115"/>
      <c r="Q568" s="115"/>
      <c r="R568" s="115"/>
      <c r="S568" s="115"/>
      <c r="T568" s="115"/>
      <c r="U568" s="115"/>
      <c r="V568" s="115"/>
    </row>
    <row r="569" spans="1:22" ht="12.75" customHeight="1" x14ac:dyDescent="0.2">
      <c r="A569" s="120" t="s">
        <v>1927</v>
      </c>
      <c r="B569" s="121" t="s">
        <v>1928</v>
      </c>
      <c r="C569" s="115"/>
      <c r="D569" s="115"/>
      <c r="E569" s="115"/>
      <c r="F569" s="115"/>
      <c r="G569" s="115"/>
      <c r="H569" s="115"/>
      <c r="I569" s="115"/>
      <c r="J569" s="115"/>
      <c r="K569" s="115"/>
      <c r="L569" s="115"/>
      <c r="M569" s="115"/>
      <c r="N569" s="115"/>
      <c r="O569" s="115"/>
      <c r="P569" s="115"/>
      <c r="Q569" s="115"/>
      <c r="R569" s="115"/>
      <c r="S569" s="115"/>
      <c r="T569" s="115"/>
      <c r="U569" s="115"/>
      <c r="V569" s="115"/>
    </row>
    <row r="570" spans="1:22" ht="12.75" customHeight="1" x14ac:dyDescent="0.2">
      <c r="A570" s="120" t="s">
        <v>1929</v>
      </c>
      <c r="B570" s="121" t="s">
        <v>1577</v>
      </c>
      <c r="C570" s="115"/>
      <c r="D570" s="115"/>
      <c r="E570" s="115"/>
      <c r="F570" s="115"/>
      <c r="G570" s="115"/>
      <c r="H570" s="115"/>
      <c r="I570" s="115"/>
      <c r="J570" s="115"/>
      <c r="K570" s="115"/>
      <c r="L570" s="115"/>
      <c r="M570" s="115"/>
      <c r="N570" s="115"/>
      <c r="O570" s="115"/>
      <c r="P570" s="115"/>
      <c r="Q570" s="115"/>
      <c r="R570" s="115"/>
      <c r="S570" s="115"/>
      <c r="T570" s="115"/>
      <c r="U570" s="115"/>
      <c r="V570" s="115"/>
    </row>
    <row r="571" spans="1:22" ht="12.75" customHeight="1" x14ac:dyDescent="0.2">
      <c r="A571" s="120" t="s">
        <v>1930</v>
      </c>
      <c r="B571" s="121" t="s">
        <v>1931</v>
      </c>
      <c r="C571" s="115"/>
      <c r="D571" s="115"/>
      <c r="E571" s="115"/>
      <c r="F571" s="115"/>
      <c r="G571" s="115"/>
      <c r="H571" s="115"/>
      <c r="I571" s="115"/>
      <c r="J571" s="115"/>
      <c r="K571" s="115"/>
      <c r="L571" s="115"/>
      <c r="M571" s="115"/>
      <c r="N571" s="115"/>
      <c r="O571" s="115"/>
      <c r="P571" s="115"/>
      <c r="Q571" s="115"/>
      <c r="R571" s="115"/>
      <c r="S571" s="115"/>
      <c r="T571" s="115"/>
      <c r="U571" s="115"/>
      <c r="V571" s="115"/>
    </row>
    <row r="572" spans="1:22" ht="12.75" customHeight="1" x14ac:dyDescent="0.2">
      <c r="A572" s="120" t="s">
        <v>1932</v>
      </c>
      <c r="B572" s="121" t="s">
        <v>1933</v>
      </c>
      <c r="C572" s="115"/>
      <c r="D572" s="115"/>
      <c r="E572" s="115"/>
      <c r="F572" s="115"/>
      <c r="G572" s="115"/>
      <c r="H572" s="115"/>
      <c r="I572" s="115"/>
      <c r="J572" s="115"/>
      <c r="K572" s="115"/>
      <c r="L572" s="115"/>
      <c r="M572" s="115"/>
      <c r="N572" s="115"/>
      <c r="O572" s="115"/>
      <c r="P572" s="115"/>
      <c r="Q572" s="115"/>
      <c r="R572" s="115"/>
      <c r="S572" s="115"/>
      <c r="T572" s="115"/>
      <c r="U572" s="115"/>
      <c r="V572" s="115"/>
    </row>
    <row r="573" spans="1:22" ht="12.75" customHeight="1" x14ac:dyDescent="0.2">
      <c r="A573" s="120" t="s">
        <v>1934</v>
      </c>
      <c r="B573" s="121" t="s">
        <v>1935</v>
      </c>
      <c r="C573" s="115"/>
      <c r="D573" s="115"/>
      <c r="E573" s="115"/>
      <c r="F573" s="115"/>
      <c r="G573" s="115"/>
      <c r="H573" s="115"/>
      <c r="I573" s="115"/>
      <c r="J573" s="115"/>
      <c r="K573" s="115"/>
      <c r="L573" s="115"/>
      <c r="M573" s="115"/>
      <c r="N573" s="115"/>
      <c r="O573" s="115"/>
      <c r="P573" s="115"/>
      <c r="Q573" s="115"/>
      <c r="R573" s="115"/>
      <c r="S573" s="115"/>
      <c r="T573" s="115"/>
      <c r="U573" s="115"/>
      <c r="V573" s="115"/>
    </row>
    <row r="574" spans="1:22" ht="12.75" customHeight="1" x14ac:dyDescent="0.2">
      <c r="A574" s="120" t="s">
        <v>1936</v>
      </c>
      <c r="B574" s="121" t="s">
        <v>1937</v>
      </c>
      <c r="C574" s="115"/>
      <c r="D574" s="115"/>
      <c r="E574" s="115"/>
      <c r="F574" s="115"/>
      <c r="G574" s="115"/>
      <c r="H574" s="115"/>
      <c r="I574" s="115"/>
      <c r="J574" s="115"/>
      <c r="K574" s="115"/>
      <c r="L574" s="115"/>
      <c r="M574" s="115"/>
      <c r="N574" s="115"/>
      <c r="O574" s="115"/>
      <c r="P574" s="115"/>
      <c r="Q574" s="115"/>
      <c r="R574" s="115"/>
      <c r="S574" s="115"/>
      <c r="T574" s="115"/>
      <c r="U574" s="115"/>
      <c r="V574" s="115"/>
    </row>
    <row r="575" spans="1:22" ht="12.75" customHeight="1" x14ac:dyDescent="0.2">
      <c r="A575" s="120" t="s">
        <v>1938</v>
      </c>
      <c r="B575" s="121" t="s">
        <v>1939</v>
      </c>
      <c r="C575" s="115"/>
      <c r="D575" s="115"/>
      <c r="E575" s="115"/>
      <c r="F575" s="115"/>
      <c r="G575" s="115"/>
      <c r="H575" s="115"/>
      <c r="I575" s="115"/>
      <c r="J575" s="115"/>
      <c r="K575" s="115"/>
      <c r="L575" s="115"/>
      <c r="M575" s="115"/>
      <c r="N575" s="115"/>
      <c r="O575" s="115"/>
      <c r="P575" s="115"/>
      <c r="Q575" s="115"/>
      <c r="R575" s="115"/>
      <c r="S575" s="115"/>
      <c r="T575" s="115"/>
      <c r="U575" s="115"/>
      <c r="V575" s="115"/>
    </row>
    <row r="576" spans="1:22" ht="12.75" customHeight="1" x14ac:dyDescent="0.2">
      <c r="A576" s="120" t="s">
        <v>1940</v>
      </c>
      <c r="B576" s="122" t="s">
        <v>1941</v>
      </c>
      <c r="C576" s="115"/>
      <c r="D576" s="115"/>
      <c r="E576" s="115"/>
      <c r="F576" s="115"/>
      <c r="G576" s="115"/>
      <c r="H576" s="115"/>
      <c r="I576" s="115"/>
      <c r="J576" s="115"/>
      <c r="K576" s="115"/>
      <c r="L576" s="115"/>
      <c r="M576" s="115"/>
      <c r="N576" s="115"/>
      <c r="O576" s="115"/>
      <c r="P576" s="115"/>
      <c r="Q576" s="115"/>
      <c r="R576" s="115"/>
      <c r="S576" s="115"/>
      <c r="T576" s="115"/>
      <c r="U576" s="115"/>
      <c r="V576" s="115"/>
    </row>
    <row r="577" spans="1:22" ht="12.75" customHeight="1" x14ac:dyDescent="0.2">
      <c r="A577" s="120" t="s">
        <v>1942</v>
      </c>
      <c r="B577" s="122" t="s">
        <v>1943</v>
      </c>
      <c r="C577" s="115"/>
      <c r="D577" s="115"/>
      <c r="E577" s="115"/>
      <c r="F577" s="115"/>
      <c r="G577" s="115"/>
      <c r="H577" s="115"/>
      <c r="I577" s="115"/>
      <c r="J577" s="115"/>
      <c r="K577" s="115"/>
      <c r="L577" s="115"/>
      <c r="M577" s="115"/>
      <c r="N577" s="115"/>
      <c r="O577" s="115"/>
      <c r="P577" s="115"/>
      <c r="Q577" s="115"/>
      <c r="R577" s="115"/>
      <c r="S577" s="115"/>
      <c r="T577" s="115"/>
      <c r="U577" s="115"/>
      <c r="V577" s="115"/>
    </row>
    <row r="578" spans="1:22" ht="12.75" customHeight="1" x14ac:dyDescent="0.2">
      <c r="A578" s="120" t="s">
        <v>1944</v>
      </c>
      <c r="B578" s="122" t="s">
        <v>1945</v>
      </c>
      <c r="C578" s="115"/>
      <c r="D578" s="115"/>
      <c r="E578" s="115"/>
      <c r="F578" s="115"/>
      <c r="G578" s="115"/>
      <c r="H578" s="115"/>
      <c r="I578" s="115"/>
      <c r="J578" s="115"/>
      <c r="K578" s="115"/>
      <c r="L578" s="115"/>
      <c r="M578" s="115"/>
      <c r="N578" s="115"/>
      <c r="O578" s="115"/>
      <c r="P578" s="115"/>
      <c r="Q578" s="115"/>
      <c r="R578" s="115"/>
      <c r="S578" s="115"/>
      <c r="T578" s="115"/>
      <c r="U578" s="115"/>
      <c r="V578" s="115"/>
    </row>
    <row r="579" spans="1:22" ht="12.75" customHeight="1" x14ac:dyDescent="0.2">
      <c r="A579" s="120" t="s">
        <v>1946</v>
      </c>
      <c r="B579" s="121" t="s">
        <v>1947</v>
      </c>
      <c r="C579" s="115"/>
      <c r="D579" s="115"/>
      <c r="E579" s="115"/>
      <c r="F579" s="115"/>
      <c r="G579" s="115"/>
      <c r="H579" s="115"/>
      <c r="I579" s="115"/>
      <c r="J579" s="115"/>
      <c r="K579" s="115"/>
      <c r="L579" s="115"/>
      <c r="M579" s="115"/>
      <c r="N579" s="115"/>
      <c r="O579" s="115"/>
      <c r="P579" s="115"/>
      <c r="Q579" s="115"/>
      <c r="R579" s="115"/>
      <c r="S579" s="115"/>
      <c r="T579" s="115"/>
      <c r="U579" s="115"/>
      <c r="V579" s="115"/>
    </row>
    <row r="580" spans="1:22" ht="12.75" customHeight="1" x14ac:dyDescent="0.2">
      <c r="A580" s="120" t="s">
        <v>1948</v>
      </c>
      <c r="B580" s="121" t="s">
        <v>1949</v>
      </c>
      <c r="C580" s="115"/>
      <c r="D580" s="115"/>
      <c r="E580" s="115"/>
      <c r="F580" s="115"/>
      <c r="G580" s="115"/>
      <c r="H580" s="115"/>
      <c r="I580" s="115"/>
      <c r="J580" s="115"/>
      <c r="K580" s="115"/>
      <c r="L580" s="115"/>
      <c r="M580" s="115"/>
      <c r="N580" s="115"/>
      <c r="O580" s="115"/>
      <c r="P580" s="115"/>
      <c r="Q580" s="115"/>
      <c r="R580" s="115"/>
      <c r="S580" s="115"/>
      <c r="T580" s="115"/>
      <c r="U580" s="115"/>
      <c r="V580" s="115"/>
    </row>
    <row r="581" spans="1:22" ht="12.75" customHeight="1" x14ac:dyDescent="0.2">
      <c r="A581" s="120" t="s">
        <v>1950</v>
      </c>
      <c r="B581" s="121" t="s">
        <v>1951</v>
      </c>
      <c r="C581" s="115"/>
      <c r="D581" s="115"/>
      <c r="E581" s="115"/>
      <c r="F581" s="115"/>
      <c r="G581" s="115"/>
      <c r="H581" s="115"/>
      <c r="I581" s="115"/>
      <c r="J581" s="115"/>
      <c r="K581" s="115"/>
      <c r="L581" s="115"/>
      <c r="M581" s="115"/>
      <c r="N581" s="115"/>
      <c r="O581" s="115"/>
      <c r="P581" s="115"/>
      <c r="Q581" s="115"/>
      <c r="R581" s="115"/>
      <c r="S581" s="115"/>
      <c r="T581" s="115"/>
      <c r="U581" s="115"/>
      <c r="V581" s="115"/>
    </row>
    <row r="582" spans="1:22" ht="12.75" customHeight="1" x14ac:dyDescent="0.2">
      <c r="A582" s="120" t="s">
        <v>1952</v>
      </c>
      <c r="B582" s="121" t="s">
        <v>1953</v>
      </c>
      <c r="C582" s="115"/>
      <c r="D582" s="115"/>
      <c r="E582" s="115"/>
      <c r="F582" s="115"/>
      <c r="G582" s="115"/>
      <c r="H582" s="115"/>
      <c r="I582" s="115"/>
      <c r="J582" s="115"/>
      <c r="K582" s="115"/>
      <c r="L582" s="115"/>
      <c r="M582" s="115"/>
      <c r="N582" s="115"/>
      <c r="O582" s="115"/>
      <c r="P582" s="115"/>
      <c r="Q582" s="115"/>
      <c r="R582" s="115"/>
      <c r="S582" s="115"/>
      <c r="T582" s="115"/>
      <c r="U582" s="115"/>
      <c r="V582" s="115"/>
    </row>
    <row r="583" spans="1:22" ht="12.75" customHeight="1" x14ac:dyDescent="0.2">
      <c r="A583" s="120" t="s">
        <v>1954</v>
      </c>
      <c r="B583" s="121" t="s">
        <v>1955</v>
      </c>
      <c r="C583" s="115"/>
      <c r="D583" s="115"/>
      <c r="E583" s="115"/>
      <c r="F583" s="115"/>
      <c r="G583" s="115"/>
      <c r="H583" s="115"/>
      <c r="I583" s="115"/>
      <c r="J583" s="115"/>
      <c r="K583" s="115"/>
      <c r="L583" s="115"/>
      <c r="M583" s="115"/>
      <c r="N583" s="115"/>
      <c r="O583" s="115"/>
      <c r="P583" s="115"/>
      <c r="Q583" s="115"/>
      <c r="R583" s="115"/>
      <c r="S583" s="115"/>
      <c r="T583" s="115"/>
      <c r="U583" s="115"/>
      <c r="V583" s="115"/>
    </row>
    <row r="584" spans="1:22" ht="12.75" customHeight="1" x14ac:dyDescent="0.2">
      <c r="A584" s="120" t="s">
        <v>1956</v>
      </c>
      <c r="B584" s="121" t="s">
        <v>1957</v>
      </c>
      <c r="C584" s="115"/>
      <c r="D584" s="115"/>
      <c r="E584" s="115"/>
      <c r="F584" s="115"/>
      <c r="G584" s="115"/>
      <c r="H584" s="115"/>
      <c r="I584" s="115"/>
      <c r="J584" s="115"/>
      <c r="K584" s="115"/>
      <c r="L584" s="115"/>
      <c r="M584" s="115"/>
      <c r="N584" s="115"/>
      <c r="O584" s="115"/>
      <c r="P584" s="115"/>
      <c r="Q584" s="115"/>
      <c r="R584" s="115"/>
      <c r="S584" s="115"/>
      <c r="T584" s="115"/>
      <c r="U584" s="115"/>
      <c r="V584" s="115"/>
    </row>
    <row r="585" spans="1:22" ht="12.75" customHeight="1" x14ac:dyDescent="0.2">
      <c r="A585" s="120" t="s">
        <v>1958</v>
      </c>
      <c r="B585" s="121" t="s">
        <v>1959</v>
      </c>
      <c r="C585" s="115"/>
      <c r="D585" s="115"/>
      <c r="E585" s="115"/>
      <c r="F585" s="115"/>
      <c r="G585" s="115"/>
      <c r="H585" s="115"/>
      <c r="I585" s="115"/>
      <c r="J585" s="115"/>
      <c r="K585" s="115"/>
      <c r="L585" s="115"/>
      <c r="M585" s="115"/>
      <c r="N585" s="115"/>
      <c r="O585" s="115"/>
      <c r="P585" s="115"/>
      <c r="Q585" s="115"/>
      <c r="R585" s="115"/>
      <c r="S585" s="115"/>
      <c r="T585" s="115"/>
      <c r="U585" s="115"/>
      <c r="V585" s="115"/>
    </row>
    <row r="586" spans="1:22" ht="12.75" customHeight="1" x14ac:dyDescent="0.2">
      <c r="A586" s="120" t="s">
        <v>1960</v>
      </c>
      <c r="B586" s="121" t="s">
        <v>1961</v>
      </c>
      <c r="C586" s="115"/>
      <c r="D586" s="115"/>
      <c r="E586" s="115"/>
      <c r="F586" s="115"/>
      <c r="G586" s="115"/>
      <c r="H586" s="115"/>
      <c r="I586" s="115"/>
      <c r="J586" s="115"/>
      <c r="K586" s="115"/>
      <c r="L586" s="115"/>
      <c r="M586" s="115"/>
      <c r="N586" s="115"/>
      <c r="O586" s="115"/>
      <c r="P586" s="115"/>
      <c r="Q586" s="115"/>
      <c r="R586" s="115"/>
      <c r="S586" s="115"/>
      <c r="T586" s="115"/>
      <c r="U586" s="115"/>
      <c r="V586" s="115"/>
    </row>
    <row r="587" spans="1:22" ht="12.75" customHeight="1" x14ac:dyDescent="0.2">
      <c r="A587" s="120" t="s">
        <v>1962</v>
      </c>
      <c r="B587" s="121" t="s">
        <v>1963</v>
      </c>
      <c r="C587" s="115"/>
      <c r="D587" s="115"/>
      <c r="E587" s="115"/>
      <c r="F587" s="115"/>
      <c r="G587" s="115"/>
      <c r="H587" s="115"/>
      <c r="I587" s="115"/>
      <c r="J587" s="115"/>
      <c r="K587" s="115"/>
      <c r="L587" s="115"/>
      <c r="M587" s="115"/>
      <c r="N587" s="115"/>
      <c r="O587" s="115"/>
      <c r="P587" s="115"/>
      <c r="Q587" s="115"/>
      <c r="R587" s="115"/>
      <c r="S587" s="115"/>
      <c r="T587" s="115"/>
      <c r="U587" s="115"/>
      <c r="V587" s="115"/>
    </row>
    <row r="588" spans="1:22" ht="12.75" customHeight="1" x14ac:dyDescent="0.2">
      <c r="A588" s="120" t="s">
        <v>1964</v>
      </c>
      <c r="B588" s="121" t="s">
        <v>1965</v>
      </c>
      <c r="C588" s="115"/>
      <c r="D588" s="115"/>
      <c r="E588" s="115"/>
      <c r="F588" s="115"/>
      <c r="G588" s="115"/>
      <c r="H588" s="115"/>
      <c r="I588" s="115"/>
      <c r="J588" s="115"/>
      <c r="K588" s="115"/>
      <c r="L588" s="115"/>
      <c r="M588" s="115"/>
      <c r="N588" s="115"/>
      <c r="O588" s="115"/>
      <c r="P588" s="115"/>
      <c r="Q588" s="115"/>
      <c r="R588" s="115"/>
      <c r="S588" s="115"/>
      <c r="T588" s="115"/>
      <c r="U588" s="115"/>
      <c r="V588" s="115"/>
    </row>
    <row r="589" spans="1:22" ht="12.75" customHeight="1" x14ac:dyDescent="0.2">
      <c r="A589" s="120" t="s">
        <v>1966</v>
      </c>
      <c r="B589" s="121" t="s">
        <v>1577</v>
      </c>
      <c r="C589" s="115"/>
      <c r="D589" s="115"/>
      <c r="E589" s="115"/>
      <c r="F589" s="115"/>
      <c r="G589" s="115"/>
      <c r="H589" s="115"/>
      <c r="I589" s="115"/>
      <c r="J589" s="115"/>
      <c r="K589" s="115"/>
      <c r="L589" s="115"/>
      <c r="M589" s="115"/>
      <c r="N589" s="115"/>
      <c r="O589" s="115"/>
      <c r="P589" s="115"/>
      <c r="Q589" s="115"/>
      <c r="R589" s="115"/>
      <c r="S589" s="115"/>
      <c r="T589" s="115"/>
      <c r="U589" s="115"/>
      <c r="V589" s="115"/>
    </row>
    <row r="590" spans="1:22" ht="12.75" customHeight="1" x14ac:dyDescent="0.2">
      <c r="A590" s="120" t="s">
        <v>1967</v>
      </c>
      <c r="B590" s="121" t="s">
        <v>1968</v>
      </c>
      <c r="C590" s="115"/>
      <c r="D590" s="115"/>
      <c r="E590" s="115"/>
      <c r="F590" s="115"/>
      <c r="G590" s="115"/>
      <c r="H590" s="115"/>
      <c r="I590" s="115"/>
      <c r="J590" s="115"/>
      <c r="K590" s="115"/>
      <c r="L590" s="115"/>
      <c r="M590" s="115"/>
      <c r="N590" s="115"/>
      <c r="O590" s="115"/>
      <c r="P590" s="115"/>
      <c r="Q590" s="115"/>
      <c r="R590" s="115"/>
      <c r="S590" s="115"/>
      <c r="T590" s="115"/>
      <c r="U590" s="115"/>
      <c r="V590" s="115"/>
    </row>
    <row r="591" spans="1:22" ht="12.75" customHeight="1" x14ac:dyDescent="0.2">
      <c r="A591" s="120" t="s">
        <v>1969</v>
      </c>
      <c r="B591" s="121" t="s">
        <v>1970</v>
      </c>
      <c r="C591" s="115"/>
      <c r="D591" s="115"/>
      <c r="E591" s="115"/>
      <c r="F591" s="115"/>
      <c r="G591" s="115"/>
      <c r="H591" s="115"/>
      <c r="I591" s="115"/>
      <c r="J591" s="115"/>
      <c r="K591" s="115"/>
      <c r="L591" s="115"/>
      <c r="M591" s="115"/>
      <c r="N591" s="115"/>
      <c r="O591" s="115"/>
      <c r="P591" s="115"/>
      <c r="Q591" s="115"/>
      <c r="R591" s="115"/>
      <c r="S591" s="115"/>
      <c r="T591" s="115"/>
      <c r="U591" s="115"/>
      <c r="V591" s="115"/>
    </row>
    <row r="592" spans="1:22" ht="12.75" customHeight="1" x14ac:dyDescent="0.2">
      <c r="A592" s="120" t="s">
        <v>1971</v>
      </c>
      <c r="B592" s="121" t="s">
        <v>1972</v>
      </c>
      <c r="C592" s="115"/>
      <c r="D592" s="115"/>
      <c r="E592" s="115"/>
      <c r="F592" s="115"/>
      <c r="G592" s="115"/>
      <c r="H592" s="115"/>
      <c r="I592" s="115"/>
      <c r="J592" s="115"/>
      <c r="K592" s="115"/>
      <c r="L592" s="115"/>
      <c r="M592" s="115"/>
      <c r="N592" s="115"/>
      <c r="O592" s="115"/>
      <c r="P592" s="115"/>
      <c r="Q592" s="115"/>
      <c r="R592" s="115"/>
      <c r="S592" s="115"/>
      <c r="T592" s="115"/>
      <c r="U592" s="115"/>
      <c r="V592" s="115"/>
    </row>
    <row r="593" spans="1:22" ht="12.75" customHeight="1" x14ac:dyDescent="0.2">
      <c r="A593" s="120" t="s">
        <v>1973</v>
      </c>
      <c r="B593" s="121" t="s">
        <v>1974</v>
      </c>
      <c r="C593" s="115"/>
      <c r="D593" s="115"/>
      <c r="E593" s="115"/>
      <c r="F593" s="115"/>
      <c r="G593" s="115"/>
      <c r="H593" s="115"/>
      <c r="I593" s="115"/>
      <c r="J593" s="115"/>
      <c r="K593" s="115"/>
      <c r="L593" s="115"/>
      <c r="M593" s="115"/>
      <c r="N593" s="115"/>
      <c r="O593" s="115"/>
      <c r="P593" s="115"/>
      <c r="Q593" s="115"/>
      <c r="R593" s="115"/>
      <c r="S593" s="115"/>
      <c r="T593" s="115"/>
      <c r="U593" s="115"/>
      <c r="V593" s="115"/>
    </row>
    <row r="594" spans="1:22" ht="12.75" customHeight="1" x14ac:dyDescent="0.2">
      <c r="A594" s="120" t="s">
        <v>1975</v>
      </c>
      <c r="B594" s="121" t="s">
        <v>1976</v>
      </c>
      <c r="C594" s="115"/>
      <c r="D594" s="115"/>
      <c r="E594" s="115"/>
      <c r="F594" s="115"/>
      <c r="G594" s="115"/>
      <c r="H594" s="115"/>
      <c r="I594" s="115"/>
      <c r="J594" s="115"/>
      <c r="K594" s="115"/>
      <c r="L594" s="115"/>
      <c r="M594" s="115"/>
      <c r="N594" s="115"/>
      <c r="O594" s="115"/>
      <c r="P594" s="115"/>
      <c r="Q594" s="115"/>
      <c r="R594" s="115"/>
      <c r="S594" s="115"/>
      <c r="T594" s="115"/>
      <c r="U594" s="115"/>
      <c r="V594" s="115"/>
    </row>
    <row r="595" spans="1:22" ht="12.75" customHeight="1" x14ac:dyDescent="0.2">
      <c r="A595" s="120" t="s">
        <v>1977</v>
      </c>
      <c r="B595" s="121" t="s">
        <v>1978</v>
      </c>
      <c r="C595" s="115"/>
      <c r="D595" s="115"/>
      <c r="E595" s="115"/>
      <c r="F595" s="115"/>
      <c r="G595" s="115"/>
      <c r="H595" s="115"/>
      <c r="I595" s="115"/>
      <c r="J595" s="115"/>
      <c r="K595" s="115"/>
      <c r="L595" s="115"/>
      <c r="M595" s="115"/>
      <c r="N595" s="115"/>
      <c r="O595" s="115"/>
      <c r="P595" s="115"/>
      <c r="Q595" s="115"/>
      <c r="R595" s="115"/>
      <c r="S595" s="115"/>
      <c r="T595" s="115"/>
      <c r="U595" s="115"/>
      <c r="V595" s="115"/>
    </row>
    <row r="596" spans="1:22" ht="12.75" customHeight="1" x14ac:dyDescent="0.2">
      <c r="A596" s="120" t="s">
        <v>1979</v>
      </c>
      <c r="B596" s="121" t="s">
        <v>1980</v>
      </c>
      <c r="C596" s="115"/>
      <c r="D596" s="115"/>
      <c r="E596" s="115"/>
      <c r="F596" s="115"/>
      <c r="G596" s="115"/>
      <c r="H596" s="115"/>
      <c r="I596" s="115"/>
      <c r="J596" s="115"/>
      <c r="K596" s="115"/>
      <c r="L596" s="115"/>
      <c r="M596" s="115"/>
      <c r="N596" s="115"/>
      <c r="O596" s="115"/>
      <c r="P596" s="115"/>
      <c r="Q596" s="115"/>
      <c r="R596" s="115"/>
      <c r="S596" s="115"/>
      <c r="T596" s="115"/>
      <c r="U596" s="115"/>
      <c r="V596" s="115"/>
    </row>
    <row r="597" spans="1:22" ht="12.75" customHeight="1" x14ac:dyDescent="0.2">
      <c r="A597" s="120" t="s">
        <v>1981</v>
      </c>
      <c r="B597" s="121" t="s">
        <v>1982</v>
      </c>
      <c r="C597" s="115"/>
      <c r="D597" s="115"/>
      <c r="E597" s="115"/>
      <c r="F597" s="115"/>
      <c r="G597" s="115"/>
      <c r="H597" s="115"/>
      <c r="I597" s="115"/>
      <c r="J597" s="115"/>
      <c r="K597" s="115"/>
      <c r="L597" s="115"/>
      <c r="M597" s="115"/>
      <c r="N597" s="115"/>
      <c r="O597" s="115"/>
      <c r="P597" s="115"/>
      <c r="Q597" s="115"/>
      <c r="R597" s="115"/>
      <c r="S597" s="115"/>
      <c r="T597" s="115"/>
      <c r="U597" s="115"/>
      <c r="V597" s="115"/>
    </row>
    <row r="598" spans="1:22" ht="12.75" customHeight="1" x14ac:dyDescent="0.2">
      <c r="A598" s="120" t="s">
        <v>1983</v>
      </c>
      <c r="B598" s="121" t="s">
        <v>1984</v>
      </c>
      <c r="C598" s="115"/>
      <c r="D598" s="115"/>
      <c r="E598" s="115"/>
      <c r="F598" s="115"/>
      <c r="G598" s="115"/>
      <c r="H598" s="115"/>
      <c r="I598" s="115"/>
      <c r="J598" s="115"/>
      <c r="K598" s="115"/>
      <c r="L598" s="115"/>
      <c r="M598" s="115"/>
      <c r="N598" s="115"/>
      <c r="O598" s="115"/>
      <c r="P598" s="115"/>
      <c r="Q598" s="115"/>
      <c r="R598" s="115"/>
      <c r="S598" s="115"/>
      <c r="T598" s="115"/>
      <c r="U598" s="115"/>
      <c r="V598" s="115"/>
    </row>
    <row r="599" spans="1:22" ht="12.75" customHeight="1" x14ac:dyDescent="0.2">
      <c r="A599" s="120" t="s">
        <v>1985</v>
      </c>
      <c r="B599" s="121" t="s">
        <v>1986</v>
      </c>
      <c r="C599" s="115"/>
      <c r="D599" s="115"/>
      <c r="E599" s="115"/>
      <c r="F599" s="115"/>
      <c r="G599" s="115"/>
      <c r="H599" s="115"/>
      <c r="I599" s="115"/>
      <c r="J599" s="115"/>
      <c r="K599" s="115"/>
      <c r="L599" s="115"/>
      <c r="M599" s="115"/>
      <c r="N599" s="115"/>
      <c r="O599" s="115"/>
      <c r="P599" s="115"/>
      <c r="Q599" s="115"/>
      <c r="R599" s="115"/>
      <c r="S599" s="115"/>
      <c r="T599" s="115"/>
      <c r="U599" s="115"/>
      <c r="V599" s="115"/>
    </row>
    <row r="600" spans="1:22" ht="12.75" customHeight="1" x14ac:dyDescent="0.2">
      <c r="A600" s="120" t="s">
        <v>1987</v>
      </c>
      <c r="B600" s="121" t="s">
        <v>1988</v>
      </c>
      <c r="C600" s="115"/>
      <c r="D600" s="115"/>
      <c r="E600" s="115"/>
      <c r="F600" s="115"/>
      <c r="G600" s="115"/>
      <c r="H600" s="115"/>
      <c r="I600" s="115"/>
      <c r="J600" s="115"/>
      <c r="K600" s="115"/>
      <c r="L600" s="115"/>
      <c r="M600" s="115"/>
      <c r="N600" s="115"/>
      <c r="O600" s="115"/>
      <c r="P600" s="115"/>
      <c r="Q600" s="115"/>
      <c r="R600" s="115"/>
      <c r="S600" s="115"/>
      <c r="T600" s="115"/>
      <c r="U600" s="115"/>
      <c r="V600" s="115"/>
    </row>
    <row r="601" spans="1:22" ht="12.75" customHeight="1" x14ac:dyDescent="0.2">
      <c r="A601" s="120" t="s">
        <v>1989</v>
      </c>
      <c r="B601" s="122" t="s">
        <v>1990</v>
      </c>
      <c r="C601" s="115"/>
      <c r="D601" s="115"/>
      <c r="E601" s="115"/>
      <c r="F601" s="115"/>
      <c r="G601" s="115"/>
      <c r="H601" s="115"/>
      <c r="I601" s="115"/>
      <c r="J601" s="115"/>
      <c r="K601" s="115"/>
      <c r="L601" s="115"/>
      <c r="M601" s="115"/>
      <c r="N601" s="115"/>
      <c r="O601" s="115"/>
      <c r="P601" s="115"/>
      <c r="Q601" s="115"/>
      <c r="R601" s="115"/>
      <c r="S601" s="115"/>
      <c r="T601" s="115"/>
      <c r="U601" s="115"/>
      <c r="V601" s="115"/>
    </row>
    <row r="602" spans="1:22" ht="12.75" customHeight="1" x14ac:dyDescent="0.2">
      <c r="A602" s="120" t="s">
        <v>1991</v>
      </c>
      <c r="B602" s="121" t="s">
        <v>1992</v>
      </c>
      <c r="C602" s="115"/>
      <c r="D602" s="115"/>
      <c r="E602" s="115"/>
      <c r="F602" s="115"/>
      <c r="G602" s="115"/>
      <c r="H602" s="115"/>
      <c r="I602" s="115"/>
      <c r="J602" s="115"/>
      <c r="K602" s="115"/>
      <c r="L602" s="115"/>
      <c r="M602" s="115"/>
      <c r="N602" s="115"/>
      <c r="O602" s="115"/>
      <c r="P602" s="115"/>
      <c r="Q602" s="115"/>
      <c r="R602" s="115"/>
      <c r="S602" s="115"/>
      <c r="T602" s="115"/>
      <c r="U602" s="115"/>
      <c r="V602" s="115"/>
    </row>
    <row r="603" spans="1:22" ht="12.75" customHeight="1" x14ac:dyDescent="0.2">
      <c r="A603" s="120" t="s">
        <v>1993</v>
      </c>
      <c r="B603" s="121" t="s">
        <v>1994</v>
      </c>
      <c r="C603" s="115"/>
      <c r="D603" s="115"/>
      <c r="E603" s="115"/>
      <c r="F603" s="115"/>
      <c r="G603" s="115"/>
      <c r="H603" s="115"/>
      <c r="I603" s="115"/>
      <c r="J603" s="115"/>
      <c r="K603" s="115"/>
      <c r="L603" s="115"/>
      <c r="M603" s="115"/>
      <c r="N603" s="115"/>
      <c r="O603" s="115"/>
      <c r="P603" s="115"/>
      <c r="Q603" s="115"/>
      <c r="R603" s="115"/>
      <c r="S603" s="115"/>
      <c r="T603" s="115"/>
      <c r="U603" s="115"/>
      <c r="V603" s="115"/>
    </row>
    <row r="604" spans="1:22" ht="12.75" customHeight="1" x14ac:dyDescent="0.2">
      <c r="A604" s="120" t="s">
        <v>1995</v>
      </c>
      <c r="B604" s="121" t="s">
        <v>1996</v>
      </c>
      <c r="C604" s="115"/>
      <c r="D604" s="115"/>
      <c r="E604" s="115"/>
      <c r="F604" s="115"/>
      <c r="G604" s="115"/>
      <c r="H604" s="115"/>
      <c r="I604" s="115"/>
      <c r="J604" s="115"/>
      <c r="K604" s="115"/>
      <c r="L604" s="115"/>
      <c r="M604" s="115"/>
      <c r="N604" s="115"/>
      <c r="O604" s="115"/>
      <c r="P604" s="115"/>
      <c r="Q604" s="115"/>
      <c r="R604" s="115"/>
      <c r="S604" s="115"/>
      <c r="T604" s="115"/>
      <c r="U604" s="115"/>
      <c r="V604" s="115"/>
    </row>
    <row r="605" spans="1:22" ht="12.75" customHeight="1" x14ac:dyDescent="0.2">
      <c r="A605" s="120" t="s">
        <v>1997</v>
      </c>
      <c r="B605" s="121" t="s">
        <v>1998</v>
      </c>
      <c r="C605" s="115"/>
      <c r="D605" s="115"/>
      <c r="E605" s="115"/>
      <c r="F605" s="115"/>
      <c r="G605" s="115"/>
      <c r="H605" s="115"/>
      <c r="I605" s="115"/>
      <c r="J605" s="115"/>
      <c r="K605" s="115"/>
      <c r="L605" s="115"/>
      <c r="M605" s="115"/>
      <c r="N605" s="115"/>
      <c r="O605" s="115"/>
      <c r="P605" s="115"/>
      <c r="Q605" s="115"/>
      <c r="R605" s="115"/>
      <c r="S605" s="115"/>
      <c r="T605" s="115"/>
      <c r="U605" s="115"/>
      <c r="V605" s="115"/>
    </row>
    <row r="606" spans="1:22" ht="12.75" customHeight="1" x14ac:dyDescent="0.2">
      <c r="A606" s="120" t="s">
        <v>1999</v>
      </c>
      <c r="B606" s="121" t="s">
        <v>2000</v>
      </c>
      <c r="C606" s="115"/>
      <c r="D606" s="115"/>
      <c r="E606" s="115"/>
      <c r="F606" s="115"/>
      <c r="G606" s="115"/>
      <c r="H606" s="115"/>
      <c r="I606" s="115"/>
      <c r="J606" s="115"/>
      <c r="K606" s="115"/>
      <c r="L606" s="115"/>
      <c r="M606" s="115"/>
      <c r="N606" s="115"/>
      <c r="O606" s="115"/>
      <c r="P606" s="115"/>
      <c r="Q606" s="115"/>
      <c r="R606" s="115"/>
      <c r="S606" s="115"/>
      <c r="T606" s="115"/>
      <c r="U606" s="115"/>
      <c r="V606" s="115"/>
    </row>
    <row r="607" spans="1:22" ht="12.75" customHeight="1" x14ac:dyDescent="0.2">
      <c r="A607" s="120" t="s">
        <v>2001</v>
      </c>
      <c r="B607" s="122" t="s">
        <v>2002</v>
      </c>
      <c r="C607" s="115"/>
      <c r="D607" s="115"/>
      <c r="E607" s="115"/>
      <c r="F607" s="115"/>
      <c r="G607" s="115"/>
      <c r="H607" s="115"/>
      <c r="I607" s="115"/>
      <c r="J607" s="115"/>
      <c r="K607" s="115"/>
      <c r="L607" s="115"/>
      <c r="M607" s="115"/>
      <c r="N607" s="115"/>
      <c r="O607" s="115"/>
      <c r="P607" s="115"/>
      <c r="Q607" s="115"/>
      <c r="R607" s="115"/>
      <c r="S607" s="115"/>
      <c r="T607" s="115"/>
      <c r="U607" s="115"/>
      <c r="V607" s="115"/>
    </row>
    <row r="608" spans="1:22" ht="12.75" customHeight="1" x14ac:dyDescent="0.2">
      <c r="A608" s="120" t="s">
        <v>2003</v>
      </c>
      <c r="B608" s="121" t="s">
        <v>2004</v>
      </c>
      <c r="C608" s="115"/>
      <c r="D608" s="115"/>
      <c r="E608" s="115"/>
      <c r="F608" s="115"/>
      <c r="G608" s="115"/>
      <c r="H608" s="115"/>
      <c r="I608" s="115"/>
      <c r="J608" s="115"/>
      <c r="K608" s="115"/>
      <c r="L608" s="115"/>
      <c r="M608" s="115"/>
      <c r="N608" s="115"/>
      <c r="O608" s="115"/>
      <c r="P608" s="115"/>
      <c r="Q608" s="115"/>
      <c r="R608" s="115"/>
      <c r="S608" s="115"/>
      <c r="T608" s="115"/>
      <c r="U608" s="115"/>
      <c r="V608" s="115"/>
    </row>
    <row r="609" spans="1:22" ht="12.75" customHeight="1" x14ac:dyDescent="0.2">
      <c r="A609" s="120" t="s">
        <v>2005</v>
      </c>
      <c r="B609" s="121" t="s">
        <v>1577</v>
      </c>
      <c r="C609" s="115"/>
      <c r="D609" s="115"/>
      <c r="E609" s="115"/>
      <c r="F609" s="115"/>
      <c r="G609" s="115"/>
      <c r="H609" s="115"/>
      <c r="I609" s="115"/>
      <c r="J609" s="115"/>
      <c r="K609" s="115"/>
      <c r="L609" s="115"/>
      <c r="M609" s="115"/>
      <c r="N609" s="115"/>
      <c r="O609" s="115"/>
      <c r="P609" s="115"/>
      <c r="Q609" s="115"/>
      <c r="R609" s="115"/>
      <c r="S609" s="115"/>
      <c r="T609" s="115"/>
      <c r="U609" s="115"/>
      <c r="V609" s="115"/>
    </row>
    <row r="610" spans="1:22" ht="12.75" customHeight="1" x14ac:dyDescent="0.2">
      <c r="A610" s="120" t="s">
        <v>2006</v>
      </c>
      <c r="B610" s="121" t="s">
        <v>2007</v>
      </c>
      <c r="C610" s="115"/>
      <c r="D610" s="115"/>
      <c r="E610" s="115"/>
      <c r="F610" s="115"/>
      <c r="G610" s="115"/>
      <c r="H610" s="115"/>
      <c r="I610" s="115"/>
      <c r="J610" s="115"/>
      <c r="K610" s="115"/>
      <c r="L610" s="115"/>
      <c r="M610" s="115"/>
      <c r="N610" s="115"/>
      <c r="O610" s="115"/>
      <c r="P610" s="115"/>
      <c r="Q610" s="115"/>
      <c r="R610" s="115"/>
      <c r="S610" s="115"/>
      <c r="T610" s="115"/>
      <c r="U610" s="115"/>
      <c r="V610" s="115"/>
    </row>
    <row r="611" spans="1:22" ht="12.75" customHeight="1" x14ac:dyDescent="0.2">
      <c r="A611" s="120" t="s">
        <v>2008</v>
      </c>
      <c r="B611" s="121" t="s">
        <v>2009</v>
      </c>
      <c r="C611" s="115"/>
      <c r="D611" s="115"/>
      <c r="E611" s="115"/>
      <c r="F611" s="115"/>
      <c r="G611" s="115"/>
      <c r="H611" s="115"/>
      <c r="I611" s="115"/>
      <c r="J611" s="115"/>
      <c r="K611" s="115"/>
      <c r="L611" s="115"/>
      <c r="M611" s="115"/>
      <c r="N611" s="115"/>
      <c r="O611" s="115"/>
      <c r="P611" s="115"/>
      <c r="Q611" s="115"/>
      <c r="R611" s="115"/>
      <c r="S611" s="115"/>
      <c r="T611" s="115"/>
      <c r="U611" s="115"/>
      <c r="V611" s="115"/>
    </row>
    <row r="612" spans="1:22" ht="12.75" customHeight="1" x14ac:dyDescent="0.2">
      <c r="A612" s="120" t="s">
        <v>2010</v>
      </c>
      <c r="B612" s="121" t="s">
        <v>2011</v>
      </c>
      <c r="C612" s="115"/>
      <c r="D612" s="115"/>
      <c r="E612" s="115"/>
      <c r="F612" s="115"/>
      <c r="G612" s="115"/>
      <c r="H612" s="115"/>
      <c r="I612" s="115"/>
      <c r="J612" s="115"/>
      <c r="K612" s="115"/>
      <c r="L612" s="115"/>
      <c r="M612" s="115"/>
      <c r="N612" s="115"/>
      <c r="O612" s="115"/>
      <c r="P612" s="115"/>
      <c r="Q612" s="115"/>
      <c r="R612" s="115"/>
      <c r="S612" s="115"/>
      <c r="T612" s="115"/>
      <c r="U612" s="115"/>
      <c r="V612" s="115"/>
    </row>
    <row r="613" spans="1:22" ht="12.75" customHeight="1" x14ac:dyDescent="0.2">
      <c r="A613" s="120" t="s">
        <v>2012</v>
      </c>
      <c r="B613" s="121" t="s">
        <v>2013</v>
      </c>
      <c r="C613" s="115"/>
      <c r="D613" s="115"/>
      <c r="E613" s="115"/>
      <c r="F613" s="115"/>
      <c r="G613" s="115"/>
      <c r="H613" s="115"/>
      <c r="I613" s="115"/>
      <c r="J613" s="115"/>
      <c r="K613" s="115"/>
      <c r="L613" s="115"/>
      <c r="M613" s="115"/>
      <c r="N613" s="115"/>
      <c r="O613" s="115"/>
      <c r="P613" s="115"/>
      <c r="Q613" s="115"/>
      <c r="R613" s="115"/>
      <c r="S613" s="115"/>
      <c r="T613" s="115"/>
      <c r="U613" s="115"/>
      <c r="V613" s="115"/>
    </row>
    <row r="614" spans="1:22" ht="12.75" customHeight="1" x14ac:dyDescent="0.2">
      <c r="A614" s="120" t="s">
        <v>2014</v>
      </c>
      <c r="B614" s="121" t="s">
        <v>2015</v>
      </c>
      <c r="C614" s="115"/>
      <c r="D614" s="115"/>
      <c r="E614" s="115"/>
      <c r="F614" s="115"/>
      <c r="G614" s="115"/>
      <c r="H614" s="115"/>
      <c r="I614" s="115"/>
      <c r="J614" s="115"/>
      <c r="K614" s="115"/>
      <c r="L614" s="115"/>
      <c r="M614" s="115"/>
      <c r="N614" s="115"/>
      <c r="O614" s="115"/>
      <c r="P614" s="115"/>
      <c r="Q614" s="115"/>
      <c r="R614" s="115"/>
      <c r="S614" s="115"/>
      <c r="T614" s="115"/>
      <c r="U614" s="115"/>
      <c r="V614" s="115"/>
    </row>
    <row r="615" spans="1:22" ht="12.75" customHeight="1" x14ac:dyDescent="0.2">
      <c r="A615" s="120" t="s">
        <v>2016</v>
      </c>
      <c r="B615" s="121" t="s">
        <v>2017</v>
      </c>
      <c r="C615" s="115"/>
      <c r="D615" s="115"/>
      <c r="E615" s="115"/>
      <c r="F615" s="115"/>
      <c r="G615" s="115"/>
      <c r="H615" s="115"/>
      <c r="I615" s="115"/>
      <c r="J615" s="115"/>
      <c r="K615" s="115"/>
      <c r="L615" s="115"/>
      <c r="M615" s="115"/>
      <c r="N615" s="115"/>
      <c r="O615" s="115"/>
      <c r="P615" s="115"/>
      <c r="Q615" s="115"/>
      <c r="R615" s="115"/>
      <c r="S615" s="115"/>
      <c r="T615" s="115"/>
      <c r="U615" s="115"/>
      <c r="V615" s="115"/>
    </row>
    <row r="616" spans="1:22" ht="12.75" customHeight="1" x14ac:dyDescent="0.2">
      <c r="A616" s="120" t="s">
        <v>2018</v>
      </c>
      <c r="B616" s="121" t="s">
        <v>2019</v>
      </c>
      <c r="C616" s="115"/>
      <c r="D616" s="115"/>
      <c r="E616" s="115"/>
      <c r="F616" s="115"/>
      <c r="G616" s="115"/>
      <c r="H616" s="115"/>
      <c r="I616" s="115"/>
      <c r="J616" s="115"/>
      <c r="K616" s="115"/>
      <c r="L616" s="115"/>
      <c r="M616" s="115"/>
      <c r="N616" s="115"/>
      <c r="O616" s="115"/>
      <c r="P616" s="115"/>
      <c r="Q616" s="115"/>
      <c r="R616" s="115"/>
      <c r="S616" s="115"/>
      <c r="T616" s="115"/>
      <c r="U616" s="115"/>
      <c r="V616" s="115"/>
    </row>
    <row r="617" spans="1:22" ht="12.75" customHeight="1" x14ac:dyDescent="0.2">
      <c r="A617" s="120" t="s">
        <v>2020</v>
      </c>
      <c r="B617" s="121" t="s">
        <v>2021</v>
      </c>
      <c r="C617" s="115"/>
      <c r="D617" s="115"/>
      <c r="E617" s="115"/>
      <c r="F617" s="115"/>
      <c r="G617" s="115"/>
      <c r="H617" s="115"/>
      <c r="I617" s="115"/>
      <c r="J617" s="115"/>
      <c r="K617" s="115"/>
      <c r="L617" s="115"/>
      <c r="M617" s="115"/>
      <c r="N617" s="115"/>
      <c r="O617" s="115"/>
      <c r="P617" s="115"/>
      <c r="Q617" s="115"/>
      <c r="R617" s="115"/>
      <c r="S617" s="115"/>
      <c r="T617" s="115"/>
      <c r="U617" s="115"/>
      <c r="V617" s="115"/>
    </row>
    <row r="618" spans="1:22" ht="12.75" customHeight="1" x14ac:dyDescent="0.2">
      <c r="A618" s="120" t="s">
        <v>2022</v>
      </c>
      <c r="B618" s="121" t="s">
        <v>2023</v>
      </c>
      <c r="C618" s="115"/>
      <c r="D618" s="115"/>
      <c r="E618" s="115"/>
      <c r="F618" s="115"/>
      <c r="G618" s="115"/>
      <c r="H618" s="115"/>
      <c r="I618" s="115"/>
      <c r="J618" s="115"/>
      <c r="K618" s="115"/>
      <c r="L618" s="115"/>
      <c r="M618" s="115"/>
      <c r="N618" s="115"/>
      <c r="O618" s="115"/>
      <c r="P618" s="115"/>
      <c r="Q618" s="115"/>
      <c r="R618" s="115"/>
      <c r="S618" s="115"/>
      <c r="T618" s="115"/>
      <c r="U618" s="115"/>
      <c r="V618" s="115"/>
    </row>
    <row r="619" spans="1:22" ht="12.75" customHeight="1" x14ac:dyDescent="0.2">
      <c r="A619" s="120" t="s">
        <v>2024</v>
      </c>
      <c r="B619" s="121" t="s">
        <v>2025</v>
      </c>
      <c r="C619" s="115"/>
      <c r="D619" s="115"/>
      <c r="E619" s="115"/>
      <c r="F619" s="115"/>
      <c r="G619" s="115"/>
      <c r="H619" s="115"/>
      <c r="I619" s="115"/>
      <c r="J619" s="115"/>
      <c r="K619" s="115"/>
      <c r="L619" s="115"/>
      <c r="M619" s="115"/>
      <c r="N619" s="115"/>
      <c r="O619" s="115"/>
      <c r="P619" s="115"/>
      <c r="Q619" s="115"/>
      <c r="R619" s="115"/>
      <c r="S619" s="115"/>
      <c r="T619" s="115"/>
      <c r="U619" s="115"/>
      <c r="V619" s="115"/>
    </row>
    <row r="620" spans="1:22" ht="12.75" customHeight="1" x14ac:dyDescent="0.2">
      <c r="A620" s="120" t="s">
        <v>2026</v>
      </c>
      <c r="B620" s="121" t="s">
        <v>2027</v>
      </c>
      <c r="C620" s="115"/>
      <c r="D620" s="115"/>
      <c r="E620" s="115"/>
      <c r="F620" s="115"/>
      <c r="G620" s="115"/>
      <c r="H620" s="115"/>
      <c r="I620" s="115"/>
      <c r="J620" s="115"/>
      <c r="K620" s="115"/>
      <c r="L620" s="115"/>
      <c r="M620" s="115"/>
      <c r="N620" s="115"/>
      <c r="O620" s="115"/>
      <c r="P620" s="115"/>
      <c r="Q620" s="115"/>
      <c r="R620" s="115"/>
      <c r="S620" s="115"/>
      <c r="T620" s="115"/>
      <c r="U620" s="115"/>
      <c r="V620" s="115"/>
    </row>
    <row r="621" spans="1:22" ht="12.75" customHeight="1" x14ac:dyDescent="0.2">
      <c r="A621" s="120" t="s">
        <v>2028</v>
      </c>
      <c r="B621" s="121" t="s">
        <v>2029</v>
      </c>
      <c r="C621" s="115"/>
      <c r="D621" s="115"/>
      <c r="E621" s="115"/>
      <c r="F621" s="115"/>
      <c r="G621" s="115"/>
      <c r="H621" s="115"/>
      <c r="I621" s="115"/>
      <c r="J621" s="115"/>
      <c r="K621" s="115"/>
      <c r="L621" s="115"/>
      <c r="M621" s="115"/>
      <c r="N621" s="115"/>
      <c r="O621" s="115"/>
      <c r="P621" s="115"/>
      <c r="Q621" s="115"/>
      <c r="R621" s="115"/>
      <c r="S621" s="115"/>
      <c r="T621" s="115"/>
      <c r="U621" s="115"/>
      <c r="V621" s="115"/>
    </row>
    <row r="622" spans="1:22" ht="12.75" customHeight="1" x14ac:dyDescent="0.2">
      <c r="A622" s="120" t="s">
        <v>2030</v>
      </c>
      <c r="B622" s="121" t="s">
        <v>2031</v>
      </c>
      <c r="C622" s="115"/>
      <c r="D622" s="115"/>
      <c r="E622" s="115"/>
      <c r="F622" s="115"/>
      <c r="G622" s="115"/>
      <c r="H622" s="115"/>
      <c r="I622" s="115"/>
      <c r="J622" s="115"/>
      <c r="K622" s="115"/>
      <c r="L622" s="115"/>
      <c r="M622" s="115"/>
      <c r="N622" s="115"/>
      <c r="O622" s="115"/>
      <c r="P622" s="115"/>
      <c r="Q622" s="115"/>
      <c r="R622" s="115"/>
      <c r="S622" s="115"/>
      <c r="T622" s="115"/>
      <c r="U622" s="115"/>
      <c r="V622" s="115"/>
    </row>
    <row r="623" spans="1:22" ht="12.75" customHeight="1" x14ac:dyDescent="0.2">
      <c r="A623" s="120" t="s">
        <v>2032</v>
      </c>
      <c r="B623" s="121" t="s">
        <v>2033</v>
      </c>
      <c r="C623" s="115"/>
      <c r="D623" s="115"/>
      <c r="E623" s="115"/>
      <c r="F623" s="115"/>
      <c r="G623" s="115"/>
      <c r="H623" s="115"/>
      <c r="I623" s="115"/>
      <c r="J623" s="115"/>
      <c r="K623" s="115"/>
      <c r="L623" s="115"/>
      <c r="M623" s="115"/>
      <c r="N623" s="115"/>
      <c r="O623" s="115"/>
      <c r="P623" s="115"/>
      <c r="Q623" s="115"/>
      <c r="R623" s="115"/>
      <c r="S623" s="115"/>
      <c r="T623" s="115"/>
      <c r="U623" s="115"/>
      <c r="V623" s="115"/>
    </row>
    <row r="624" spans="1:22" ht="12.75" customHeight="1" x14ac:dyDescent="0.2">
      <c r="A624" s="120" t="s">
        <v>2034</v>
      </c>
      <c r="B624" s="121" t="s">
        <v>2035</v>
      </c>
      <c r="C624" s="115"/>
      <c r="D624" s="115"/>
      <c r="E624" s="115"/>
      <c r="F624" s="115"/>
      <c r="G624" s="115"/>
      <c r="H624" s="115"/>
      <c r="I624" s="115"/>
      <c r="J624" s="115"/>
      <c r="K624" s="115"/>
      <c r="L624" s="115"/>
      <c r="M624" s="115"/>
      <c r="N624" s="115"/>
      <c r="O624" s="115"/>
      <c r="P624" s="115"/>
      <c r="Q624" s="115"/>
      <c r="R624" s="115"/>
      <c r="S624" s="115"/>
      <c r="T624" s="115"/>
      <c r="U624" s="115"/>
      <c r="V624" s="115"/>
    </row>
    <row r="625" spans="1:22" ht="12.75" customHeight="1" x14ac:dyDescent="0.2">
      <c r="A625" s="120" t="s">
        <v>2036</v>
      </c>
      <c r="B625" s="121" t="s">
        <v>2037</v>
      </c>
      <c r="C625" s="115"/>
      <c r="D625" s="115"/>
      <c r="E625" s="115"/>
      <c r="F625" s="115"/>
      <c r="G625" s="115"/>
      <c r="H625" s="115"/>
      <c r="I625" s="115"/>
      <c r="J625" s="115"/>
      <c r="K625" s="115"/>
      <c r="L625" s="115"/>
      <c r="M625" s="115"/>
      <c r="N625" s="115"/>
      <c r="O625" s="115"/>
      <c r="P625" s="115"/>
      <c r="Q625" s="115"/>
      <c r="R625" s="115"/>
      <c r="S625" s="115"/>
      <c r="T625" s="115"/>
      <c r="U625" s="115"/>
      <c r="V625" s="115"/>
    </row>
    <row r="626" spans="1:22" ht="12.75" customHeight="1" x14ac:dyDescent="0.2">
      <c r="A626" s="120" t="s">
        <v>2038</v>
      </c>
      <c r="B626" s="121" t="s">
        <v>2039</v>
      </c>
      <c r="C626" s="115"/>
      <c r="D626" s="115"/>
      <c r="E626" s="115"/>
      <c r="F626" s="115"/>
      <c r="G626" s="115"/>
      <c r="H626" s="115"/>
      <c r="I626" s="115"/>
      <c r="J626" s="115"/>
      <c r="K626" s="115"/>
      <c r="L626" s="115"/>
      <c r="M626" s="115"/>
      <c r="N626" s="115"/>
      <c r="O626" s="115"/>
      <c r="P626" s="115"/>
      <c r="Q626" s="115"/>
      <c r="R626" s="115"/>
      <c r="S626" s="115"/>
      <c r="T626" s="115"/>
      <c r="U626" s="115"/>
      <c r="V626" s="115"/>
    </row>
    <row r="627" spans="1:22" ht="12.75" customHeight="1" x14ac:dyDescent="0.2">
      <c r="A627" s="120" t="s">
        <v>2040</v>
      </c>
      <c r="B627" s="121" t="s">
        <v>2041</v>
      </c>
      <c r="C627" s="115"/>
      <c r="D627" s="115"/>
      <c r="E627" s="115"/>
      <c r="F627" s="115"/>
      <c r="G627" s="115"/>
      <c r="H627" s="115"/>
      <c r="I627" s="115"/>
      <c r="J627" s="115"/>
      <c r="K627" s="115"/>
      <c r="L627" s="115"/>
      <c r="M627" s="115"/>
      <c r="N627" s="115"/>
      <c r="O627" s="115"/>
      <c r="P627" s="115"/>
      <c r="Q627" s="115"/>
      <c r="R627" s="115"/>
      <c r="S627" s="115"/>
      <c r="T627" s="115"/>
      <c r="U627" s="115"/>
      <c r="V627" s="115"/>
    </row>
    <row r="628" spans="1:22" ht="12.75" customHeight="1" x14ac:dyDescent="0.2">
      <c r="A628" s="120" t="s">
        <v>2042</v>
      </c>
      <c r="B628" s="121" t="s">
        <v>2043</v>
      </c>
      <c r="C628" s="115"/>
      <c r="D628" s="115"/>
      <c r="E628" s="115"/>
      <c r="F628" s="115"/>
      <c r="G628" s="115"/>
      <c r="H628" s="115"/>
      <c r="I628" s="115"/>
      <c r="J628" s="115"/>
      <c r="K628" s="115"/>
      <c r="L628" s="115"/>
      <c r="M628" s="115"/>
      <c r="N628" s="115"/>
      <c r="O628" s="115"/>
      <c r="P628" s="115"/>
      <c r="Q628" s="115"/>
      <c r="R628" s="115"/>
      <c r="S628" s="115"/>
      <c r="T628" s="115"/>
      <c r="U628" s="115"/>
      <c r="V628" s="115"/>
    </row>
    <row r="629" spans="1:22" ht="12.75" customHeight="1" x14ac:dyDescent="0.2">
      <c r="A629" s="120" t="s">
        <v>2044</v>
      </c>
      <c r="B629" s="121" t="s">
        <v>2045</v>
      </c>
      <c r="C629" s="115"/>
      <c r="D629" s="115"/>
      <c r="E629" s="115"/>
      <c r="F629" s="115"/>
      <c r="G629" s="115"/>
      <c r="H629" s="115"/>
      <c r="I629" s="115"/>
      <c r="J629" s="115"/>
      <c r="K629" s="115"/>
      <c r="L629" s="115"/>
      <c r="M629" s="115"/>
      <c r="N629" s="115"/>
      <c r="O629" s="115"/>
      <c r="P629" s="115"/>
      <c r="Q629" s="115"/>
      <c r="R629" s="115"/>
      <c r="S629" s="115"/>
      <c r="T629" s="115"/>
      <c r="U629" s="115"/>
      <c r="V629" s="115"/>
    </row>
    <row r="630" spans="1:22" ht="12.75" customHeight="1" x14ac:dyDescent="0.2">
      <c r="A630" s="120" t="s">
        <v>2046</v>
      </c>
      <c r="B630" s="121" t="s">
        <v>2047</v>
      </c>
      <c r="C630" s="115"/>
      <c r="D630" s="115"/>
      <c r="E630" s="115"/>
      <c r="F630" s="115"/>
      <c r="G630" s="115"/>
      <c r="H630" s="115"/>
      <c r="I630" s="115"/>
      <c r="J630" s="115"/>
      <c r="K630" s="115"/>
      <c r="L630" s="115"/>
      <c r="M630" s="115"/>
      <c r="N630" s="115"/>
      <c r="O630" s="115"/>
      <c r="P630" s="115"/>
      <c r="Q630" s="115"/>
      <c r="R630" s="115"/>
      <c r="S630" s="115"/>
      <c r="T630" s="115"/>
      <c r="U630" s="115"/>
      <c r="V630" s="115"/>
    </row>
    <row r="631" spans="1:22" ht="12.75" customHeight="1" x14ac:dyDescent="0.2">
      <c r="A631" s="120" t="s">
        <v>2048</v>
      </c>
      <c r="B631" s="121" t="s">
        <v>2049</v>
      </c>
      <c r="C631" s="115"/>
      <c r="D631" s="115"/>
      <c r="E631" s="115"/>
      <c r="F631" s="115"/>
      <c r="G631" s="115"/>
      <c r="H631" s="115"/>
      <c r="I631" s="115"/>
      <c r="J631" s="115"/>
      <c r="K631" s="115"/>
      <c r="L631" s="115"/>
      <c r="M631" s="115"/>
      <c r="N631" s="115"/>
      <c r="O631" s="115"/>
      <c r="P631" s="115"/>
      <c r="Q631" s="115"/>
      <c r="R631" s="115"/>
      <c r="S631" s="115"/>
      <c r="T631" s="115"/>
      <c r="U631" s="115"/>
      <c r="V631" s="115"/>
    </row>
    <row r="632" spans="1:22" ht="12.75" customHeight="1" x14ac:dyDescent="0.2">
      <c r="A632" s="120" t="s">
        <v>2050</v>
      </c>
      <c r="B632" s="121" t="s">
        <v>2051</v>
      </c>
      <c r="C632" s="115"/>
      <c r="D632" s="115"/>
      <c r="E632" s="115"/>
      <c r="F632" s="115"/>
      <c r="G632" s="115"/>
      <c r="H632" s="115"/>
      <c r="I632" s="115"/>
      <c r="J632" s="115"/>
      <c r="K632" s="115"/>
      <c r="L632" s="115"/>
      <c r="M632" s="115"/>
      <c r="N632" s="115"/>
      <c r="O632" s="115"/>
      <c r="P632" s="115"/>
      <c r="Q632" s="115"/>
      <c r="R632" s="115"/>
      <c r="S632" s="115"/>
      <c r="T632" s="115"/>
      <c r="U632" s="115"/>
      <c r="V632" s="115"/>
    </row>
    <row r="633" spans="1:22" ht="12.75" customHeight="1" x14ac:dyDescent="0.2">
      <c r="A633" s="120" t="s">
        <v>2052</v>
      </c>
      <c r="B633" s="121" t="s">
        <v>2053</v>
      </c>
      <c r="C633" s="115"/>
      <c r="D633" s="115"/>
      <c r="E633" s="115"/>
      <c r="F633" s="115"/>
      <c r="G633" s="115"/>
      <c r="H633" s="115"/>
      <c r="I633" s="115"/>
      <c r="J633" s="115"/>
      <c r="K633" s="115"/>
      <c r="L633" s="115"/>
      <c r="M633" s="115"/>
      <c r="N633" s="115"/>
      <c r="O633" s="115"/>
      <c r="P633" s="115"/>
      <c r="Q633" s="115"/>
      <c r="R633" s="115"/>
      <c r="S633" s="115"/>
      <c r="T633" s="115"/>
      <c r="U633" s="115"/>
      <c r="V633" s="115"/>
    </row>
    <row r="634" spans="1:22" ht="12.75" customHeight="1" x14ac:dyDescent="0.2">
      <c r="A634" s="120" t="s">
        <v>2054</v>
      </c>
      <c r="B634" s="121" t="s">
        <v>2055</v>
      </c>
      <c r="C634" s="115"/>
      <c r="D634" s="115"/>
      <c r="E634" s="115"/>
      <c r="F634" s="115"/>
      <c r="G634" s="115"/>
      <c r="H634" s="115"/>
      <c r="I634" s="115"/>
      <c r="J634" s="115"/>
      <c r="K634" s="115"/>
      <c r="L634" s="115"/>
      <c r="M634" s="115"/>
      <c r="N634" s="115"/>
      <c r="O634" s="115"/>
      <c r="P634" s="115"/>
      <c r="Q634" s="115"/>
      <c r="R634" s="115"/>
      <c r="S634" s="115"/>
      <c r="T634" s="115"/>
      <c r="U634" s="115"/>
      <c r="V634" s="115"/>
    </row>
    <row r="635" spans="1:22" ht="12.75" customHeight="1" x14ac:dyDescent="0.2">
      <c r="A635" s="120" t="s">
        <v>2056</v>
      </c>
      <c r="B635" s="121" t="s">
        <v>2057</v>
      </c>
      <c r="C635" s="115"/>
      <c r="D635" s="115"/>
      <c r="E635" s="115"/>
      <c r="F635" s="115"/>
      <c r="G635" s="115"/>
      <c r="H635" s="115"/>
      <c r="I635" s="115"/>
      <c r="J635" s="115"/>
      <c r="K635" s="115"/>
      <c r="L635" s="115"/>
      <c r="M635" s="115"/>
      <c r="N635" s="115"/>
      <c r="O635" s="115"/>
      <c r="P635" s="115"/>
      <c r="Q635" s="115"/>
      <c r="R635" s="115"/>
      <c r="S635" s="115"/>
      <c r="T635" s="115"/>
      <c r="U635" s="115"/>
      <c r="V635" s="115"/>
    </row>
    <row r="636" spans="1:22" ht="12.75" customHeight="1" x14ac:dyDescent="0.2">
      <c r="A636" s="120" t="s">
        <v>2058</v>
      </c>
      <c r="B636" s="121" t="s">
        <v>2059</v>
      </c>
      <c r="C636" s="115"/>
      <c r="D636" s="115"/>
      <c r="E636" s="115"/>
      <c r="F636" s="115"/>
      <c r="G636" s="115"/>
      <c r="H636" s="115"/>
      <c r="I636" s="115"/>
      <c r="J636" s="115"/>
      <c r="K636" s="115"/>
      <c r="L636" s="115"/>
      <c r="M636" s="115"/>
      <c r="N636" s="115"/>
      <c r="O636" s="115"/>
      <c r="P636" s="115"/>
      <c r="Q636" s="115"/>
      <c r="R636" s="115"/>
      <c r="S636" s="115"/>
      <c r="T636" s="115"/>
      <c r="U636" s="115"/>
      <c r="V636" s="115"/>
    </row>
    <row r="637" spans="1:22" ht="12.75" customHeight="1" x14ac:dyDescent="0.2">
      <c r="A637" s="120" t="s">
        <v>2060</v>
      </c>
      <c r="B637" s="121" t="s">
        <v>2061</v>
      </c>
      <c r="C637" s="115"/>
      <c r="D637" s="115"/>
      <c r="E637" s="115"/>
      <c r="F637" s="115"/>
      <c r="G637" s="115"/>
      <c r="H637" s="115"/>
      <c r="I637" s="115"/>
      <c r="J637" s="115"/>
      <c r="K637" s="115"/>
      <c r="L637" s="115"/>
      <c r="M637" s="115"/>
      <c r="N637" s="115"/>
      <c r="O637" s="115"/>
      <c r="P637" s="115"/>
      <c r="Q637" s="115"/>
      <c r="R637" s="115"/>
      <c r="S637" s="115"/>
      <c r="T637" s="115"/>
      <c r="U637" s="115"/>
      <c r="V637" s="115"/>
    </row>
    <row r="638" spans="1:22" ht="12.75" customHeight="1" x14ac:dyDescent="0.2">
      <c r="A638" s="115" t="s">
        <v>267</v>
      </c>
      <c r="B638" s="118" t="str">
        <f>CONCATENATE(B493,"; ",B494,"; ",B495,"; ",B502,"; ",B504,"; ",B505,"; ",B543)</f>
        <v>Physical Access Authorizations; Physical Access Control; Access Control for Transmission Medium; Emergency Power; Fire Protection; Temperature and Humidity Controls; External Information System Services</v>
      </c>
      <c r="C638" s="115"/>
      <c r="D638" s="115"/>
      <c r="E638" s="115"/>
      <c r="F638" s="115"/>
      <c r="G638" s="115"/>
      <c r="H638" s="115"/>
      <c r="I638" s="115"/>
      <c r="J638" s="115"/>
      <c r="K638" s="115"/>
      <c r="L638" s="115"/>
      <c r="M638" s="115"/>
      <c r="N638" s="115"/>
      <c r="O638" s="115"/>
      <c r="P638" s="115"/>
      <c r="Q638" s="115"/>
      <c r="R638" s="115"/>
      <c r="S638" s="115"/>
      <c r="T638" s="115"/>
      <c r="U638" s="115"/>
      <c r="V638" s="115"/>
    </row>
    <row r="639" spans="1:22" ht="12.75" customHeight="1" x14ac:dyDescent="0.2">
      <c r="A639" s="116" t="s">
        <v>818</v>
      </c>
      <c r="B639" s="118" t="str">
        <f>CONCATENATE(B537,"; ",B549,"; ",B558,"; ",B619,"; ",B627,"; ",B605,"; ",B620)</f>
        <v>System Development Life Cycle; Development Process, Standards, and Tools; Application Partitioning; Senior Information Security Officer; Security Authorization Process; Security Alerts, Advisories, and Directives; Information Security Resources</v>
      </c>
      <c r="C639" s="115"/>
      <c r="D639" s="115"/>
      <c r="E639" s="115"/>
      <c r="F639" s="115"/>
      <c r="G639" s="115"/>
      <c r="H639" s="115"/>
      <c r="I639" s="115"/>
      <c r="J639" s="115"/>
      <c r="K639" s="115"/>
      <c r="L639" s="115"/>
      <c r="M639" s="115"/>
      <c r="N639" s="115"/>
      <c r="O639" s="115"/>
      <c r="P639" s="115"/>
      <c r="Q639" s="115"/>
      <c r="R639" s="115"/>
      <c r="S639" s="115"/>
      <c r="T639" s="115"/>
      <c r="U639" s="115"/>
      <c r="V639" s="115"/>
    </row>
    <row r="640" spans="1:22" ht="12.75" customHeight="1" x14ac:dyDescent="0.2">
      <c r="A640" s="115" t="s">
        <v>384</v>
      </c>
      <c r="B640" s="118" t="str">
        <f>CONCATENATE(B375,"; ",B376,"; ",B379)</f>
        <v>Account Management; Access Enforcement; Least Privilege</v>
      </c>
      <c r="C640" s="115"/>
      <c r="D640" s="115"/>
      <c r="E640" s="115"/>
      <c r="F640" s="115"/>
      <c r="G640" s="115"/>
      <c r="H640" s="115"/>
      <c r="I640" s="115"/>
      <c r="J640" s="115"/>
      <c r="K640" s="115"/>
      <c r="L640" s="115"/>
      <c r="M640" s="115"/>
      <c r="N640" s="115"/>
      <c r="O640" s="115"/>
      <c r="P640" s="115"/>
      <c r="Q640" s="115"/>
      <c r="R640" s="115"/>
      <c r="S640" s="115"/>
      <c r="T640" s="115"/>
      <c r="U640" s="115"/>
      <c r="V640" s="115"/>
    </row>
    <row r="641" spans="1:22" ht="12.75" customHeight="1" x14ac:dyDescent="0.2">
      <c r="A641" s="116" t="s">
        <v>404</v>
      </c>
      <c r="B641" s="118" t="str">
        <f>CONCATENATE(B376,"; ",B438,"; ",B635)</f>
        <v>Access Enforcement; Least Functionality; Guide to Enterprise Telework, Remote Access, and Bring Your Own Device (BYOD) Security</v>
      </c>
      <c r="C641" s="115"/>
      <c r="D641" s="115"/>
      <c r="E641" s="115"/>
      <c r="F641" s="115"/>
      <c r="G641" s="115"/>
      <c r="H641" s="115"/>
      <c r="I641" s="115"/>
      <c r="J641" s="115"/>
      <c r="K641" s="115"/>
      <c r="L641" s="115"/>
      <c r="M641" s="115"/>
      <c r="N641" s="115"/>
      <c r="O641" s="115"/>
      <c r="P641" s="115"/>
      <c r="Q641" s="115"/>
      <c r="R641" s="115"/>
      <c r="S641" s="115"/>
      <c r="T641" s="115"/>
      <c r="U641" s="115"/>
      <c r="V641" s="115"/>
    </row>
    <row r="642" spans="1:22" ht="12.75" customHeight="1" x14ac:dyDescent="0.2">
      <c r="A642" s="116" t="s">
        <v>414</v>
      </c>
      <c r="B642" s="118" t="str">
        <f>CONCATENATE(B431,"; ",B560)</f>
        <v>Internal System Connections; Information in Shared Resources</v>
      </c>
      <c r="C642" s="115"/>
      <c r="D642" s="115"/>
      <c r="E642" s="115"/>
      <c r="F642" s="115"/>
      <c r="G642" s="115"/>
      <c r="H642" s="115"/>
      <c r="I642" s="115"/>
      <c r="J642" s="115"/>
      <c r="K642" s="115"/>
      <c r="L642" s="115"/>
      <c r="M642" s="115"/>
      <c r="N642" s="115"/>
      <c r="O642" s="115"/>
      <c r="P642" s="115"/>
      <c r="Q642" s="115"/>
      <c r="R642" s="115"/>
      <c r="S642" s="115"/>
      <c r="T642" s="115"/>
      <c r="U642" s="115"/>
      <c r="V642" s="115"/>
    </row>
    <row r="643" spans="1:22" ht="12.75" customHeight="1" x14ac:dyDescent="0.2">
      <c r="A643" s="116" t="s">
        <v>445</v>
      </c>
      <c r="B643" s="118" t="str">
        <f>CONCATENATE(B457,"; ",B460)</f>
        <v>Identification and Authentication (Organizational Users); Authenticator Management</v>
      </c>
      <c r="C643" s="115"/>
      <c r="D643" s="115"/>
      <c r="E643" s="115"/>
      <c r="F643" s="115"/>
      <c r="G643" s="115"/>
      <c r="H643" s="115"/>
      <c r="I643" s="115"/>
      <c r="J643" s="115"/>
      <c r="K643" s="115"/>
      <c r="L643" s="115"/>
      <c r="M643" s="115"/>
      <c r="N643" s="115"/>
      <c r="O643" s="115"/>
      <c r="P643" s="115"/>
      <c r="Q643" s="115"/>
      <c r="R643" s="115"/>
      <c r="S643" s="115"/>
      <c r="T643" s="115"/>
      <c r="U643" s="115"/>
      <c r="V643" s="115"/>
    </row>
    <row r="644" spans="1:22" ht="12.75" customHeight="1" x14ac:dyDescent="0.2">
      <c r="A644" s="116" t="s">
        <v>464</v>
      </c>
      <c r="B644" s="118" t="str">
        <f>CONCATENATE(B408,"; ",B412,"; ",B418,"; ",B380,"; ",B434,"; ",B479,"; ",B482,"; ",B494)</f>
        <v>Audit and Accountability: reviews and updates; Audit Review, Analysis, and Reporting; Audit Generation; Access Control: Auditing use of privileged functions; Configuration Change Control; Controlled Maintenance; Maintenance Personnel; Physical Access Control</v>
      </c>
      <c r="C644" s="115"/>
      <c r="D644" s="115"/>
      <c r="E644" s="115"/>
      <c r="F644" s="115"/>
      <c r="G644" s="115"/>
      <c r="H644" s="115"/>
      <c r="I644" s="115"/>
      <c r="J644" s="115"/>
      <c r="K644" s="115"/>
      <c r="L644" s="115"/>
      <c r="M644" s="115"/>
      <c r="N644" s="115"/>
      <c r="O644" s="115"/>
      <c r="P644" s="115"/>
      <c r="Q644" s="115"/>
      <c r="R644" s="115"/>
      <c r="S644" s="115"/>
      <c r="T644" s="115"/>
      <c r="U644" s="115"/>
      <c r="V644" s="115"/>
    </row>
    <row r="645" spans="1:22" ht="12.75" customHeight="1" x14ac:dyDescent="0.2">
      <c r="A645" s="116" t="s">
        <v>833</v>
      </c>
      <c r="B645" s="118" t="str">
        <f>CONCATENATE(B413,"; ",B415,"; ",B471,"; ",B378,"; ",B446,"; ", B452,"; ",B634)</f>
        <v>Audit Reduction and Report Generation; Protection of Audit Information; Incident Handling; Separation of Duties; Contingency Plan Testing; Information System Recovery and Reconstitution; Contingency Planning Guide for Federal Information Systems</v>
      </c>
      <c r="C645" s="115"/>
      <c r="D645" s="115"/>
      <c r="E645" s="115"/>
      <c r="F645" s="115"/>
      <c r="G645" s="115"/>
      <c r="H645" s="115"/>
      <c r="I645" s="115"/>
      <c r="J645" s="115"/>
      <c r="K645" s="115"/>
      <c r="L645" s="115"/>
      <c r="M645" s="115"/>
      <c r="N645" s="115"/>
      <c r="O645" s="115"/>
      <c r="P645" s="115"/>
      <c r="Q645" s="115"/>
      <c r="R645" s="115"/>
      <c r="S645" s="115"/>
      <c r="T645" s="115"/>
      <c r="U645" s="115"/>
      <c r="V645" s="115"/>
    </row>
    <row r="646" spans="1:22" ht="12.75" customHeight="1" x14ac:dyDescent="0.2">
      <c r="A646" s="115" t="s">
        <v>864</v>
      </c>
      <c r="B646" s="118" t="str">
        <f>CONCATENATE(B378,"; ",B446,"; ", B452,"; ",B634)</f>
        <v>Separation of Duties; Contingency Plan Testing; Information System Recovery and Reconstitution; Contingency Planning Guide for Federal Information Systems</v>
      </c>
      <c r="C646" s="115"/>
      <c r="D646" s="115"/>
      <c r="E646" s="115"/>
      <c r="F646" s="115"/>
      <c r="G646" s="115"/>
      <c r="H646" s="115"/>
      <c r="I646" s="115"/>
      <c r="J646" s="115"/>
      <c r="K646" s="115"/>
      <c r="L646" s="115"/>
      <c r="M646" s="115"/>
      <c r="N646" s="115"/>
      <c r="O646" s="115"/>
      <c r="P646" s="115"/>
      <c r="Q646" s="115"/>
      <c r="R646" s="115"/>
      <c r="S646" s="115"/>
      <c r="T646" s="115"/>
      <c r="U646" s="115"/>
      <c r="V646" s="115"/>
    </row>
    <row r="647" spans="1:22" ht="12.75" customHeight="1" x14ac:dyDescent="0.2">
      <c r="A647" s="115" t="s">
        <v>845</v>
      </c>
      <c r="B647" s="118" t="str">
        <f>CONCATENATE(B434,"; ",B435,"; ",B436)</f>
        <v>Configuration Change Control; Security Impact Analysis; Access Restrictions for Change</v>
      </c>
      <c r="C647" s="115"/>
      <c r="D647" s="115"/>
      <c r="E647" s="115"/>
      <c r="F647" s="115"/>
      <c r="G647" s="115"/>
      <c r="H647" s="115"/>
      <c r="I647" s="115"/>
      <c r="J647" s="115"/>
      <c r="K647" s="115"/>
      <c r="L647" s="115"/>
      <c r="M647" s="115"/>
      <c r="N647" s="115"/>
      <c r="O647" s="115"/>
      <c r="P647" s="115"/>
      <c r="Q647" s="115"/>
      <c r="R647" s="115"/>
      <c r="S647" s="115"/>
      <c r="T647" s="115"/>
      <c r="U647" s="115"/>
      <c r="V647" s="115"/>
    </row>
    <row r="648" spans="1:22" ht="12.75" customHeight="1" x14ac:dyDescent="0.2">
      <c r="A648" s="115" t="s">
        <v>521</v>
      </c>
      <c r="B648" s="118" t="str">
        <f>CONCATENATE(B377,"; ",B485,"; ",B487)</f>
        <v>Information Flow Enforcement; Media Access; Media Storage</v>
      </c>
      <c r="C648" s="115"/>
      <c r="D648" s="115"/>
      <c r="E648" s="115"/>
      <c r="F648" s="115"/>
      <c r="G648" s="115"/>
      <c r="H648" s="115"/>
      <c r="I648" s="115"/>
      <c r="J648" s="115"/>
      <c r="K648" s="115"/>
      <c r="L648" s="115"/>
      <c r="M648" s="115"/>
      <c r="N648" s="115"/>
      <c r="O648" s="115"/>
      <c r="P648" s="115"/>
      <c r="Q648" s="115"/>
      <c r="R648" s="115"/>
      <c r="S648" s="115"/>
      <c r="T648" s="115"/>
      <c r="U648" s="115"/>
      <c r="V648" s="115"/>
    </row>
    <row r="649" spans="1:22" ht="12.75" customHeight="1" x14ac:dyDescent="0.2">
      <c r="A649" s="115" t="s">
        <v>531</v>
      </c>
      <c r="B649" s="118" t="str">
        <f>CONCATENATE(B485,"; ",B394)</f>
        <v>Media Access; Access Control: Full device / container based encryption</v>
      </c>
      <c r="C649" s="115"/>
      <c r="D649" s="115"/>
      <c r="E649" s="115"/>
      <c r="F649" s="115"/>
      <c r="G649" s="115"/>
      <c r="H649" s="115"/>
      <c r="I649" s="115"/>
      <c r="J649" s="115"/>
      <c r="K649" s="115"/>
      <c r="L649" s="115"/>
      <c r="M649" s="115"/>
      <c r="N649" s="115"/>
      <c r="O649" s="115"/>
      <c r="P649" s="115"/>
      <c r="Q649" s="115"/>
      <c r="R649" s="115"/>
      <c r="S649" s="115"/>
      <c r="T649" s="115"/>
      <c r="U649" s="115"/>
      <c r="V649" s="115"/>
    </row>
    <row r="650" spans="1:22" ht="12.75" customHeight="1" x14ac:dyDescent="0.2">
      <c r="A650" s="115" t="s">
        <v>549</v>
      </c>
      <c r="B650" s="118" t="str">
        <f>CONCATENATE(B451,"; ",B488)</f>
        <v>Information System Backup; Media Transport</v>
      </c>
      <c r="C650" s="115"/>
      <c r="D650" s="115"/>
      <c r="E650" s="115"/>
      <c r="F650" s="115"/>
      <c r="G650" s="115"/>
      <c r="H650" s="115"/>
      <c r="I650" s="115"/>
      <c r="J650" s="115"/>
      <c r="K650" s="115"/>
      <c r="L650" s="115"/>
      <c r="M650" s="115"/>
      <c r="N650" s="115"/>
      <c r="O650" s="115"/>
      <c r="P650" s="115"/>
      <c r="Q650" s="115"/>
      <c r="R650" s="115"/>
      <c r="S650" s="115"/>
      <c r="T650" s="115"/>
      <c r="U650" s="115"/>
      <c r="V650" s="115"/>
    </row>
    <row r="651" spans="1:22" ht="12.75" customHeight="1" x14ac:dyDescent="0.2">
      <c r="A651" s="115" t="s">
        <v>558</v>
      </c>
      <c r="B651" s="118" t="str">
        <f>CONCATENATE(B451,"; ",B489,"; ",B636,"; ",B637,"; ",B375,"; ",B379,"; ",B459,"; ",B619,"; ",B627,"; ",B605,"; ",B479,"; ",B480)</f>
        <v>Information System Backup; Media Sanitization; Guide for Mapping Types of Information and Information Systems to Security Categories; Guidelines for Media Sanitization; Account Management; Least Privilege; Identifier Management; Senior Information Security Officer; Security Authorization Process; Security Alerts, Advisories, and Directives; Controlled Maintenance; Maintenance Tools</v>
      </c>
      <c r="C651" s="115"/>
      <c r="D651" s="115"/>
      <c r="E651" s="115"/>
      <c r="F651" s="115"/>
      <c r="G651" s="115"/>
      <c r="H651" s="115"/>
      <c r="I651" s="115"/>
      <c r="J651" s="115"/>
      <c r="K651" s="115"/>
      <c r="L651" s="115"/>
      <c r="M651" s="115"/>
      <c r="N651" s="115"/>
      <c r="O651" s="115"/>
      <c r="P651" s="115"/>
      <c r="Q651" s="115"/>
      <c r="R651" s="115"/>
      <c r="S651" s="115"/>
      <c r="T651" s="115"/>
      <c r="U651" s="115"/>
      <c r="V651" s="115"/>
    </row>
    <row r="652" spans="1:22" ht="12.75" customHeight="1" x14ac:dyDescent="0.2">
      <c r="A652" s="115" t="s">
        <v>880</v>
      </c>
      <c r="B652" s="118" t="str">
        <f>CONCATENATE(B469,"; ",B471,"; ",B476)</f>
        <v>Incident Response Training; Incident Handling; Information Spillage Response</v>
      </c>
      <c r="C652" s="115"/>
      <c r="D652" s="115"/>
      <c r="E652" s="115"/>
      <c r="F652" s="115"/>
      <c r="G652" s="115"/>
      <c r="H652" s="115"/>
      <c r="I652" s="115"/>
      <c r="J652" s="115"/>
      <c r="K652" s="115"/>
      <c r="L652" s="115"/>
      <c r="M652" s="115"/>
      <c r="N652" s="115"/>
      <c r="O652" s="115"/>
      <c r="P652" s="115"/>
      <c r="Q652" s="115"/>
      <c r="R652" s="115"/>
      <c r="S652" s="115"/>
      <c r="T652" s="115"/>
      <c r="U652" s="115"/>
      <c r="V652" s="115"/>
    </row>
    <row r="653" spans="1:22" ht="12.75" customHeight="1" x14ac:dyDescent="0.2">
      <c r="A653" s="115" t="s">
        <v>883</v>
      </c>
      <c r="B653" s="118" t="str">
        <f>CONCATENATE(B469,"; ",B471,"; ",B477)</f>
        <v>Incident Response Training; Incident Handling; Integrated Information Security Analysis Team</v>
      </c>
      <c r="C653" s="115"/>
      <c r="D653" s="115"/>
      <c r="E653" s="115"/>
      <c r="F653" s="115"/>
      <c r="G653" s="115"/>
      <c r="H653" s="115"/>
      <c r="I653" s="115"/>
      <c r="J653" s="115"/>
      <c r="K653" s="115"/>
      <c r="L653" s="115"/>
      <c r="M653" s="115"/>
      <c r="N653" s="115"/>
      <c r="O653" s="115"/>
      <c r="P653" s="115"/>
      <c r="Q653" s="115"/>
      <c r="R653" s="115"/>
      <c r="S653" s="115"/>
      <c r="T653" s="115"/>
      <c r="U653" s="115"/>
      <c r="V653" s="115"/>
    </row>
    <row r="654" spans="1:22" ht="12.75" customHeight="1" x14ac:dyDescent="0.2">
      <c r="A654" s="115" t="s">
        <v>889</v>
      </c>
      <c r="B654" s="118" t="str">
        <f>CONCATENATE(B487,"; ",B493,"; ",B496,"; ",B497,"; ",B508)</f>
        <v>Media Storage; Physical Access Authorizations; Access Control for Output Devices; Monitoring Physical Access; Alternate Work Site</v>
      </c>
      <c r="C654" s="115"/>
      <c r="D654" s="115"/>
      <c r="E654" s="115"/>
      <c r="F654" s="115"/>
      <c r="G654" s="115"/>
      <c r="H654" s="115"/>
      <c r="I654" s="115"/>
      <c r="J654" s="115"/>
      <c r="K654" s="115"/>
      <c r="L654" s="115"/>
      <c r="M654" s="115"/>
      <c r="N654" s="115"/>
      <c r="O654" s="115"/>
      <c r="P654" s="115"/>
      <c r="Q654" s="115"/>
      <c r="R654" s="115"/>
      <c r="S654" s="115"/>
      <c r="T654" s="115"/>
      <c r="U654" s="115"/>
      <c r="V654" s="115"/>
    </row>
    <row r="655" spans="1:22" ht="12.75" customHeight="1" x14ac:dyDescent="0.2">
      <c r="A655" s="115" t="s">
        <v>895</v>
      </c>
      <c r="B655" s="118" t="str">
        <f>CONCATENATE(B485,"; ",B488,"; ",B490)</f>
        <v>Media Access; Media Transport; Media Use</v>
      </c>
      <c r="C655" s="115"/>
      <c r="D655" s="115"/>
      <c r="E655" s="115"/>
      <c r="F655" s="115"/>
      <c r="G655" s="115"/>
      <c r="H655" s="115"/>
      <c r="I655" s="115"/>
      <c r="J655" s="115"/>
      <c r="K655" s="115"/>
      <c r="L655" s="115"/>
      <c r="M655" s="115"/>
      <c r="N655" s="115"/>
      <c r="O655" s="115"/>
      <c r="P655" s="115"/>
      <c r="Q655" s="115"/>
      <c r="R655" s="115"/>
      <c r="S655" s="115"/>
      <c r="T655" s="115"/>
      <c r="U655" s="115"/>
      <c r="V655" s="115"/>
    </row>
    <row r="656" spans="1:22" ht="12.75" customHeight="1" x14ac:dyDescent="0.2">
      <c r="A656" s="115" t="s">
        <v>900</v>
      </c>
      <c r="B656" s="118" t="str">
        <f>CONCATENATE(B619,"; ",B627,"; ",B605,"; ",B427,"; ",B618)</f>
        <v>Senior Information Security Officer; Security Authorization Process; Security Alerts, Advisories, and Directives; Plan of Action and Milestones; Information Security Program Plan</v>
      </c>
      <c r="C656" s="115"/>
      <c r="D656" s="115"/>
      <c r="E656" s="115"/>
      <c r="F656" s="115"/>
      <c r="G656" s="115"/>
      <c r="H656" s="115"/>
      <c r="I656" s="115"/>
      <c r="J656" s="115"/>
      <c r="K656" s="115"/>
      <c r="L656" s="115"/>
      <c r="M656" s="115"/>
      <c r="N656" s="115"/>
      <c r="O656" s="115"/>
      <c r="P656" s="115"/>
      <c r="Q656" s="115"/>
      <c r="R656" s="115"/>
      <c r="S656" s="115"/>
      <c r="T656" s="115"/>
      <c r="U656" s="115"/>
      <c r="V656" s="115"/>
    </row>
    <row r="657" spans="1:22" ht="12.75" customHeight="1" x14ac:dyDescent="0.2">
      <c r="A657" s="115" t="s">
        <v>905</v>
      </c>
      <c r="B657" s="118" t="str">
        <f>CONCATENATE(B427,"; ",B434,"; ",B618,"; ",B549,"; ",B537,"; ",B542,"; ",B558)</f>
        <v>Plan of Action and Milestones; Configuration Change Control; Information Security Program Plan; Development Process, Standards, and Tools; System Development Life Cycle; Security Engineering Principles; Application Partitioning</v>
      </c>
      <c r="C657" s="115"/>
      <c r="D657" s="115"/>
      <c r="E657" s="115"/>
      <c r="F657" s="115"/>
      <c r="G657" s="115"/>
      <c r="H657" s="115"/>
      <c r="I657" s="115"/>
      <c r="J657" s="115"/>
      <c r="K657" s="115"/>
      <c r="L657" s="115"/>
      <c r="M657" s="115"/>
      <c r="N657" s="115"/>
      <c r="O657" s="115"/>
      <c r="P657" s="115"/>
      <c r="Q657" s="115"/>
      <c r="R657" s="115"/>
      <c r="S657" s="115"/>
      <c r="T657" s="115"/>
      <c r="U657" s="115"/>
      <c r="V657" s="115"/>
    </row>
    <row r="658" spans="1:22" ht="12.75" customHeight="1" x14ac:dyDescent="0.2">
      <c r="A658" s="115" t="s">
        <v>908</v>
      </c>
      <c r="B658" s="118" t="str">
        <f>CONCATENATE(B427,"; ",B618,"; ",B459,"; ",B460,"; ",B463,"; ",B464)</f>
        <v>Plan of Action and Milestones; Information Security Program Plan; Identifier Management; Authenticator Management; Cryptographic Module Authentication; Identification and Authentication (Non- Organizational Users)</v>
      </c>
      <c r="C658" s="115"/>
      <c r="D658" s="115"/>
      <c r="E658" s="115"/>
      <c r="F658" s="115"/>
      <c r="G658" s="115"/>
      <c r="H658" s="115"/>
      <c r="I658" s="115"/>
      <c r="J658" s="115"/>
      <c r="K658" s="115"/>
      <c r="L658" s="115"/>
      <c r="M658" s="115"/>
      <c r="N658" s="115"/>
      <c r="O658" s="115"/>
      <c r="P658" s="115"/>
      <c r="Q658" s="115"/>
      <c r="R658" s="115"/>
      <c r="S658" s="115"/>
      <c r="T658" s="115"/>
      <c r="U658" s="115"/>
      <c r="V658" s="115"/>
    </row>
    <row r="659" spans="1:22" ht="12.75" customHeight="1" x14ac:dyDescent="0.2">
      <c r="A659" s="115" t="s">
        <v>911</v>
      </c>
      <c r="B659" s="118" t="str">
        <f>CONCATENATE(B427,"; ",B618)</f>
        <v>Plan of Action and Milestones; Information Security Program Plan</v>
      </c>
      <c r="C659" s="115"/>
      <c r="D659" s="115"/>
      <c r="E659" s="115"/>
      <c r="F659" s="115"/>
      <c r="G659" s="115"/>
      <c r="H659" s="115"/>
      <c r="I659" s="115"/>
      <c r="J659" s="115"/>
      <c r="K659" s="115"/>
      <c r="L659" s="115"/>
      <c r="M659" s="115"/>
      <c r="N659" s="115"/>
      <c r="O659" s="115"/>
      <c r="P659" s="115"/>
      <c r="Q659" s="115"/>
      <c r="R659" s="115"/>
      <c r="S659" s="115"/>
      <c r="T659" s="115"/>
      <c r="U659" s="115"/>
      <c r="V659" s="115"/>
    </row>
    <row r="660" spans="1:22" ht="12.75" customHeight="1" x14ac:dyDescent="0.2">
      <c r="A660" s="115" t="s">
        <v>917</v>
      </c>
      <c r="B660" s="118" t="str">
        <f>CONCATENATE(B433,"; ",B437,"; ",B434,"; ",B393,"; ",B479)</f>
        <v>Baseline Configuration; Configuration Settings; Configuration Change Control; Access Control for Mobile Devices; Controlled Maintenance</v>
      </c>
      <c r="C660" s="115"/>
      <c r="D660" s="115"/>
      <c r="E660" s="115"/>
      <c r="F660" s="115"/>
      <c r="G660" s="115"/>
      <c r="H660" s="115"/>
      <c r="I660" s="115"/>
      <c r="J660" s="115"/>
      <c r="K660" s="115"/>
      <c r="L660" s="115"/>
      <c r="M660" s="115"/>
      <c r="N660" s="115"/>
      <c r="O660" s="115"/>
      <c r="P660" s="115"/>
      <c r="Q660" s="115"/>
      <c r="R660" s="115"/>
      <c r="S660" s="115"/>
      <c r="T660" s="115"/>
      <c r="U660" s="115"/>
      <c r="V660" s="115"/>
    </row>
    <row r="661" spans="1:22" ht="12.75" customHeight="1" x14ac:dyDescent="0.2">
      <c r="A661" s="115" t="s">
        <v>291</v>
      </c>
      <c r="B661" s="118" t="s">
        <v>2062</v>
      </c>
      <c r="C661" s="115"/>
      <c r="D661" s="115"/>
      <c r="E661" s="115"/>
      <c r="F661" s="115"/>
      <c r="G661" s="115"/>
      <c r="H661" s="115"/>
      <c r="I661" s="115"/>
      <c r="J661" s="115"/>
      <c r="K661" s="115"/>
      <c r="L661" s="115"/>
      <c r="M661" s="115"/>
      <c r="N661" s="115"/>
      <c r="O661" s="115"/>
      <c r="P661" s="115"/>
      <c r="Q661" s="115"/>
      <c r="R661" s="115"/>
      <c r="S661" s="115"/>
      <c r="T661" s="115"/>
      <c r="U661" s="115"/>
      <c r="V661" s="115"/>
    </row>
    <row r="662" spans="1:22" ht="12.75" customHeight="1" x14ac:dyDescent="0.2">
      <c r="A662" s="115" t="s">
        <v>848</v>
      </c>
      <c r="B662" s="118" t="s">
        <v>2063</v>
      </c>
      <c r="C662" s="115"/>
      <c r="D662" s="115"/>
      <c r="E662" s="115"/>
      <c r="F662" s="115"/>
      <c r="G662" s="115"/>
      <c r="H662" s="115"/>
      <c r="I662" s="115"/>
      <c r="J662" s="115"/>
      <c r="K662" s="115"/>
      <c r="L662" s="115"/>
      <c r="M662" s="115"/>
      <c r="N662" s="115"/>
      <c r="O662" s="115"/>
      <c r="P662" s="115"/>
      <c r="Q662" s="115"/>
      <c r="R662" s="115"/>
      <c r="S662" s="115"/>
      <c r="T662" s="115"/>
      <c r="U662" s="115"/>
      <c r="V662" s="115"/>
    </row>
    <row r="663" spans="1:22" ht="12.75" customHeight="1" x14ac:dyDescent="0.2">
      <c r="A663" s="115" t="s">
        <v>2064</v>
      </c>
      <c r="B663" s="118" t="s">
        <v>2065</v>
      </c>
      <c r="C663" s="115"/>
      <c r="D663" s="115"/>
      <c r="E663" s="115"/>
      <c r="F663" s="115"/>
      <c r="G663" s="115"/>
      <c r="H663" s="115"/>
      <c r="I663" s="115"/>
      <c r="J663" s="115"/>
      <c r="K663" s="115"/>
      <c r="L663" s="115"/>
      <c r="M663" s="115"/>
      <c r="N663" s="115"/>
      <c r="O663" s="115"/>
      <c r="P663" s="115"/>
      <c r="Q663" s="115"/>
      <c r="R663" s="115"/>
      <c r="S663" s="115"/>
      <c r="T663" s="115"/>
      <c r="U663" s="115"/>
      <c r="V663" s="115"/>
    </row>
    <row r="664" spans="1:22" ht="12.75" customHeight="1" x14ac:dyDescent="0.2">
      <c r="A664" s="115" t="s">
        <v>245</v>
      </c>
      <c r="B664" s="118" t="s">
        <v>2066</v>
      </c>
      <c r="C664" s="115"/>
      <c r="D664" s="115"/>
      <c r="E664" s="115"/>
      <c r="F664" s="115"/>
      <c r="G664" s="115"/>
      <c r="H664" s="115"/>
      <c r="I664" s="115"/>
      <c r="J664" s="115"/>
      <c r="K664" s="115"/>
      <c r="L664" s="115"/>
      <c r="M664" s="115"/>
      <c r="N664" s="115"/>
      <c r="O664" s="115"/>
      <c r="P664" s="115"/>
      <c r="Q664" s="115"/>
      <c r="R664" s="115"/>
      <c r="S664" s="115"/>
      <c r="T664" s="115"/>
      <c r="U664" s="115"/>
      <c r="V664" s="115"/>
    </row>
    <row r="665" spans="1:22" ht="12.75" customHeight="1" x14ac:dyDescent="0.2">
      <c r="A665" s="115" t="s">
        <v>2067</v>
      </c>
      <c r="B665" s="118" t="s">
        <v>2066</v>
      </c>
      <c r="C665" s="115"/>
      <c r="D665" s="115"/>
      <c r="E665" s="115"/>
      <c r="F665" s="115"/>
      <c r="G665" s="115"/>
      <c r="H665" s="115"/>
      <c r="I665" s="115"/>
      <c r="J665" s="115"/>
      <c r="K665" s="115"/>
      <c r="L665" s="115"/>
      <c r="M665" s="115"/>
      <c r="N665" s="115"/>
      <c r="O665" s="115"/>
      <c r="P665" s="115"/>
      <c r="Q665" s="115"/>
      <c r="R665" s="115"/>
      <c r="S665" s="115"/>
      <c r="T665" s="115"/>
      <c r="U665" s="115"/>
      <c r="V665" s="115"/>
    </row>
    <row r="666" spans="1:22" ht="12.75" customHeight="1" x14ac:dyDescent="0.2">
      <c r="A666" s="115" t="s">
        <v>294</v>
      </c>
      <c r="B666" s="118" t="s">
        <v>2068</v>
      </c>
      <c r="C666" s="115"/>
      <c r="D666" s="115"/>
      <c r="E666" s="115"/>
      <c r="F666" s="115"/>
      <c r="G666" s="115"/>
      <c r="H666" s="115"/>
      <c r="I666" s="115"/>
      <c r="J666" s="115"/>
      <c r="K666" s="115"/>
      <c r="L666" s="115"/>
      <c r="M666" s="115"/>
      <c r="N666" s="115"/>
      <c r="O666" s="115"/>
      <c r="P666" s="115"/>
      <c r="Q666" s="115"/>
      <c r="R666" s="115"/>
      <c r="S666" s="115"/>
      <c r="T666" s="115"/>
      <c r="U666" s="115"/>
      <c r="V666" s="115"/>
    </row>
    <row r="667" spans="1:22" ht="12.75" customHeight="1" x14ac:dyDescent="0.2">
      <c r="A667" s="115" t="s">
        <v>2069</v>
      </c>
      <c r="B667" s="118" t="s">
        <v>2070</v>
      </c>
      <c r="C667" s="115"/>
      <c r="D667" s="115"/>
      <c r="E667" s="115"/>
      <c r="F667" s="115"/>
      <c r="G667" s="115"/>
      <c r="H667" s="115"/>
      <c r="I667" s="115"/>
      <c r="J667" s="115"/>
      <c r="K667" s="115"/>
      <c r="L667" s="115"/>
      <c r="M667" s="115"/>
      <c r="N667" s="115"/>
      <c r="O667" s="115"/>
      <c r="P667" s="115"/>
      <c r="Q667" s="115"/>
      <c r="R667" s="115"/>
      <c r="S667" s="115"/>
      <c r="T667" s="115"/>
      <c r="U667" s="115"/>
      <c r="V667" s="115"/>
    </row>
    <row r="668" spans="1:22" ht="12.75" customHeight="1" x14ac:dyDescent="0.2">
      <c r="A668" s="115" t="s">
        <v>2071</v>
      </c>
      <c r="B668" s="118" t="s">
        <v>2072</v>
      </c>
      <c r="C668" s="115"/>
      <c r="D668" s="115"/>
      <c r="E668" s="115"/>
      <c r="F668" s="115"/>
      <c r="G668" s="115"/>
      <c r="H668" s="115"/>
      <c r="I668" s="115"/>
      <c r="J668" s="115"/>
      <c r="K668" s="115"/>
      <c r="L668" s="115"/>
      <c r="M668" s="115"/>
      <c r="N668" s="115"/>
      <c r="O668" s="115"/>
      <c r="P668" s="115"/>
      <c r="Q668" s="115"/>
      <c r="R668" s="115"/>
      <c r="S668" s="115"/>
      <c r="T668" s="115"/>
      <c r="U668" s="115"/>
      <c r="V668" s="115"/>
    </row>
    <row r="669" spans="1:22" ht="12.75" customHeight="1" x14ac:dyDescent="0.2">
      <c r="A669" s="115" t="s">
        <v>648</v>
      </c>
      <c r="B669" s="118" t="s">
        <v>2073</v>
      </c>
      <c r="C669" s="115"/>
      <c r="D669" s="115"/>
      <c r="E669" s="115"/>
      <c r="F669" s="115"/>
      <c r="G669" s="115"/>
      <c r="H669" s="115"/>
      <c r="I669" s="115"/>
      <c r="J669" s="115"/>
      <c r="K669" s="115"/>
      <c r="L669" s="115"/>
      <c r="M669" s="115"/>
      <c r="N669" s="115"/>
      <c r="O669" s="115"/>
      <c r="P669" s="115"/>
      <c r="Q669" s="115"/>
      <c r="R669" s="115"/>
      <c r="S669" s="115"/>
      <c r="T669" s="115"/>
      <c r="U669" s="115"/>
      <c r="V669" s="115"/>
    </row>
    <row r="670" spans="1:22" ht="12.75" customHeight="1" x14ac:dyDescent="0.2">
      <c r="A670" s="115" t="s">
        <v>2074</v>
      </c>
      <c r="B670" s="118" t="s">
        <v>2075</v>
      </c>
      <c r="C670" s="115"/>
      <c r="D670" s="115"/>
      <c r="E670" s="115"/>
      <c r="F670" s="115"/>
      <c r="G670" s="115"/>
      <c r="H670" s="115"/>
      <c r="I670" s="115"/>
      <c r="J670" s="115"/>
      <c r="K670" s="115"/>
      <c r="L670" s="115"/>
      <c r="M670" s="115"/>
      <c r="N670" s="115"/>
      <c r="O670" s="115"/>
      <c r="P670" s="115"/>
      <c r="Q670" s="115"/>
      <c r="R670" s="115"/>
      <c r="S670" s="115"/>
      <c r="T670" s="115"/>
      <c r="U670" s="115"/>
      <c r="V670" s="115"/>
    </row>
    <row r="671" spans="1:22" ht="12.75" customHeight="1" x14ac:dyDescent="0.2">
      <c r="A671" s="115" t="s">
        <v>428</v>
      </c>
      <c r="B671" s="118" t="s">
        <v>2076</v>
      </c>
      <c r="C671" s="115"/>
      <c r="D671" s="115"/>
      <c r="E671" s="115"/>
      <c r="F671" s="115"/>
      <c r="G671" s="115"/>
      <c r="H671" s="115"/>
      <c r="I671" s="115"/>
      <c r="J671" s="115"/>
      <c r="K671" s="115"/>
      <c r="L671" s="115"/>
      <c r="M671" s="115"/>
      <c r="N671" s="115"/>
      <c r="O671" s="115"/>
      <c r="P671" s="115"/>
      <c r="Q671" s="115"/>
      <c r="R671" s="115"/>
      <c r="S671" s="115"/>
      <c r="T671" s="115"/>
      <c r="U671" s="115"/>
      <c r="V671" s="115"/>
    </row>
    <row r="672" spans="1:22" ht="12.75" customHeight="1" x14ac:dyDescent="0.2">
      <c r="A672" s="115" t="s">
        <v>301</v>
      </c>
      <c r="B672" s="118" t="s">
        <v>2077</v>
      </c>
      <c r="C672" s="115"/>
      <c r="D672" s="115"/>
      <c r="E672" s="115"/>
      <c r="F672" s="115"/>
      <c r="G672" s="115"/>
      <c r="H672" s="115"/>
      <c r="I672" s="115"/>
      <c r="J672" s="115"/>
      <c r="K672" s="115"/>
      <c r="L672" s="115"/>
      <c r="M672" s="115"/>
      <c r="N672" s="115"/>
      <c r="O672" s="115"/>
      <c r="P672" s="115"/>
      <c r="Q672" s="115"/>
      <c r="R672" s="115"/>
      <c r="S672" s="115"/>
      <c r="T672" s="115"/>
      <c r="U672" s="115"/>
      <c r="V672" s="115"/>
    </row>
    <row r="673" spans="1:22" ht="12.75" customHeight="1" x14ac:dyDescent="0.2">
      <c r="A673" s="115" t="s">
        <v>226</v>
      </c>
      <c r="B673" s="118" t="s">
        <v>2078</v>
      </c>
      <c r="C673" s="115"/>
      <c r="D673" s="115"/>
      <c r="E673" s="115"/>
      <c r="F673" s="115"/>
      <c r="G673" s="115"/>
      <c r="H673" s="115"/>
      <c r="I673" s="115"/>
      <c r="J673" s="115"/>
      <c r="K673" s="115"/>
      <c r="L673" s="115"/>
      <c r="M673" s="115"/>
      <c r="N673" s="115"/>
      <c r="O673" s="115"/>
      <c r="P673" s="115"/>
      <c r="Q673" s="115"/>
      <c r="R673" s="115"/>
      <c r="S673" s="115"/>
      <c r="T673" s="115"/>
      <c r="U673" s="115"/>
      <c r="V673" s="115"/>
    </row>
    <row r="674" spans="1:22" ht="12.75" customHeight="1" x14ac:dyDescent="0.2">
      <c r="A674" s="115" t="s">
        <v>2079</v>
      </c>
      <c r="B674" s="118" t="s">
        <v>2080</v>
      </c>
      <c r="C674" s="115"/>
      <c r="D674" s="115"/>
      <c r="E674" s="115"/>
      <c r="F674" s="115"/>
      <c r="G674" s="115"/>
      <c r="H674" s="115"/>
      <c r="I674" s="115"/>
      <c r="J674" s="115"/>
      <c r="K674" s="115"/>
      <c r="L674" s="115"/>
      <c r="M674" s="115"/>
      <c r="N674" s="115"/>
      <c r="O674" s="115"/>
      <c r="P674" s="115"/>
      <c r="Q674" s="115"/>
      <c r="R674" s="115"/>
      <c r="S674" s="115"/>
      <c r="T674" s="115"/>
      <c r="U674" s="115"/>
      <c r="V674" s="115"/>
    </row>
    <row r="675" spans="1:22" ht="12.75" customHeight="1" x14ac:dyDescent="0.2">
      <c r="A675" s="115" t="s">
        <v>2081</v>
      </c>
      <c r="B675" s="118" t="s">
        <v>2082</v>
      </c>
      <c r="C675" s="115"/>
      <c r="D675" s="115"/>
      <c r="E675" s="115"/>
      <c r="F675" s="115"/>
      <c r="G675" s="115"/>
      <c r="H675" s="115"/>
      <c r="I675" s="115"/>
      <c r="J675" s="115"/>
      <c r="K675" s="115"/>
      <c r="L675" s="115"/>
      <c r="M675" s="115"/>
      <c r="N675" s="115"/>
      <c r="O675" s="115"/>
      <c r="P675" s="115"/>
      <c r="Q675" s="115"/>
      <c r="R675" s="115"/>
      <c r="S675" s="115"/>
      <c r="T675" s="115"/>
      <c r="U675" s="115"/>
      <c r="V675" s="115"/>
    </row>
    <row r="676" spans="1:22" ht="12.75" customHeight="1" x14ac:dyDescent="0.2">
      <c r="A676" s="115" t="s">
        <v>2083</v>
      </c>
      <c r="B676" s="118" t="s">
        <v>2084</v>
      </c>
      <c r="C676" s="115"/>
      <c r="D676" s="115"/>
      <c r="E676" s="115"/>
      <c r="F676" s="115"/>
      <c r="G676" s="115"/>
      <c r="H676" s="115"/>
      <c r="I676" s="115"/>
      <c r="J676" s="115"/>
      <c r="K676" s="115"/>
      <c r="L676" s="115"/>
      <c r="M676" s="115"/>
      <c r="N676" s="115"/>
      <c r="O676" s="115"/>
      <c r="P676" s="115"/>
      <c r="Q676" s="115"/>
      <c r="R676" s="115"/>
      <c r="S676" s="115"/>
      <c r="T676" s="115"/>
      <c r="U676" s="115"/>
      <c r="V676" s="115"/>
    </row>
    <row r="677" spans="1:22" ht="12.75" customHeight="1" x14ac:dyDescent="0.2">
      <c r="A677" s="115" t="s">
        <v>2085</v>
      </c>
      <c r="B677" s="118" t="s">
        <v>2086</v>
      </c>
      <c r="C677" s="115"/>
      <c r="D677" s="115"/>
      <c r="E677" s="115"/>
      <c r="F677" s="115"/>
      <c r="G677" s="115"/>
      <c r="H677" s="115"/>
      <c r="I677" s="115"/>
      <c r="J677" s="115"/>
      <c r="K677" s="115"/>
      <c r="L677" s="115"/>
      <c r="M677" s="115"/>
      <c r="N677" s="115"/>
      <c r="O677" s="115"/>
      <c r="P677" s="115"/>
      <c r="Q677" s="115"/>
      <c r="R677" s="115"/>
      <c r="S677" s="115"/>
      <c r="T677" s="115"/>
      <c r="U677" s="115"/>
      <c r="V677" s="115"/>
    </row>
    <row r="678" spans="1:22" ht="12.75" customHeight="1" x14ac:dyDescent="0.2">
      <c r="A678" s="115" t="s">
        <v>280</v>
      </c>
      <c r="B678" s="118" t="s">
        <v>2087</v>
      </c>
      <c r="C678" s="115"/>
      <c r="D678" s="115"/>
      <c r="E678" s="115"/>
      <c r="F678" s="115"/>
      <c r="G678" s="115"/>
      <c r="H678" s="115"/>
      <c r="I678" s="115"/>
      <c r="J678" s="115"/>
      <c r="K678" s="115"/>
      <c r="L678" s="115"/>
      <c r="M678" s="115"/>
      <c r="N678" s="115"/>
      <c r="O678" s="115"/>
      <c r="P678" s="115"/>
      <c r="Q678" s="115"/>
      <c r="R678" s="115"/>
      <c r="S678" s="115"/>
      <c r="T678" s="115"/>
      <c r="U678" s="115"/>
      <c r="V678" s="115"/>
    </row>
    <row r="679" spans="1:22" ht="12.75" customHeight="1" x14ac:dyDescent="0.2">
      <c r="A679" s="115" t="s">
        <v>233</v>
      </c>
      <c r="B679" s="118" t="s">
        <v>2088</v>
      </c>
      <c r="C679" s="115"/>
      <c r="D679" s="115"/>
      <c r="E679" s="115"/>
      <c r="F679" s="115"/>
      <c r="G679" s="115"/>
      <c r="H679" s="115"/>
      <c r="I679" s="115"/>
      <c r="J679" s="115"/>
      <c r="K679" s="115"/>
      <c r="L679" s="115"/>
      <c r="M679" s="115"/>
      <c r="N679" s="115"/>
      <c r="O679" s="115"/>
      <c r="P679" s="115"/>
      <c r="Q679" s="115"/>
      <c r="R679" s="115"/>
      <c r="S679" s="115"/>
      <c r="T679" s="115"/>
      <c r="U679" s="115"/>
      <c r="V679" s="115"/>
    </row>
    <row r="680" spans="1:22" ht="12.75" customHeight="1" x14ac:dyDescent="0.2">
      <c r="A680" s="115" t="s">
        <v>268</v>
      </c>
      <c r="B680" s="118" t="s">
        <v>2089</v>
      </c>
      <c r="C680" s="115"/>
      <c r="D680" s="115"/>
      <c r="E680" s="115"/>
      <c r="F680" s="115"/>
      <c r="G680" s="115"/>
      <c r="H680" s="115"/>
      <c r="I680" s="115"/>
      <c r="J680" s="115"/>
      <c r="K680" s="115"/>
      <c r="L680" s="115"/>
      <c r="M680" s="115"/>
      <c r="N680" s="115"/>
      <c r="O680" s="115"/>
      <c r="P680" s="115"/>
      <c r="Q680" s="115"/>
      <c r="R680" s="115"/>
      <c r="S680" s="115"/>
      <c r="T680" s="115"/>
      <c r="U680" s="115"/>
      <c r="V680" s="115"/>
    </row>
    <row r="681" spans="1:22" ht="12.75" customHeight="1" x14ac:dyDescent="0.2">
      <c r="A681" s="115" t="s">
        <v>312</v>
      </c>
      <c r="B681" s="118" t="s">
        <v>2090</v>
      </c>
      <c r="C681" s="115"/>
      <c r="D681" s="115"/>
      <c r="E681" s="115"/>
      <c r="F681" s="115"/>
      <c r="G681" s="115"/>
      <c r="H681" s="115"/>
      <c r="I681" s="115"/>
      <c r="J681" s="115"/>
      <c r="K681" s="115"/>
      <c r="L681" s="115"/>
      <c r="M681" s="115"/>
      <c r="N681" s="115"/>
      <c r="O681" s="115"/>
      <c r="P681" s="115"/>
      <c r="Q681" s="115"/>
      <c r="R681" s="115"/>
      <c r="S681" s="115"/>
      <c r="T681" s="115"/>
      <c r="U681" s="115"/>
      <c r="V681" s="115"/>
    </row>
    <row r="682" spans="1:22" ht="12.75" customHeight="1" x14ac:dyDescent="0.2">
      <c r="A682" s="115" t="s">
        <v>385</v>
      </c>
      <c r="B682" s="118" t="s">
        <v>2091</v>
      </c>
      <c r="C682" s="115"/>
      <c r="D682" s="115"/>
      <c r="E682" s="115"/>
      <c r="F682" s="115"/>
      <c r="G682" s="115"/>
      <c r="H682" s="115"/>
      <c r="I682" s="115"/>
      <c r="J682" s="115"/>
      <c r="K682" s="115"/>
      <c r="L682" s="115"/>
      <c r="M682" s="115"/>
      <c r="N682" s="115"/>
      <c r="O682" s="115"/>
      <c r="P682" s="115"/>
      <c r="Q682" s="115"/>
      <c r="R682" s="115"/>
      <c r="S682" s="115"/>
      <c r="T682" s="115"/>
      <c r="U682" s="115"/>
      <c r="V682" s="115"/>
    </row>
    <row r="683" spans="1:22" ht="12.75" customHeight="1" x14ac:dyDescent="0.2">
      <c r="A683" s="115" t="s">
        <v>405</v>
      </c>
      <c r="B683" s="118" t="s">
        <v>2092</v>
      </c>
      <c r="C683" s="115"/>
      <c r="D683" s="115"/>
      <c r="E683" s="115"/>
      <c r="F683" s="115"/>
      <c r="G683" s="115"/>
      <c r="H683" s="115"/>
      <c r="I683" s="115"/>
      <c r="J683" s="115"/>
      <c r="K683" s="115"/>
      <c r="L683" s="115"/>
      <c r="M683" s="115"/>
      <c r="N683" s="115"/>
      <c r="O683" s="115"/>
      <c r="P683" s="115"/>
      <c r="Q683" s="115"/>
      <c r="R683" s="115"/>
      <c r="S683" s="115"/>
      <c r="T683" s="115"/>
      <c r="U683" s="115"/>
      <c r="V683" s="115"/>
    </row>
    <row r="684" spans="1:22" ht="12.75" customHeight="1" x14ac:dyDescent="0.2">
      <c r="A684" s="115" t="s">
        <v>569</v>
      </c>
      <c r="B684" s="118" t="s">
        <v>2093</v>
      </c>
      <c r="C684" s="115"/>
      <c r="D684" s="115"/>
      <c r="E684" s="115"/>
      <c r="F684" s="115"/>
      <c r="G684" s="115"/>
      <c r="H684" s="115"/>
      <c r="I684" s="115"/>
      <c r="J684" s="115"/>
      <c r="K684" s="115"/>
      <c r="L684" s="115"/>
      <c r="M684" s="115"/>
      <c r="N684" s="115"/>
      <c r="O684" s="115"/>
      <c r="P684" s="115"/>
      <c r="Q684" s="115"/>
      <c r="R684" s="115"/>
      <c r="S684" s="115"/>
      <c r="T684" s="115"/>
      <c r="U684" s="115"/>
      <c r="V684" s="115"/>
    </row>
    <row r="685" spans="1:22" ht="12.75" customHeight="1" x14ac:dyDescent="0.2">
      <c r="A685" s="115" t="s">
        <v>221</v>
      </c>
      <c r="B685" s="118" t="s">
        <v>2094</v>
      </c>
      <c r="C685" s="115"/>
      <c r="D685" s="115"/>
      <c r="E685" s="115"/>
      <c r="F685" s="115"/>
      <c r="G685" s="115"/>
      <c r="H685" s="115"/>
      <c r="I685" s="115"/>
      <c r="J685" s="115"/>
      <c r="K685" s="115"/>
      <c r="L685" s="115"/>
      <c r="M685" s="115"/>
      <c r="N685" s="115"/>
      <c r="O685" s="115"/>
      <c r="P685" s="115"/>
      <c r="Q685" s="115"/>
      <c r="R685" s="115"/>
      <c r="S685" s="115"/>
      <c r="T685" s="115"/>
      <c r="U685" s="115"/>
      <c r="V685" s="115"/>
    </row>
    <row r="686" spans="1:22" ht="12.75" customHeight="1" x14ac:dyDescent="0.2">
      <c r="A686" s="115" t="s">
        <v>446</v>
      </c>
      <c r="B686" s="118" t="s">
        <v>2095</v>
      </c>
      <c r="C686" s="115"/>
      <c r="D686" s="115"/>
      <c r="E686" s="115"/>
      <c r="F686" s="115"/>
      <c r="G686" s="115"/>
      <c r="H686" s="115"/>
      <c r="I686" s="115"/>
      <c r="J686" s="115"/>
      <c r="K686" s="115"/>
      <c r="L686" s="115"/>
      <c r="M686" s="115"/>
      <c r="N686" s="115"/>
      <c r="O686" s="115"/>
      <c r="P686" s="115"/>
      <c r="Q686" s="115"/>
      <c r="R686" s="115"/>
      <c r="S686" s="115"/>
      <c r="T686" s="115"/>
      <c r="U686" s="115"/>
      <c r="V686" s="115"/>
    </row>
    <row r="687" spans="1:22" ht="12.75" customHeight="1" x14ac:dyDescent="0.2">
      <c r="A687" s="115" t="s">
        <v>588</v>
      </c>
      <c r="B687" s="118" t="s">
        <v>2096</v>
      </c>
      <c r="C687" s="115"/>
      <c r="D687" s="115"/>
      <c r="E687" s="115"/>
      <c r="F687" s="115"/>
      <c r="G687" s="115"/>
      <c r="H687" s="115"/>
      <c r="I687" s="115"/>
      <c r="J687" s="115"/>
      <c r="K687" s="115"/>
      <c r="L687" s="115"/>
      <c r="M687" s="115"/>
      <c r="N687" s="115"/>
      <c r="O687" s="115"/>
      <c r="P687" s="115"/>
      <c r="Q687" s="115"/>
      <c r="R687" s="115"/>
      <c r="S687" s="115"/>
      <c r="T687" s="115"/>
      <c r="U687" s="115"/>
      <c r="V687" s="115"/>
    </row>
    <row r="688" spans="1:22" ht="12.75" customHeight="1" x14ac:dyDescent="0.2">
      <c r="A688" s="115" t="s">
        <v>597</v>
      </c>
      <c r="B688" s="118" t="s">
        <v>2097</v>
      </c>
      <c r="C688" s="115"/>
      <c r="D688" s="115"/>
      <c r="E688" s="115"/>
      <c r="F688" s="115"/>
      <c r="G688" s="115"/>
      <c r="H688" s="115"/>
      <c r="I688" s="115"/>
      <c r="J688" s="115"/>
      <c r="K688" s="115"/>
      <c r="L688" s="115"/>
      <c r="M688" s="115"/>
      <c r="N688" s="115"/>
      <c r="O688" s="115"/>
      <c r="P688" s="115"/>
      <c r="Q688" s="115"/>
      <c r="R688" s="115"/>
      <c r="S688" s="115"/>
      <c r="T688" s="115"/>
      <c r="U688" s="115"/>
      <c r="V688" s="115"/>
    </row>
    <row r="689" spans="1:22" ht="12.75" customHeight="1" x14ac:dyDescent="0.2">
      <c r="A689" s="115" t="s">
        <v>654</v>
      </c>
      <c r="B689" s="118" t="s">
        <v>2098</v>
      </c>
      <c r="C689" s="115"/>
      <c r="D689" s="115"/>
      <c r="E689" s="115"/>
      <c r="F689" s="115"/>
      <c r="G689" s="115"/>
      <c r="H689" s="115"/>
      <c r="I689" s="115"/>
      <c r="J689" s="115"/>
      <c r="K689" s="115"/>
      <c r="L689" s="115"/>
      <c r="M689" s="115"/>
      <c r="N689" s="115"/>
      <c r="O689" s="115"/>
      <c r="P689" s="115"/>
      <c r="Q689" s="115"/>
      <c r="R689" s="115"/>
      <c r="S689" s="115"/>
      <c r="T689" s="115"/>
      <c r="U689" s="115"/>
      <c r="V689" s="115"/>
    </row>
    <row r="690" spans="1:22" ht="12.75" customHeight="1" x14ac:dyDescent="0.2">
      <c r="A690" s="115" t="s">
        <v>666</v>
      </c>
      <c r="B690" s="118" t="s">
        <v>2094</v>
      </c>
      <c r="C690" s="115"/>
      <c r="D690" s="115"/>
      <c r="E690" s="115"/>
      <c r="F690" s="115"/>
      <c r="G690" s="115"/>
      <c r="H690" s="115"/>
      <c r="I690" s="115"/>
      <c r="J690" s="115"/>
      <c r="K690" s="115"/>
      <c r="L690" s="115"/>
      <c r="M690" s="115"/>
      <c r="N690" s="115"/>
      <c r="O690" s="115"/>
      <c r="P690" s="115"/>
      <c r="Q690" s="115"/>
      <c r="R690" s="115"/>
      <c r="S690" s="115"/>
      <c r="T690" s="115"/>
      <c r="U690" s="115"/>
      <c r="V690" s="115"/>
    </row>
    <row r="691" spans="1:22" ht="12.75" customHeight="1" x14ac:dyDescent="0.2">
      <c r="A691" s="115" t="s">
        <v>672</v>
      </c>
      <c r="B691" s="118" t="s">
        <v>2099</v>
      </c>
      <c r="C691" s="115"/>
      <c r="D691" s="115"/>
      <c r="E691" s="115"/>
      <c r="F691" s="115"/>
      <c r="G691" s="115"/>
      <c r="H691" s="115"/>
      <c r="I691" s="115"/>
      <c r="J691" s="115"/>
      <c r="K691" s="115"/>
      <c r="L691" s="115"/>
      <c r="M691" s="115"/>
      <c r="N691" s="115"/>
      <c r="O691" s="115"/>
      <c r="P691" s="115"/>
      <c r="Q691" s="115"/>
      <c r="R691" s="115"/>
      <c r="S691" s="115"/>
      <c r="T691" s="115"/>
      <c r="U691" s="115"/>
      <c r="V691" s="115"/>
    </row>
    <row r="692" spans="1:22" ht="12.75" customHeight="1" x14ac:dyDescent="0.2">
      <c r="A692" s="115" t="s">
        <v>685</v>
      </c>
      <c r="B692" s="118" t="s">
        <v>2100</v>
      </c>
      <c r="C692" s="115"/>
      <c r="D692" s="115"/>
      <c r="E692" s="115"/>
      <c r="F692" s="115"/>
      <c r="G692" s="115"/>
      <c r="H692" s="115"/>
      <c r="I692" s="115"/>
      <c r="J692" s="115"/>
      <c r="K692" s="115"/>
      <c r="L692" s="115"/>
      <c r="M692" s="115"/>
      <c r="N692" s="115"/>
      <c r="O692" s="115"/>
      <c r="P692" s="115"/>
      <c r="Q692" s="115"/>
      <c r="R692" s="115"/>
      <c r="S692" s="115"/>
      <c r="T692" s="115"/>
      <c r="U692" s="115"/>
      <c r="V692" s="115"/>
    </row>
    <row r="693" spans="1:22" ht="12.75" customHeight="1" x14ac:dyDescent="0.2">
      <c r="A693" s="115" t="s">
        <v>705</v>
      </c>
      <c r="B693" s="118" t="s">
        <v>2101</v>
      </c>
      <c r="C693" s="115"/>
      <c r="D693" s="115"/>
      <c r="E693" s="115"/>
      <c r="F693" s="115"/>
      <c r="G693" s="115"/>
      <c r="H693" s="115"/>
      <c r="I693" s="115"/>
      <c r="J693" s="115"/>
      <c r="K693" s="115"/>
      <c r="L693" s="115"/>
      <c r="M693" s="115"/>
      <c r="N693" s="115"/>
      <c r="O693" s="115"/>
      <c r="P693" s="115"/>
      <c r="Q693" s="115"/>
      <c r="R693" s="115"/>
      <c r="S693" s="115"/>
      <c r="T693" s="115"/>
      <c r="U693" s="115"/>
      <c r="V693" s="115"/>
    </row>
    <row r="694" spans="1:22" ht="12.75" customHeight="1" x14ac:dyDescent="0.2">
      <c r="A694" s="115" t="s">
        <v>691</v>
      </c>
      <c r="B694" s="118" t="s">
        <v>2102</v>
      </c>
      <c r="C694" s="115"/>
      <c r="D694" s="115"/>
      <c r="E694" s="115"/>
      <c r="F694" s="115"/>
      <c r="G694" s="115"/>
      <c r="H694" s="115"/>
      <c r="I694" s="115"/>
      <c r="J694" s="115"/>
      <c r="K694" s="115"/>
      <c r="L694" s="115"/>
      <c r="M694" s="115"/>
      <c r="N694" s="115"/>
      <c r="O694" s="115"/>
      <c r="P694" s="115"/>
      <c r="Q694" s="115"/>
      <c r="R694" s="115"/>
      <c r="S694" s="115"/>
      <c r="T694" s="115"/>
      <c r="U694" s="115"/>
      <c r="V694" s="115"/>
    </row>
    <row r="695" spans="1:22" ht="12.75" customHeight="1" x14ac:dyDescent="0.2">
      <c r="A695" s="115"/>
      <c r="B695" s="115"/>
      <c r="C695" s="115"/>
      <c r="D695" s="115"/>
      <c r="E695" s="115"/>
      <c r="F695" s="115"/>
      <c r="G695" s="115"/>
      <c r="H695" s="115"/>
      <c r="I695" s="115"/>
      <c r="J695" s="115"/>
      <c r="K695" s="115"/>
      <c r="L695" s="115"/>
      <c r="M695" s="115"/>
      <c r="N695" s="115"/>
      <c r="O695" s="115"/>
      <c r="P695" s="115"/>
      <c r="Q695" s="115"/>
      <c r="R695" s="115"/>
      <c r="S695" s="115"/>
      <c r="T695" s="115"/>
      <c r="U695" s="115"/>
      <c r="V695" s="115"/>
    </row>
    <row r="696" spans="1:22" ht="12.75" customHeight="1" x14ac:dyDescent="0.2">
      <c r="A696" s="115"/>
      <c r="B696" s="115"/>
      <c r="C696" s="115"/>
      <c r="D696" s="115"/>
      <c r="E696" s="115"/>
      <c r="F696" s="115"/>
      <c r="G696" s="115"/>
      <c r="H696" s="115"/>
      <c r="I696" s="115"/>
      <c r="J696" s="115"/>
      <c r="K696" s="115"/>
      <c r="L696" s="115"/>
      <c r="M696" s="115"/>
      <c r="N696" s="115"/>
      <c r="O696" s="115"/>
      <c r="P696" s="115"/>
      <c r="Q696" s="115"/>
      <c r="R696" s="115"/>
      <c r="S696" s="115"/>
      <c r="T696" s="115"/>
      <c r="U696" s="115"/>
      <c r="V696" s="115"/>
    </row>
    <row r="697" spans="1:22" ht="12.75" customHeight="1" x14ac:dyDescent="0.2">
      <c r="A697" s="115"/>
      <c r="B697" s="115"/>
      <c r="C697" s="115"/>
      <c r="D697" s="115"/>
      <c r="E697" s="115"/>
      <c r="F697" s="115"/>
      <c r="G697" s="115"/>
      <c r="H697" s="115"/>
      <c r="I697" s="115"/>
      <c r="J697" s="115"/>
      <c r="K697" s="115"/>
      <c r="L697" s="115"/>
      <c r="M697" s="115"/>
      <c r="N697" s="115"/>
      <c r="O697" s="115"/>
      <c r="P697" s="115"/>
      <c r="Q697" s="115"/>
      <c r="R697" s="115"/>
      <c r="S697" s="115"/>
      <c r="T697" s="115"/>
      <c r="U697" s="115"/>
      <c r="V697" s="115"/>
    </row>
    <row r="698" spans="1:22" ht="12.75" customHeight="1" x14ac:dyDescent="0.2">
      <c r="A698" s="115"/>
      <c r="B698" s="115"/>
      <c r="C698" s="115"/>
      <c r="D698" s="115"/>
      <c r="E698" s="115"/>
      <c r="F698" s="115"/>
      <c r="G698" s="115"/>
      <c r="H698" s="115"/>
      <c r="I698" s="115"/>
      <c r="J698" s="115"/>
      <c r="K698" s="115"/>
      <c r="L698" s="115"/>
      <c r="M698" s="115"/>
      <c r="N698" s="115"/>
      <c r="O698" s="115"/>
      <c r="P698" s="115"/>
      <c r="Q698" s="115"/>
      <c r="R698" s="115"/>
      <c r="S698" s="115"/>
      <c r="T698" s="115"/>
      <c r="U698" s="115"/>
      <c r="V698" s="115"/>
    </row>
    <row r="699" spans="1:22" ht="12.75" customHeight="1" x14ac:dyDescent="0.2">
      <c r="A699" s="115"/>
      <c r="B699" s="115"/>
      <c r="C699" s="115"/>
      <c r="D699" s="115"/>
      <c r="E699" s="115"/>
      <c r="F699" s="115"/>
      <c r="G699" s="115"/>
      <c r="H699" s="115"/>
      <c r="I699" s="115"/>
      <c r="J699" s="115"/>
      <c r="K699" s="115"/>
      <c r="L699" s="115"/>
      <c r="M699" s="115"/>
      <c r="N699" s="115"/>
      <c r="O699" s="115"/>
      <c r="P699" s="115"/>
      <c r="Q699" s="115"/>
      <c r="R699" s="115"/>
      <c r="S699" s="115"/>
      <c r="T699" s="115"/>
      <c r="U699" s="115"/>
      <c r="V699" s="115"/>
    </row>
    <row r="700" spans="1:22" ht="12.75" customHeight="1" x14ac:dyDescent="0.2">
      <c r="A700" s="115"/>
      <c r="B700" s="115"/>
      <c r="C700" s="115"/>
      <c r="D700" s="115"/>
      <c r="E700" s="115"/>
      <c r="F700" s="115"/>
      <c r="G700" s="115"/>
      <c r="H700" s="115"/>
      <c r="I700" s="115"/>
      <c r="J700" s="115"/>
      <c r="K700" s="115"/>
      <c r="L700" s="115"/>
      <c r="M700" s="115"/>
      <c r="N700" s="115"/>
      <c r="O700" s="115"/>
      <c r="P700" s="115"/>
      <c r="Q700" s="115"/>
      <c r="R700" s="115"/>
      <c r="S700" s="115"/>
      <c r="T700" s="115"/>
      <c r="U700" s="115"/>
      <c r="V700" s="115"/>
    </row>
    <row r="701" spans="1:22" ht="12.75" customHeight="1" x14ac:dyDescent="0.2">
      <c r="A701" s="115"/>
      <c r="B701" s="115"/>
      <c r="C701" s="115"/>
      <c r="D701" s="115"/>
      <c r="E701" s="115"/>
      <c r="F701" s="115"/>
      <c r="G701" s="115"/>
      <c r="H701" s="115"/>
      <c r="I701" s="115"/>
      <c r="J701" s="115"/>
      <c r="K701" s="115"/>
      <c r="L701" s="115"/>
      <c r="M701" s="115"/>
      <c r="N701" s="115"/>
      <c r="O701" s="115"/>
      <c r="P701" s="115"/>
      <c r="Q701" s="115"/>
      <c r="R701" s="115"/>
      <c r="S701" s="115"/>
      <c r="T701" s="115"/>
      <c r="U701" s="115"/>
      <c r="V701" s="115"/>
    </row>
    <row r="702" spans="1:22" ht="12.75" customHeight="1" x14ac:dyDescent="0.2">
      <c r="A702" s="115"/>
      <c r="B702" s="115"/>
      <c r="C702" s="115"/>
      <c r="D702" s="115"/>
      <c r="E702" s="115"/>
      <c r="F702" s="115"/>
      <c r="G702" s="115"/>
      <c r="H702" s="115"/>
      <c r="I702" s="115"/>
      <c r="J702" s="115"/>
      <c r="K702" s="115"/>
      <c r="L702" s="115"/>
      <c r="M702" s="115"/>
      <c r="N702" s="115"/>
      <c r="O702" s="115"/>
      <c r="P702" s="115"/>
      <c r="Q702" s="115"/>
      <c r="R702" s="115"/>
      <c r="S702" s="115"/>
      <c r="T702" s="115"/>
      <c r="U702" s="115"/>
      <c r="V702" s="115"/>
    </row>
    <row r="703" spans="1:22" ht="12.75" customHeight="1" x14ac:dyDescent="0.2">
      <c r="A703" s="115"/>
      <c r="B703" s="115"/>
      <c r="C703" s="115"/>
      <c r="D703" s="115"/>
      <c r="E703" s="115"/>
      <c r="F703" s="115"/>
      <c r="G703" s="115"/>
      <c r="H703" s="115"/>
      <c r="I703" s="115"/>
      <c r="J703" s="115"/>
      <c r="K703" s="115"/>
      <c r="L703" s="115"/>
      <c r="M703" s="115"/>
      <c r="N703" s="115"/>
      <c r="O703" s="115"/>
      <c r="P703" s="115"/>
      <c r="Q703" s="115"/>
      <c r="R703" s="115"/>
      <c r="S703" s="115"/>
      <c r="T703" s="115"/>
      <c r="U703" s="115"/>
      <c r="V703" s="115"/>
    </row>
    <row r="704" spans="1:22" ht="12.75" customHeight="1" x14ac:dyDescent="0.2">
      <c r="A704" s="115"/>
      <c r="B704" s="115"/>
      <c r="C704" s="115"/>
      <c r="D704" s="115"/>
      <c r="E704" s="115"/>
      <c r="F704" s="115"/>
      <c r="G704" s="115"/>
      <c r="H704" s="115"/>
      <c r="I704" s="115"/>
      <c r="J704" s="115"/>
      <c r="K704" s="115"/>
      <c r="L704" s="115"/>
      <c r="M704" s="115"/>
      <c r="N704" s="115"/>
      <c r="O704" s="115"/>
      <c r="P704" s="115"/>
      <c r="Q704" s="115"/>
      <c r="R704" s="115"/>
      <c r="S704" s="115"/>
      <c r="T704" s="115"/>
      <c r="U704" s="115"/>
      <c r="V704" s="115"/>
    </row>
    <row r="705" spans="1:22" ht="12.75" customHeight="1" x14ac:dyDescent="0.2">
      <c r="A705" s="115"/>
      <c r="B705" s="115"/>
      <c r="C705" s="115"/>
      <c r="D705" s="115"/>
      <c r="E705" s="115"/>
      <c r="F705" s="115"/>
      <c r="G705" s="115"/>
      <c r="H705" s="115"/>
      <c r="I705" s="115"/>
      <c r="J705" s="115"/>
      <c r="K705" s="115"/>
      <c r="L705" s="115"/>
      <c r="M705" s="115"/>
      <c r="N705" s="115"/>
      <c r="O705" s="115"/>
      <c r="P705" s="115"/>
      <c r="Q705" s="115"/>
      <c r="R705" s="115"/>
      <c r="S705" s="115"/>
      <c r="T705" s="115"/>
      <c r="U705" s="115"/>
      <c r="V705" s="115"/>
    </row>
    <row r="706" spans="1:22" ht="12.75" customHeight="1" x14ac:dyDescent="0.2">
      <c r="A706" s="115"/>
      <c r="B706" s="115"/>
      <c r="C706" s="115"/>
      <c r="D706" s="115"/>
      <c r="E706" s="115"/>
      <c r="F706" s="115"/>
      <c r="G706" s="115"/>
      <c r="H706" s="115"/>
      <c r="I706" s="115"/>
      <c r="J706" s="115"/>
      <c r="K706" s="115"/>
      <c r="L706" s="115"/>
      <c r="M706" s="115"/>
      <c r="N706" s="115"/>
      <c r="O706" s="115"/>
      <c r="P706" s="115"/>
      <c r="Q706" s="115"/>
      <c r="R706" s="115"/>
      <c r="S706" s="115"/>
      <c r="T706" s="115"/>
      <c r="U706" s="115"/>
      <c r="V706" s="115"/>
    </row>
    <row r="707" spans="1:22" ht="12.75" customHeight="1" x14ac:dyDescent="0.2">
      <c r="A707" s="115"/>
      <c r="B707" s="115"/>
      <c r="C707" s="115"/>
      <c r="D707" s="115"/>
      <c r="E707" s="115"/>
      <c r="F707" s="115"/>
      <c r="G707" s="115"/>
      <c r="H707" s="115"/>
      <c r="I707" s="115"/>
      <c r="J707" s="115"/>
      <c r="K707" s="115"/>
      <c r="L707" s="115"/>
      <c r="M707" s="115"/>
      <c r="N707" s="115"/>
      <c r="O707" s="115"/>
      <c r="P707" s="115"/>
      <c r="Q707" s="115"/>
      <c r="R707" s="115"/>
      <c r="S707" s="115"/>
      <c r="T707" s="115"/>
      <c r="U707" s="115"/>
      <c r="V707" s="115"/>
    </row>
    <row r="708" spans="1:22" ht="12.75" customHeight="1" x14ac:dyDescent="0.2">
      <c r="A708" s="115"/>
      <c r="B708" s="115"/>
      <c r="C708" s="115"/>
      <c r="D708" s="115"/>
      <c r="E708" s="115"/>
      <c r="F708" s="115"/>
      <c r="G708" s="115"/>
      <c r="H708" s="115"/>
      <c r="I708" s="115"/>
      <c r="J708" s="115"/>
      <c r="K708" s="115"/>
      <c r="L708" s="115"/>
      <c r="M708" s="115"/>
      <c r="N708" s="115"/>
      <c r="O708" s="115"/>
      <c r="P708" s="115"/>
      <c r="Q708" s="115"/>
      <c r="R708" s="115"/>
      <c r="S708" s="115"/>
      <c r="T708" s="115"/>
      <c r="U708" s="115"/>
      <c r="V708" s="115"/>
    </row>
    <row r="709" spans="1:22" ht="12.75" customHeight="1" x14ac:dyDescent="0.2">
      <c r="A709" s="115"/>
      <c r="B709" s="115"/>
      <c r="C709" s="115"/>
      <c r="D709" s="115"/>
      <c r="E709" s="115"/>
      <c r="F709" s="115"/>
      <c r="G709" s="115"/>
      <c r="H709" s="115"/>
      <c r="I709" s="115"/>
      <c r="J709" s="115"/>
      <c r="K709" s="115"/>
      <c r="L709" s="115"/>
      <c r="M709" s="115"/>
      <c r="N709" s="115"/>
      <c r="O709" s="115"/>
      <c r="P709" s="115"/>
      <c r="Q709" s="115"/>
      <c r="R709" s="115"/>
      <c r="S709" s="115"/>
      <c r="T709" s="115"/>
      <c r="U709" s="115"/>
      <c r="V709" s="115"/>
    </row>
    <row r="710" spans="1:22" ht="12.75" customHeight="1" x14ac:dyDescent="0.2">
      <c r="A710" s="115"/>
      <c r="B710" s="115"/>
      <c r="C710" s="115"/>
      <c r="D710" s="115"/>
      <c r="E710" s="115"/>
      <c r="F710" s="115"/>
      <c r="G710" s="115"/>
      <c r="H710" s="115"/>
      <c r="I710" s="115"/>
      <c r="J710" s="115"/>
      <c r="K710" s="115"/>
      <c r="L710" s="115"/>
      <c r="M710" s="115"/>
      <c r="N710" s="115"/>
      <c r="O710" s="115"/>
      <c r="P710" s="115"/>
      <c r="Q710" s="115"/>
      <c r="R710" s="115"/>
      <c r="S710" s="115"/>
      <c r="T710" s="115"/>
      <c r="U710" s="115"/>
      <c r="V710" s="115"/>
    </row>
    <row r="711" spans="1:22" ht="12.75" customHeight="1" x14ac:dyDescent="0.2">
      <c r="A711" s="115"/>
      <c r="B711" s="115"/>
      <c r="C711" s="115"/>
      <c r="D711" s="115"/>
      <c r="E711" s="115"/>
      <c r="F711" s="115"/>
      <c r="G711" s="115"/>
      <c r="H711" s="115"/>
      <c r="I711" s="115"/>
      <c r="J711" s="115"/>
      <c r="K711" s="115"/>
      <c r="L711" s="115"/>
      <c r="M711" s="115"/>
      <c r="N711" s="115"/>
      <c r="O711" s="115"/>
      <c r="P711" s="115"/>
      <c r="Q711" s="115"/>
      <c r="R711" s="115"/>
      <c r="S711" s="115"/>
      <c r="T711" s="115"/>
      <c r="U711" s="115"/>
      <c r="V711" s="115"/>
    </row>
    <row r="712" spans="1:22" ht="12.75" customHeight="1" x14ac:dyDescent="0.2">
      <c r="A712" s="115"/>
      <c r="B712" s="115"/>
      <c r="C712" s="115"/>
      <c r="D712" s="115"/>
      <c r="E712" s="115"/>
      <c r="F712" s="115"/>
      <c r="G712" s="115"/>
      <c r="H712" s="115"/>
      <c r="I712" s="115"/>
      <c r="J712" s="115"/>
      <c r="K712" s="115"/>
      <c r="L712" s="115"/>
      <c r="M712" s="115"/>
      <c r="N712" s="115"/>
      <c r="O712" s="115"/>
      <c r="P712" s="115"/>
      <c r="Q712" s="115"/>
      <c r="R712" s="115"/>
      <c r="S712" s="115"/>
      <c r="T712" s="115"/>
      <c r="U712" s="115"/>
      <c r="V712" s="115"/>
    </row>
    <row r="713" spans="1:22" ht="12.75" customHeight="1" x14ac:dyDescent="0.2">
      <c r="A713" s="115"/>
      <c r="B713" s="115"/>
      <c r="C713" s="115"/>
      <c r="D713" s="115"/>
      <c r="E713" s="115"/>
      <c r="F713" s="115"/>
      <c r="G713" s="115"/>
      <c r="H713" s="115"/>
      <c r="I713" s="115"/>
      <c r="J713" s="115"/>
      <c r="K713" s="115"/>
      <c r="L713" s="115"/>
      <c r="M713" s="115"/>
      <c r="N713" s="115"/>
      <c r="O713" s="115"/>
      <c r="P713" s="115"/>
      <c r="Q713" s="115"/>
      <c r="R713" s="115"/>
      <c r="S713" s="115"/>
      <c r="T713" s="115"/>
      <c r="U713" s="115"/>
      <c r="V713" s="115"/>
    </row>
    <row r="714" spans="1:22" ht="12.75" customHeight="1" x14ac:dyDescent="0.2">
      <c r="A714" s="115"/>
      <c r="B714" s="115"/>
      <c r="C714" s="115"/>
      <c r="D714" s="115"/>
      <c r="E714" s="115"/>
      <c r="F714" s="115"/>
      <c r="G714" s="115"/>
      <c r="H714" s="115"/>
      <c r="I714" s="115"/>
      <c r="J714" s="115"/>
      <c r="K714" s="115"/>
      <c r="L714" s="115"/>
      <c r="M714" s="115"/>
      <c r="N714" s="115"/>
      <c r="O714" s="115"/>
      <c r="P714" s="115"/>
      <c r="Q714" s="115"/>
      <c r="R714" s="115"/>
      <c r="S714" s="115"/>
      <c r="T714" s="115"/>
      <c r="U714" s="115"/>
      <c r="V714" s="115"/>
    </row>
    <row r="715" spans="1:22" ht="12.75" customHeight="1" x14ac:dyDescent="0.2">
      <c r="A715" s="115"/>
      <c r="B715" s="115"/>
      <c r="C715" s="115"/>
      <c r="D715" s="115"/>
      <c r="E715" s="115"/>
      <c r="F715" s="115"/>
      <c r="G715" s="115"/>
      <c r="H715" s="115"/>
      <c r="I715" s="115"/>
      <c r="J715" s="115"/>
      <c r="K715" s="115"/>
      <c r="L715" s="115"/>
      <c r="M715" s="115"/>
      <c r="N715" s="115"/>
      <c r="O715" s="115"/>
      <c r="P715" s="115"/>
      <c r="Q715" s="115"/>
      <c r="R715" s="115"/>
      <c r="S715" s="115"/>
      <c r="T715" s="115"/>
      <c r="U715" s="115"/>
      <c r="V715" s="115"/>
    </row>
    <row r="716" spans="1:22" ht="12.75" customHeight="1" x14ac:dyDescent="0.2">
      <c r="A716" s="115"/>
      <c r="B716" s="115"/>
      <c r="C716" s="115"/>
      <c r="D716" s="115"/>
      <c r="E716" s="115"/>
      <c r="F716" s="115"/>
      <c r="G716" s="115"/>
      <c r="H716" s="115"/>
      <c r="I716" s="115"/>
      <c r="J716" s="115"/>
      <c r="K716" s="115"/>
      <c r="L716" s="115"/>
      <c r="M716" s="115"/>
      <c r="N716" s="115"/>
      <c r="O716" s="115"/>
      <c r="P716" s="115"/>
      <c r="Q716" s="115"/>
      <c r="R716" s="115"/>
      <c r="S716" s="115"/>
      <c r="T716" s="115"/>
      <c r="U716" s="115"/>
      <c r="V716" s="115"/>
    </row>
    <row r="717" spans="1:22" ht="12.75" customHeight="1" x14ac:dyDescent="0.2">
      <c r="A717" s="115"/>
      <c r="B717" s="115"/>
      <c r="C717" s="115"/>
      <c r="D717" s="115"/>
      <c r="E717" s="115"/>
      <c r="F717" s="115"/>
      <c r="G717" s="115"/>
      <c r="H717" s="115"/>
      <c r="I717" s="115"/>
      <c r="J717" s="115"/>
      <c r="K717" s="115"/>
      <c r="L717" s="115"/>
      <c r="M717" s="115"/>
      <c r="N717" s="115"/>
      <c r="O717" s="115"/>
      <c r="P717" s="115"/>
      <c r="Q717" s="115"/>
      <c r="R717" s="115"/>
      <c r="S717" s="115"/>
      <c r="T717" s="115"/>
      <c r="U717" s="115"/>
      <c r="V717" s="115"/>
    </row>
    <row r="718" spans="1:22" ht="12.75" customHeight="1" x14ac:dyDescent="0.2">
      <c r="A718" s="115"/>
      <c r="B718" s="115"/>
      <c r="C718" s="115"/>
      <c r="D718" s="115"/>
      <c r="E718" s="115"/>
      <c r="F718" s="115"/>
      <c r="G718" s="115"/>
      <c r="H718" s="115"/>
      <c r="I718" s="115"/>
      <c r="J718" s="115"/>
      <c r="K718" s="115"/>
      <c r="L718" s="115"/>
      <c r="M718" s="115"/>
      <c r="N718" s="115"/>
      <c r="O718" s="115"/>
      <c r="P718" s="115"/>
      <c r="Q718" s="115"/>
      <c r="R718" s="115"/>
      <c r="S718" s="115"/>
      <c r="T718" s="115"/>
      <c r="U718" s="115"/>
      <c r="V718" s="115"/>
    </row>
    <row r="719" spans="1:22" ht="12.75" customHeight="1" x14ac:dyDescent="0.2">
      <c r="A719" s="115"/>
      <c r="B719" s="115"/>
      <c r="C719" s="115"/>
      <c r="D719" s="115"/>
      <c r="E719" s="115"/>
      <c r="F719" s="115"/>
      <c r="G719" s="115"/>
      <c r="H719" s="115"/>
      <c r="I719" s="115"/>
      <c r="J719" s="115"/>
      <c r="K719" s="115"/>
      <c r="L719" s="115"/>
      <c r="M719" s="115"/>
      <c r="N719" s="115"/>
      <c r="O719" s="115"/>
      <c r="P719" s="115"/>
      <c r="Q719" s="115"/>
      <c r="R719" s="115"/>
      <c r="S719" s="115"/>
      <c r="T719" s="115"/>
      <c r="U719" s="115"/>
      <c r="V719" s="115"/>
    </row>
    <row r="720" spans="1:22" ht="12.75" customHeight="1" x14ac:dyDescent="0.2">
      <c r="A720" s="115"/>
      <c r="B720" s="115"/>
      <c r="C720" s="115"/>
      <c r="D720" s="115"/>
      <c r="E720" s="115"/>
      <c r="F720" s="115"/>
      <c r="G720" s="115"/>
      <c r="H720" s="115"/>
      <c r="I720" s="115"/>
      <c r="J720" s="115"/>
      <c r="K720" s="115"/>
      <c r="L720" s="115"/>
      <c r="M720" s="115"/>
      <c r="N720" s="115"/>
      <c r="O720" s="115"/>
      <c r="P720" s="115"/>
      <c r="Q720" s="115"/>
      <c r="R720" s="115"/>
      <c r="S720" s="115"/>
      <c r="T720" s="115"/>
      <c r="U720" s="115"/>
      <c r="V720" s="115"/>
    </row>
    <row r="721" spans="1:22" ht="12.75" customHeight="1" x14ac:dyDescent="0.2">
      <c r="A721" s="115"/>
      <c r="B721" s="115"/>
      <c r="C721" s="115"/>
      <c r="D721" s="115"/>
      <c r="E721" s="115"/>
      <c r="F721" s="115"/>
      <c r="G721" s="115"/>
      <c r="H721" s="115"/>
      <c r="I721" s="115"/>
      <c r="J721" s="115"/>
      <c r="K721" s="115"/>
      <c r="L721" s="115"/>
      <c r="M721" s="115"/>
      <c r="N721" s="115"/>
      <c r="O721" s="115"/>
      <c r="P721" s="115"/>
      <c r="Q721" s="115"/>
      <c r="R721" s="115"/>
      <c r="S721" s="115"/>
      <c r="T721" s="115"/>
      <c r="U721" s="115"/>
      <c r="V721" s="115"/>
    </row>
    <row r="722" spans="1:22" ht="12.75" customHeight="1" x14ac:dyDescent="0.2">
      <c r="A722" s="115"/>
      <c r="B722" s="115"/>
      <c r="C722" s="115"/>
      <c r="D722" s="115"/>
      <c r="E722" s="115"/>
      <c r="F722" s="115"/>
      <c r="G722" s="115"/>
      <c r="H722" s="115"/>
      <c r="I722" s="115"/>
      <c r="J722" s="115"/>
      <c r="K722" s="115"/>
      <c r="L722" s="115"/>
      <c r="M722" s="115"/>
      <c r="N722" s="115"/>
      <c r="O722" s="115"/>
      <c r="P722" s="115"/>
      <c r="Q722" s="115"/>
      <c r="R722" s="115"/>
      <c r="S722" s="115"/>
      <c r="T722" s="115"/>
      <c r="U722" s="115"/>
      <c r="V722" s="115"/>
    </row>
    <row r="723" spans="1:22" ht="12.75" customHeight="1" x14ac:dyDescent="0.2">
      <c r="A723" s="115"/>
      <c r="B723" s="115"/>
      <c r="C723" s="115"/>
      <c r="D723" s="115"/>
      <c r="E723" s="115"/>
      <c r="F723" s="115"/>
      <c r="G723" s="115"/>
      <c r="H723" s="115"/>
      <c r="I723" s="115"/>
      <c r="J723" s="115"/>
      <c r="K723" s="115"/>
      <c r="L723" s="115"/>
      <c r="M723" s="115"/>
      <c r="N723" s="115"/>
      <c r="O723" s="115"/>
      <c r="P723" s="115"/>
      <c r="Q723" s="115"/>
      <c r="R723" s="115"/>
      <c r="S723" s="115"/>
      <c r="T723" s="115"/>
      <c r="U723" s="115"/>
      <c r="V723" s="115"/>
    </row>
    <row r="724" spans="1:22" ht="12.75" customHeight="1" x14ac:dyDescent="0.2">
      <c r="A724" s="115"/>
      <c r="B724" s="115"/>
      <c r="C724" s="115"/>
      <c r="D724" s="115"/>
      <c r="E724" s="115"/>
      <c r="F724" s="115"/>
      <c r="G724" s="115"/>
      <c r="H724" s="115"/>
      <c r="I724" s="115"/>
      <c r="J724" s="115"/>
      <c r="K724" s="115"/>
      <c r="L724" s="115"/>
      <c r="M724" s="115"/>
      <c r="N724" s="115"/>
      <c r="O724" s="115"/>
      <c r="P724" s="115"/>
      <c r="Q724" s="115"/>
      <c r="R724" s="115"/>
      <c r="S724" s="115"/>
      <c r="T724" s="115"/>
      <c r="U724" s="115"/>
      <c r="V724" s="115"/>
    </row>
    <row r="725" spans="1:22" ht="12.75" customHeight="1" x14ac:dyDescent="0.2">
      <c r="A725" s="115"/>
      <c r="B725" s="115"/>
      <c r="C725" s="115"/>
      <c r="D725" s="115"/>
      <c r="E725" s="115"/>
      <c r="F725" s="115"/>
      <c r="G725" s="115"/>
      <c r="H725" s="115"/>
      <c r="I725" s="115"/>
      <c r="J725" s="115"/>
      <c r="K725" s="115"/>
      <c r="L725" s="115"/>
      <c r="M725" s="115"/>
      <c r="N725" s="115"/>
      <c r="O725" s="115"/>
      <c r="P725" s="115"/>
      <c r="Q725" s="115"/>
      <c r="R725" s="115"/>
      <c r="S725" s="115"/>
      <c r="T725" s="115"/>
      <c r="U725" s="115"/>
      <c r="V725" s="115"/>
    </row>
    <row r="726" spans="1:22" ht="12.75" customHeight="1" x14ac:dyDescent="0.2">
      <c r="A726" s="115"/>
      <c r="B726" s="115"/>
      <c r="C726" s="115"/>
      <c r="D726" s="115"/>
      <c r="E726" s="115"/>
      <c r="F726" s="115"/>
      <c r="G726" s="115"/>
      <c r="H726" s="115"/>
      <c r="I726" s="115"/>
      <c r="J726" s="115"/>
      <c r="K726" s="115"/>
      <c r="L726" s="115"/>
      <c r="M726" s="115"/>
      <c r="N726" s="115"/>
      <c r="O726" s="115"/>
      <c r="P726" s="115"/>
      <c r="Q726" s="115"/>
      <c r="R726" s="115"/>
      <c r="S726" s="115"/>
      <c r="T726" s="115"/>
      <c r="U726" s="115"/>
      <c r="V726" s="115"/>
    </row>
    <row r="727" spans="1:22" ht="12.75" customHeight="1" x14ac:dyDescent="0.2">
      <c r="A727" s="115"/>
      <c r="B727" s="115"/>
      <c r="C727" s="115"/>
      <c r="D727" s="115"/>
      <c r="E727" s="115"/>
      <c r="F727" s="115"/>
      <c r="G727" s="115"/>
      <c r="H727" s="115"/>
      <c r="I727" s="115"/>
      <c r="J727" s="115"/>
      <c r="K727" s="115"/>
      <c r="L727" s="115"/>
      <c r="M727" s="115"/>
      <c r="N727" s="115"/>
      <c r="O727" s="115"/>
      <c r="P727" s="115"/>
      <c r="Q727" s="115"/>
      <c r="R727" s="115"/>
      <c r="S727" s="115"/>
      <c r="T727" s="115"/>
      <c r="U727" s="115"/>
      <c r="V727" s="115"/>
    </row>
    <row r="728" spans="1:22" ht="12.75" customHeight="1" x14ac:dyDescent="0.2">
      <c r="A728" s="115"/>
      <c r="B728" s="115"/>
      <c r="C728" s="115"/>
      <c r="D728" s="115"/>
      <c r="E728" s="115"/>
      <c r="F728" s="115"/>
      <c r="G728" s="115"/>
      <c r="H728" s="115"/>
      <c r="I728" s="115"/>
      <c r="J728" s="115"/>
      <c r="K728" s="115"/>
      <c r="L728" s="115"/>
      <c r="M728" s="115"/>
      <c r="N728" s="115"/>
      <c r="O728" s="115"/>
      <c r="P728" s="115"/>
      <c r="Q728" s="115"/>
      <c r="R728" s="115"/>
      <c r="S728" s="115"/>
      <c r="T728" s="115"/>
      <c r="U728" s="115"/>
      <c r="V728" s="115"/>
    </row>
    <row r="729" spans="1:22" ht="12.75" customHeight="1" x14ac:dyDescent="0.2">
      <c r="A729" s="115"/>
      <c r="B729" s="115"/>
      <c r="C729" s="115"/>
      <c r="D729" s="115"/>
      <c r="E729" s="115"/>
      <c r="F729" s="115"/>
      <c r="G729" s="115"/>
      <c r="H729" s="115"/>
      <c r="I729" s="115"/>
      <c r="J729" s="115"/>
      <c r="K729" s="115"/>
      <c r="L729" s="115"/>
      <c r="M729" s="115"/>
      <c r="N729" s="115"/>
      <c r="O729" s="115"/>
      <c r="P729" s="115"/>
      <c r="Q729" s="115"/>
      <c r="R729" s="115"/>
      <c r="S729" s="115"/>
      <c r="T729" s="115"/>
      <c r="U729" s="115"/>
      <c r="V729" s="115"/>
    </row>
    <row r="730" spans="1:22" ht="12.75" customHeight="1" x14ac:dyDescent="0.2">
      <c r="A730" s="115"/>
      <c r="B730" s="115"/>
      <c r="C730" s="115"/>
      <c r="D730" s="115"/>
      <c r="E730" s="115"/>
      <c r="F730" s="115"/>
      <c r="G730" s="115"/>
      <c r="H730" s="115"/>
      <c r="I730" s="115"/>
      <c r="J730" s="115"/>
      <c r="K730" s="115"/>
      <c r="L730" s="115"/>
      <c r="M730" s="115"/>
      <c r="N730" s="115"/>
      <c r="O730" s="115"/>
      <c r="P730" s="115"/>
      <c r="Q730" s="115"/>
      <c r="R730" s="115"/>
      <c r="S730" s="115"/>
      <c r="T730" s="115"/>
      <c r="U730" s="115"/>
      <c r="V730" s="115"/>
    </row>
    <row r="731" spans="1:22" ht="12.75" customHeight="1" x14ac:dyDescent="0.2">
      <c r="A731" s="115"/>
      <c r="B731" s="115"/>
      <c r="C731" s="115"/>
      <c r="D731" s="115"/>
      <c r="E731" s="115"/>
      <c r="F731" s="115"/>
      <c r="G731" s="115"/>
      <c r="H731" s="115"/>
      <c r="I731" s="115"/>
      <c r="J731" s="115"/>
      <c r="K731" s="115"/>
      <c r="L731" s="115"/>
      <c r="M731" s="115"/>
      <c r="N731" s="115"/>
      <c r="O731" s="115"/>
      <c r="P731" s="115"/>
      <c r="Q731" s="115"/>
      <c r="R731" s="115"/>
      <c r="S731" s="115"/>
      <c r="T731" s="115"/>
      <c r="U731" s="115"/>
      <c r="V731" s="115"/>
    </row>
    <row r="732" spans="1:22" ht="12.75" customHeight="1" x14ac:dyDescent="0.2">
      <c r="A732" s="115"/>
      <c r="B732" s="115"/>
      <c r="C732" s="115"/>
      <c r="D732" s="115"/>
      <c r="E732" s="115"/>
      <c r="F732" s="115"/>
      <c r="G732" s="115"/>
      <c r="H732" s="115"/>
      <c r="I732" s="115"/>
      <c r="J732" s="115"/>
      <c r="K732" s="115"/>
      <c r="L732" s="115"/>
      <c r="M732" s="115"/>
      <c r="N732" s="115"/>
      <c r="O732" s="115"/>
      <c r="P732" s="115"/>
      <c r="Q732" s="115"/>
      <c r="R732" s="115"/>
      <c r="S732" s="115"/>
      <c r="T732" s="115"/>
      <c r="U732" s="115"/>
      <c r="V732" s="115"/>
    </row>
    <row r="733" spans="1:22" ht="12.75" customHeight="1" x14ac:dyDescent="0.2">
      <c r="A733" s="115"/>
      <c r="B733" s="115"/>
      <c r="C733" s="115"/>
      <c r="D733" s="115"/>
      <c r="E733" s="115"/>
      <c r="F733" s="115"/>
      <c r="G733" s="115"/>
      <c r="H733" s="115"/>
      <c r="I733" s="115"/>
      <c r="J733" s="115"/>
      <c r="K733" s="115"/>
      <c r="L733" s="115"/>
      <c r="M733" s="115"/>
      <c r="N733" s="115"/>
      <c r="O733" s="115"/>
      <c r="P733" s="115"/>
      <c r="Q733" s="115"/>
      <c r="R733" s="115"/>
      <c r="S733" s="115"/>
      <c r="T733" s="115"/>
      <c r="U733" s="115"/>
      <c r="V733" s="115"/>
    </row>
    <row r="734" spans="1:22" ht="12.75" customHeight="1" x14ac:dyDescent="0.2">
      <c r="A734" s="115"/>
      <c r="B734" s="115"/>
      <c r="C734" s="115"/>
      <c r="D734" s="115"/>
      <c r="E734" s="115"/>
      <c r="F734" s="115"/>
      <c r="G734" s="115"/>
      <c r="H734" s="115"/>
      <c r="I734" s="115"/>
      <c r="J734" s="115"/>
      <c r="K734" s="115"/>
      <c r="L734" s="115"/>
      <c r="M734" s="115"/>
      <c r="N734" s="115"/>
      <c r="O734" s="115"/>
      <c r="P734" s="115"/>
      <c r="Q734" s="115"/>
      <c r="R734" s="115"/>
      <c r="S734" s="115"/>
      <c r="T734" s="115"/>
      <c r="U734" s="115"/>
      <c r="V734" s="115"/>
    </row>
    <row r="735" spans="1:22" ht="12.75" customHeight="1" x14ac:dyDescent="0.2">
      <c r="A735" s="115"/>
      <c r="B735" s="115"/>
      <c r="C735" s="115"/>
      <c r="D735" s="115"/>
      <c r="E735" s="115"/>
      <c r="F735" s="115"/>
      <c r="G735" s="115"/>
      <c r="H735" s="115"/>
      <c r="I735" s="115"/>
      <c r="J735" s="115"/>
      <c r="K735" s="115"/>
      <c r="L735" s="115"/>
      <c r="M735" s="115"/>
      <c r="N735" s="115"/>
      <c r="O735" s="115"/>
      <c r="P735" s="115"/>
      <c r="Q735" s="115"/>
      <c r="R735" s="115"/>
      <c r="S735" s="115"/>
      <c r="T735" s="115"/>
      <c r="U735" s="115"/>
      <c r="V735" s="115"/>
    </row>
    <row r="736" spans="1:22" ht="12.75" customHeight="1" x14ac:dyDescent="0.2">
      <c r="A736" s="115"/>
      <c r="B736" s="115"/>
      <c r="C736" s="115"/>
      <c r="D736" s="115"/>
      <c r="E736" s="115"/>
      <c r="F736" s="115"/>
      <c r="G736" s="115"/>
      <c r="H736" s="115"/>
      <c r="I736" s="115"/>
      <c r="J736" s="115"/>
      <c r="K736" s="115"/>
      <c r="L736" s="115"/>
      <c r="M736" s="115"/>
      <c r="N736" s="115"/>
      <c r="O736" s="115"/>
      <c r="P736" s="115"/>
      <c r="Q736" s="115"/>
      <c r="R736" s="115"/>
      <c r="S736" s="115"/>
      <c r="T736" s="115"/>
      <c r="U736" s="115"/>
      <c r="V736" s="115"/>
    </row>
    <row r="737" spans="1:22" ht="12.75" customHeight="1" x14ac:dyDescent="0.2">
      <c r="A737" s="115"/>
      <c r="B737" s="115"/>
      <c r="C737" s="115"/>
      <c r="D737" s="115"/>
      <c r="E737" s="115"/>
      <c r="F737" s="115"/>
      <c r="G737" s="115"/>
      <c r="H737" s="115"/>
      <c r="I737" s="115"/>
      <c r="J737" s="115"/>
      <c r="K737" s="115"/>
      <c r="L737" s="115"/>
      <c r="M737" s="115"/>
      <c r="N737" s="115"/>
      <c r="O737" s="115"/>
      <c r="P737" s="115"/>
      <c r="Q737" s="115"/>
      <c r="R737" s="115"/>
      <c r="S737" s="115"/>
      <c r="T737" s="115"/>
      <c r="U737" s="115"/>
      <c r="V737" s="115"/>
    </row>
    <row r="738" spans="1:22" ht="12.75" customHeight="1" x14ac:dyDescent="0.2">
      <c r="A738" s="115"/>
      <c r="B738" s="115"/>
      <c r="C738" s="115"/>
      <c r="D738" s="115"/>
      <c r="E738" s="115"/>
      <c r="F738" s="115"/>
      <c r="G738" s="115"/>
      <c r="H738" s="115"/>
      <c r="I738" s="115"/>
      <c r="J738" s="115"/>
      <c r="K738" s="115"/>
      <c r="L738" s="115"/>
      <c r="M738" s="115"/>
      <c r="N738" s="115"/>
      <c r="O738" s="115"/>
      <c r="P738" s="115"/>
      <c r="Q738" s="115"/>
      <c r="R738" s="115"/>
      <c r="S738" s="115"/>
      <c r="T738" s="115"/>
      <c r="U738" s="115"/>
      <c r="V738" s="115"/>
    </row>
    <row r="739" spans="1:22" ht="12.75" customHeight="1" x14ac:dyDescent="0.2">
      <c r="A739" s="115"/>
      <c r="B739" s="115"/>
      <c r="C739" s="115"/>
      <c r="D739" s="115"/>
      <c r="E739" s="115"/>
      <c r="F739" s="115"/>
      <c r="G739" s="115"/>
      <c r="H739" s="115"/>
      <c r="I739" s="115"/>
      <c r="J739" s="115"/>
      <c r="K739" s="115"/>
      <c r="L739" s="115"/>
      <c r="M739" s="115"/>
      <c r="N739" s="115"/>
      <c r="O739" s="115"/>
      <c r="P739" s="115"/>
      <c r="Q739" s="115"/>
      <c r="R739" s="115"/>
      <c r="S739" s="115"/>
      <c r="T739" s="115"/>
      <c r="U739" s="115"/>
      <c r="V739" s="115"/>
    </row>
    <row r="740" spans="1:22" ht="12.75" customHeight="1" x14ac:dyDescent="0.2">
      <c r="A740" s="115"/>
      <c r="B740" s="115"/>
      <c r="C740" s="115"/>
      <c r="D740" s="115"/>
      <c r="E740" s="115"/>
      <c r="F740" s="115"/>
      <c r="G740" s="115"/>
      <c r="H740" s="115"/>
      <c r="I740" s="115"/>
      <c r="J740" s="115"/>
      <c r="K740" s="115"/>
      <c r="L740" s="115"/>
      <c r="M740" s="115"/>
      <c r="N740" s="115"/>
      <c r="O740" s="115"/>
      <c r="P740" s="115"/>
      <c r="Q740" s="115"/>
      <c r="R740" s="115"/>
      <c r="S740" s="115"/>
      <c r="T740" s="115"/>
      <c r="U740" s="115"/>
      <c r="V740" s="115"/>
    </row>
    <row r="741" spans="1:22" ht="12.75" customHeight="1" x14ac:dyDescent="0.2">
      <c r="A741" s="115"/>
      <c r="B741" s="115"/>
      <c r="C741" s="115"/>
      <c r="D741" s="115"/>
      <c r="E741" s="115"/>
      <c r="F741" s="115"/>
      <c r="G741" s="115"/>
      <c r="H741" s="115"/>
      <c r="I741" s="115"/>
      <c r="J741" s="115"/>
      <c r="K741" s="115"/>
      <c r="L741" s="115"/>
      <c r="M741" s="115"/>
      <c r="N741" s="115"/>
      <c r="O741" s="115"/>
      <c r="P741" s="115"/>
      <c r="Q741" s="115"/>
      <c r="R741" s="115"/>
      <c r="S741" s="115"/>
      <c r="T741" s="115"/>
      <c r="U741" s="115"/>
      <c r="V741" s="115"/>
    </row>
    <row r="742" spans="1:22" ht="12.75" customHeight="1" x14ac:dyDescent="0.2">
      <c r="A742" s="115"/>
      <c r="B742" s="115"/>
      <c r="C742" s="115"/>
      <c r="D742" s="115"/>
      <c r="E742" s="115"/>
      <c r="F742" s="115"/>
      <c r="G742" s="115"/>
      <c r="H742" s="115"/>
      <c r="I742" s="115"/>
      <c r="J742" s="115"/>
      <c r="K742" s="115"/>
      <c r="L742" s="115"/>
      <c r="M742" s="115"/>
      <c r="N742" s="115"/>
      <c r="O742" s="115"/>
      <c r="P742" s="115"/>
      <c r="Q742" s="115"/>
      <c r="R742" s="115"/>
      <c r="S742" s="115"/>
      <c r="T742" s="115"/>
      <c r="U742" s="115"/>
      <c r="V742" s="115"/>
    </row>
    <row r="743" spans="1:22" ht="12.75" customHeight="1" x14ac:dyDescent="0.2">
      <c r="A743" s="115"/>
      <c r="B743" s="115"/>
      <c r="C743" s="115"/>
      <c r="D743" s="115"/>
      <c r="E743" s="115"/>
      <c r="F743" s="115"/>
      <c r="G743" s="115"/>
      <c r="H743" s="115"/>
      <c r="I743" s="115"/>
      <c r="J743" s="115"/>
      <c r="K743" s="115"/>
      <c r="L743" s="115"/>
      <c r="M743" s="115"/>
      <c r="N743" s="115"/>
      <c r="O743" s="115"/>
      <c r="P743" s="115"/>
      <c r="Q743" s="115"/>
      <c r="R743" s="115"/>
      <c r="S743" s="115"/>
      <c r="T743" s="115"/>
      <c r="U743" s="115"/>
      <c r="V743" s="115"/>
    </row>
    <row r="744" spans="1:22" ht="12.75" customHeight="1" x14ac:dyDescent="0.2">
      <c r="A744" s="115"/>
      <c r="B744" s="115"/>
      <c r="C744" s="115"/>
      <c r="D744" s="115"/>
      <c r="E744" s="115"/>
      <c r="F744" s="115"/>
      <c r="G744" s="115"/>
      <c r="H744" s="115"/>
      <c r="I744" s="115"/>
      <c r="J744" s="115"/>
      <c r="K744" s="115"/>
      <c r="L744" s="115"/>
      <c r="M744" s="115"/>
      <c r="N744" s="115"/>
      <c r="O744" s="115"/>
      <c r="P744" s="115"/>
      <c r="Q744" s="115"/>
      <c r="R744" s="115"/>
      <c r="S744" s="115"/>
      <c r="T744" s="115"/>
      <c r="U744" s="115"/>
      <c r="V744" s="115"/>
    </row>
    <row r="745" spans="1:22" ht="12.75" customHeight="1" x14ac:dyDescent="0.2">
      <c r="A745" s="115"/>
      <c r="B745" s="115"/>
      <c r="C745" s="115"/>
      <c r="D745" s="115"/>
      <c r="E745" s="115"/>
      <c r="F745" s="115"/>
      <c r="G745" s="115"/>
      <c r="H745" s="115"/>
      <c r="I745" s="115"/>
      <c r="J745" s="115"/>
      <c r="K745" s="115"/>
      <c r="L745" s="115"/>
      <c r="M745" s="115"/>
      <c r="N745" s="115"/>
      <c r="O745" s="115"/>
      <c r="P745" s="115"/>
      <c r="Q745" s="115"/>
      <c r="R745" s="115"/>
      <c r="S745" s="115"/>
      <c r="T745" s="115"/>
      <c r="U745" s="115"/>
      <c r="V745" s="115"/>
    </row>
    <row r="746" spans="1:22" ht="12.75" customHeight="1" x14ac:dyDescent="0.2">
      <c r="A746" s="115"/>
      <c r="B746" s="115"/>
      <c r="C746" s="115"/>
      <c r="D746" s="115"/>
      <c r="E746" s="115"/>
      <c r="F746" s="115"/>
      <c r="G746" s="115"/>
      <c r="H746" s="115"/>
      <c r="I746" s="115"/>
      <c r="J746" s="115"/>
      <c r="K746" s="115"/>
      <c r="L746" s="115"/>
      <c r="M746" s="115"/>
      <c r="N746" s="115"/>
      <c r="O746" s="115"/>
      <c r="P746" s="115"/>
      <c r="Q746" s="115"/>
      <c r="R746" s="115"/>
      <c r="S746" s="115"/>
      <c r="T746" s="115"/>
      <c r="U746" s="115"/>
      <c r="V746" s="115"/>
    </row>
    <row r="747" spans="1:22" ht="12.75" customHeight="1" x14ac:dyDescent="0.2">
      <c r="A747" s="115"/>
      <c r="B747" s="115"/>
      <c r="C747" s="115"/>
      <c r="D747" s="115"/>
      <c r="E747" s="115"/>
      <c r="F747" s="115"/>
      <c r="G747" s="115"/>
      <c r="H747" s="115"/>
      <c r="I747" s="115"/>
      <c r="J747" s="115"/>
      <c r="K747" s="115"/>
      <c r="L747" s="115"/>
      <c r="M747" s="115"/>
      <c r="N747" s="115"/>
      <c r="O747" s="115"/>
      <c r="P747" s="115"/>
      <c r="Q747" s="115"/>
      <c r="R747" s="115"/>
      <c r="S747" s="115"/>
      <c r="T747" s="115"/>
      <c r="U747" s="115"/>
      <c r="V747" s="115"/>
    </row>
    <row r="748" spans="1:22" ht="12.75" customHeight="1" x14ac:dyDescent="0.2">
      <c r="A748" s="115"/>
      <c r="B748" s="115"/>
      <c r="C748" s="115"/>
      <c r="D748" s="115"/>
      <c r="E748" s="115"/>
      <c r="F748" s="115"/>
      <c r="G748" s="115"/>
      <c r="H748" s="115"/>
      <c r="I748" s="115"/>
      <c r="J748" s="115"/>
      <c r="K748" s="115"/>
      <c r="L748" s="115"/>
      <c r="M748" s="115"/>
      <c r="N748" s="115"/>
      <c r="O748" s="115"/>
      <c r="P748" s="115"/>
      <c r="Q748" s="115"/>
      <c r="R748" s="115"/>
      <c r="S748" s="115"/>
      <c r="T748" s="115"/>
      <c r="U748" s="115"/>
      <c r="V748" s="115"/>
    </row>
    <row r="749" spans="1:22" ht="12.75" customHeight="1" x14ac:dyDescent="0.2">
      <c r="A749" s="115"/>
      <c r="B749" s="115"/>
      <c r="C749" s="115"/>
      <c r="D749" s="115"/>
      <c r="E749" s="115"/>
      <c r="F749" s="115"/>
      <c r="G749" s="115"/>
      <c r="H749" s="115"/>
      <c r="I749" s="115"/>
      <c r="J749" s="115"/>
      <c r="K749" s="115"/>
      <c r="L749" s="115"/>
      <c r="M749" s="115"/>
      <c r="N749" s="115"/>
      <c r="O749" s="115"/>
      <c r="P749" s="115"/>
      <c r="Q749" s="115"/>
      <c r="R749" s="115"/>
      <c r="S749" s="115"/>
      <c r="T749" s="115"/>
      <c r="U749" s="115"/>
      <c r="V749" s="115"/>
    </row>
    <row r="750" spans="1:22" ht="12.75" customHeight="1" x14ac:dyDescent="0.2">
      <c r="A750" s="115"/>
      <c r="B750" s="115"/>
      <c r="C750" s="115"/>
      <c r="D750" s="115"/>
      <c r="E750" s="115"/>
      <c r="F750" s="115"/>
      <c r="G750" s="115"/>
      <c r="H750" s="115"/>
      <c r="I750" s="115"/>
      <c r="J750" s="115"/>
      <c r="K750" s="115"/>
      <c r="L750" s="115"/>
      <c r="M750" s="115"/>
      <c r="N750" s="115"/>
      <c r="O750" s="115"/>
      <c r="P750" s="115"/>
      <c r="Q750" s="115"/>
      <c r="R750" s="115"/>
      <c r="S750" s="115"/>
      <c r="T750" s="115"/>
      <c r="U750" s="115"/>
      <c r="V750" s="115"/>
    </row>
    <row r="751" spans="1:22" ht="12.75" customHeight="1" x14ac:dyDescent="0.2">
      <c r="A751" s="115"/>
      <c r="B751" s="115"/>
      <c r="C751" s="115"/>
      <c r="D751" s="115"/>
      <c r="E751" s="115"/>
      <c r="F751" s="115"/>
      <c r="G751" s="115"/>
      <c r="H751" s="115"/>
      <c r="I751" s="115"/>
      <c r="J751" s="115"/>
      <c r="K751" s="115"/>
      <c r="L751" s="115"/>
      <c r="M751" s="115"/>
      <c r="N751" s="115"/>
      <c r="O751" s="115"/>
      <c r="P751" s="115"/>
      <c r="Q751" s="115"/>
      <c r="R751" s="115"/>
      <c r="S751" s="115"/>
      <c r="T751" s="115"/>
      <c r="U751" s="115"/>
      <c r="V751" s="115"/>
    </row>
    <row r="752" spans="1:22" ht="12.75" customHeight="1" x14ac:dyDescent="0.2">
      <c r="A752" s="115"/>
      <c r="B752" s="115"/>
      <c r="C752" s="115"/>
      <c r="D752" s="115"/>
      <c r="E752" s="115"/>
      <c r="F752" s="115"/>
      <c r="G752" s="115"/>
      <c r="H752" s="115"/>
      <c r="I752" s="115"/>
      <c r="J752" s="115"/>
      <c r="K752" s="115"/>
      <c r="L752" s="115"/>
      <c r="M752" s="115"/>
      <c r="N752" s="115"/>
      <c r="O752" s="115"/>
      <c r="P752" s="115"/>
      <c r="Q752" s="115"/>
      <c r="R752" s="115"/>
      <c r="S752" s="115"/>
      <c r="T752" s="115"/>
      <c r="U752" s="115"/>
      <c r="V752" s="115"/>
    </row>
    <row r="753" spans="1:22" ht="12.75" customHeight="1" x14ac:dyDescent="0.2">
      <c r="A753" s="115"/>
      <c r="B753" s="115"/>
      <c r="C753" s="115"/>
      <c r="D753" s="115"/>
      <c r="E753" s="115"/>
      <c r="F753" s="115"/>
      <c r="G753" s="115"/>
      <c r="H753" s="115"/>
      <c r="I753" s="115"/>
      <c r="J753" s="115"/>
      <c r="K753" s="115"/>
      <c r="L753" s="115"/>
      <c r="M753" s="115"/>
      <c r="N753" s="115"/>
      <c r="O753" s="115"/>
      <c r="P753" s="115"/>
      <c r="Q753" s="115"/>
      <c r="R753" s="115"/>
      <c r="S753" s="115"/>
      <c r="T753" s="115"/>
      <c r="U753" s="115"/>
      <c r="V753" s="115"/>
    </row>
    <row r="754" spans="1:22" ht="12.75" customHeight="1" x14ac:dyDescent="0.2">
      <c r="A754" s="115"/>
      <c r="B754" s="115"/>
      <c r="C754" s="115"/>
      <c r="D754" s="115"/>
      <c r="E754" s="115"/>
      <c r="F754" s="115"/>
      <c r="G754" s="115"/>
      <c r="H754" s="115"/>
      <c r="I754" s="115"/>
      <c r="J754" s="115"/>
      <c r="K754" s="115"/>
      <c r="L754" s="115"/>
      <c r="M754" s="115"/>
      <c r="N754" s="115"/>
      <c r="O754" s="115"/>
      <c r="P754" s="115"/>
      <c r="Q754" s="115"/>
      <c r="R754" s="115"/>
      <c r="S754" s="115"/>
      <c r="T754" s="115"/>
      <c r="U754" s="115"/>
      <c r="V754" s="115"/>
    </row>
    <row r="755" spans="1:22" ht="12.75" customHeight="1" x14ac:dyDescent="0.2">
      <c r="A755" s="115"/>
      <c r="B755" s="115"/>
      <c r="C755" s="115"/>
      <c r="D755" s="115"/>
      <c r="E755" s="115"/>
      <c r="F755" s="115"/>
      <c r="G755" s="115"/>
      <c r="H755" s="115"/>
      <c r="I755" s="115"/>
      <c r="J755" s="115"/>
      <c r="K755" s="115"/>
      <c r="L755" s="115"/>
      <c r="M755" s="115"/>
      <c r="N755" s="115"/>
      <c r="O755" s="115"/>
      <c r="P755" s="115"/>
      <c r="Q755" s="115"/>
      <c r="R755" s="115"/>
      <c r="S755" s="115"/>
      <c r="T755" s="115"/>
      <c r="U755" s="115"/>
      <c r="V755" s="115"/>
    </row>
    <row r="756" spans="1:22" ht="12.75" customHeight="1" x14ac:dyDescent="0.2">
      <c r="A756" s="115"/>
      <c r="B756" s="115"/>
      <c r="C756" s="115"/>
      <c r="D756" s="115"/>
      <c r="E756" s="115"/>
      <c r="F756" s="115"/>
      <c r="G756" s="115"/>
      <c r="H756" s="115"/>
      <c r="I756" s="115"/>
      <c r="J756" s="115"/>
      <c r="K756" s="115"/>
      <c r="L756" s="115"/>
      <c r="M756" s="115"/>
      <c r="N756" s="115"/>
      <c r="O756" s="115"/>
      <c r="P756" s="115"/>
      <c r="Q756" s="115"/>
      <c r="R756" s="115"/>
      <c r="S756" s="115"/>
      <c r="T756" s="115"/>
      <c r="U756" s="115"/>
      <c r="V756" s="115"/>
    </row>
    <row r="757" spans="1:22" ht="12.75" customHeight="1" x14ac:dyDescent="0.2">
      <c r="A757" s="115"/>
      <c r="B757" s="115"/>
      <c r="C757" s="115"/>
      <c r="D757" s="115"/>
      <c r="E757" s="115"/>
      <c r="F757" s="115"/>
      <c r="G757" s="115"/>
      <c r="H757" s="115"/>
      <c r="I757" s="115"/>
      <c r="J757" s="115"/>
      <c r="K757" s="115"/>
      <c r="L757" s="115"/>
      <c r="M757" s="115"/>
      <c r="N757" s="115"/>
      <c r="O757" s="115"/>
      <c r="P757" s="115"/>
      <c r="Q757" s="115"/>
      <c r="R757" s="115"/>
      <c r="S757" s="115"/>
      <c r="T757" s="115"/>
      <c r="U757" s="115"/>
      <c r="V757" s="115"/>
    </row>
    <row r="758" spans="1:22" ht="12.75" customHeight="1" x14ac:dyDescent="0.2">
      <c r="A758" s="115"/>
      <c r="B758" s="115"/>
      <c r="C758" s="115"/>
      <c r="D758" s="115"/>
      <c r="E758" s="115"/>
      <c r="F758" s="115"/>
      <c r="G758" s="115"/>
      <c r="H758" s="115"/>
      <c r="I758" s="115"/>
      <c r="J758" s="115"/>
      <c r="K758" s="115"/>
      <c r="L758" s="115"/>
      <c r="M758" s="115"/>
      <c r="N758" s="115"/>
      <c r="O758" s="115"/>
      <c r="P758" s="115"/>
      <c r="Q758" s="115"/>
      <c r="R758" s="115"/>
      <c r="S758" s="115"/>
      <c r="T758" s="115"/>
      <c r="U758" s="115"/>
      <c r="V758" s="115"/>
    </row>
    <row r="759" spans="1:22" ht="12.75" customHeight="1" x14ac:dyDescent="0.2">
      <c r="A759" s="115"/>
      <c r="B759" s="115"/>
      <c r="C759" s="115"/>
      <c r="D759" s="115"/>
      <c r="E759" s="115"/>
      <c r="F759" s="115"/>
      <c r="G759" s="115"/>
      <c r="H759" s="115"/>
      <c r="I759" s="115"/>
      <c r="J759" s="115"/>
      <c r="K759" s="115"/>
      <c r="L759" s="115"/>
      <c r="M759" s="115"/>
      <c r="N759" s="115"/>
      <c r="O759" s="115"/>
      <c r="P759" s="115"/>
      <c r="Q759" s="115"/>
      <c r="R759" s="115"/>
      <c r="S759" s="115"/>
      <c r="T759" s="115"/>
      <c r="U759" s="115"/>
      <c r="V759" s="115"/>
    </row>
    <row r="760" spans="1:22" ht="12.75" customHeight="1" x14ac:dyDescent="0.2">
      <c r="A760" s="115"/>
      <c r="B760" s="115"/>
      <c r="C760" s="115"/>
      <c r="D760" s="115"/>
      <c r="E760" s="115"/>
      <c r="F760" s="115"/>
      <c r="G760" s="115"/>
      <c r="H760" s="115"/>
      <c r="I760" s="115"/>
      <c r="J760" s="115"/>
      <c r="K760" s="115"/>
      <c r="L760" s="115"/>
      <c r="M760" s="115"/>
      <c r="N760" s="115"/>
      <c r="O760" s="115"/>
      <c r="P760" s="115"/>
      <c r="Q760" s="115"/>
      <c r="R760" s="115"/>
      <c r="S760" s="115"/>
      <c r="T760" s="115"/>
      <c r="U760" s="115"/>
      <c r="V760" s="115"/>
    </row>
    <row r="761" spans="1:22" ht="12.75" customHeight="1" x14ac:dyDescent="0.2">
      <c r="A761" s="115"/>
      <c r="B761" s="115"/>
      <c r="C761" s="115"/>
      <c r="D761" s="115"/>
      <c r="E761" s="115"/>
      <c r="F761" s="115"/>
      <c r="G761" s="115"/>
      <c r="H761" s="115"/>
      <c r="I761" s="115"/>
      <c r="J761" s="115"/>
      <c r="K761" s="115"/>
      <c r="L761" s="115"/>
      <c r="M761" s="115"/>
      <c r="N761" s="115"/>
      <c r="O761" s="115"/>
      <c r="P761" s="115"/>
      <c r="Q761" s="115"/>
      <c r="R761" s="115"/>
      <c r="S761" s="115"/>
      <c r="T761" s="115"/>
      <c r="U761" s="115"/>
      <c r="V761" s="115"/>
    </row>
    <row r="762" spans="1:22" ht="12.75" customHeight="1" x14ac:dyDescent="0.2">
      <c r="A762" s="115"/>
      <c r="B762" s="115"/>
      <c r="C762" s="115"/>
      <c r="D762" s="115"/>
      <c r="E762" s="115"/>
      <c r="F762" s="115"/>
      <c r="G762" s="115"/>
      <c r="H762" s="115"/>
      <c r="I762" s="115"/>
      <c r="J762" s="115"/>
      <c r="K762" s="115"/>
      <c r="L762" s="115"/>
      <c r="M762" s="115"/>
      <c r="N762" s="115"/>
      <c r="O762" s="115"/>
      <c r="P762" s="115"/>
      <c r="Q762" s="115"/>
      <c r="R762" s="115"/>
      <c r="S762" s="115"/>
      <c r="T762" s="115"/>
      <c r="U762" s="115"/>
      <c r="V762" s="115"/>
    </row>
    <row r="763" spans="1:22" ht="12.75" customHeight="1" x14ac:dyDescent="0.2">
      <c r="A763" s="115"/>
      <c r="B763" s="115"/>
      <c r="C763" s="115"/>
      <c r="D763" s="115"/>
      <c r="E763" s="115"/>
      <c r="F763" s="115"/>
      <c r="G763" s="115"/>
      <c r="H763" s="115"/>
      <c r="I763" s="115"/>
      <c r="J763" s="115"/>
      <c r="K763" s="115"/>
      <c r="L763" s="115"/>
      <c r="M763" s="115"/>
      <c r="N763" s="115"/>
      <c r="O763" s="115"/>
      <c r="P763" s="115"/>
      <c r="Q763" s="115"/>
      <c r="R763" s="115"/>
      <c r="S763" s="115"/>
      <c r="T763" s="115"/>
      <c r="U763" s="115"/>
      <c r="V763" s="115"/>
    </row>
    <row r="764" spans="1:22" ht="12.75" customHeight="1" x14ac:dyDescent="0.2">
      <c r="A764" s="115"/>
      <c r="B764" s="115"/>
      <c r="C764" s="115"/>
      <c r="D764" s="115"/>
      <c r="E764" s="115"/>
      <c r="F764" s="115"/>
      <c r="G764" s="115"/>
      <c r="H764" s="115"/>
      <c r="I764" s="115"/>
      <c r="J764" s="115"/>
      <c r="K764" s="115"/>
      <c r="L764" s="115"/>
      <c r="M764" s="115"/>
      <c r="N764" s="115"/>
      <c r="O764" s="115"/>
      <c r="P764" s="115"/>
      <c r="Q764" s="115"/>
      <c r="R764" s="115"/>
      <c r="S764" s="115"/>
      <c r="T764" s="115"/>
      <c r="U764" s="115"/>
      <c r="V764" s="115"/>
    </row>
    <row r="765" spans="1:22" ht="12.75" customHeight="1" x14ac:dyDescent="0.2">
      <c r="A765" s="115"/>
      <c r="B765" s="115"/>
      <c r="C765" s="115"/>
      <c r="D765" s="115"/>
      <c r="E765" s="115"/>
      <c r="F765" s="115"/>
      <c r="G765" s="115"/>
      <c r="H765" s="115"/>
      <c r="I765" s="115"/>
      <c r="J765" s="115"/>
      <c r="K765" s="115"/>
      <c r="L765" s="115"/>
      <c r="M765" s="115"/>
      <c r="N765" s="115"/>
      <c r="O765" s="115"/>
      <c r="P765" s="115"/>
      <c r="Q765" s="115"/>
      <c r="R765" s="115"/>
      <c r="S765" s="115"/>
      <c r="T765" s="115"/>
      <c r="U765" s="115"/>
      <c r="V765" s="115"/>
    </row>
    <row r="766" spans="1:22" ht="12.75" customHeight="1" x14ac:dyDescent="0.2">
      <c r="A766" s="115"/>
      <c r="B766" s="115"/>
      <c r="C766" s="115"/>
      <c r="D766" s="115"/>
      <c r="E766" s="115"/>
      <c r="F766" s="115"/>
      <c r="G766" s="115"/>
      <c r="H766" s="115"/>
      <c r="I766" s="115"/>
      <c r="J766" s="115"/>
      <c r="K766" s="115"/>
      <c r="L766" s="115"/>
      <c r="M766" s="115"/>
      <c r="N766" s="115"/>
      <c r="O766" s="115"/>
      <c r="P766" s="115"/>
      <c r="Q766" s="115"/>
      <c r="R766" s="115"/>
      <c r="S766" s="115"/>
      <c r="T766" s="115"/>
      <c r="U766" s="115"/>
      <c r="V766" s="115"/>
    </row>
    <row r="767" spans="1:22" ht="12.75" customHeight="1" x14ac:dyDescent="0.2">
      <c r="A767" s="115"/>
      <c r="B767" s="115"/>
      <c r="C767" s="115"/>
      <c r="D767" s="115"/>
      <c r="E767" s="115"/>
      <c r="F767" s="115"/>
      <c r="G767" s="115"/>
      <c r="H767" s="115"/>
      <c r="I767" s="115"/>
      <c r="J767" s="115"/>
      <c r="K767" s="115"/>
      <c r="L767" s="115"/>
      <c r="M767" s="115"/>
      <c r="N767" s="115"/>
      <c r="O767" s="115"/>
      <c r="P767" s="115"/>
      <c r="Q767" s="115"/>
      <c r="R767" s="115"/>
      <c r="S767" s="115"/>
      <c r="T767" s="115"/>
      <c r="U767" s="115"/>
      <c r="V767" s="115"/>
    </row>
    <row r="768" spans="1:22" ht="12.75" customHeight="1" x14ac:dyDescent="0.2">
      <c r="A768" s="115"/>
      <c r="B768" s="115"/>
      <c r="C768" s="115"/>
      <c r="D768" s="115"/>
      <c r="E768" s="115"/>
      <c r="F768" s="115"/>
      <c r="G768" s="115"/>
      <c r="H768" s="115"/>
      <c r="I768" s="115"/>
      <c r="J768" s="115"/>
      <c r="K768" s="115"/>
      <c r="L768" s="115"/>
      <c r="M768" s="115"/>
      <c r="N768" s="115"/>
      <c r="O768" s="115"/>
      <c r="P768" s="115"/>
      <c r="Q768" s="115"/>
      <c r="R768" s="115"/>
      <c r="S768" s="115"/>
      <c r="T768" s="115"/>
      <c r="U768" s="115"/>
      <c r="V768" s="115"/>
    </row>
    <row r="769" spans="1:22" ht="12.75" customHeight="1" x14ac:dyDescent="0.2">
      <c r="A769" s="115"/>
      <c r="B769" s="115"/>
      <c r="C769" s="115"/>
      <c r="D769" s="115"/>
      <c r="E769" s="115"/>
      <c r="F769" s="115"/>
      <c r="G769" s="115"/>
      <c r="H769" s="115"/>
      <c r="I769" s="115"/>
      <c r="J769" s="115"/>
      <c r="K769" s="115"/>
      <c r="L769" s="115"/>
      <c r="M769" s="115"/>
      <c r="N769" s="115"/>
      <c r="O769" s="115"/>
      <c r="P769" s="115"/>
      <c r="Q769" s="115"/>
      <c r="R769" s="115"/>
      <c r="S769" s="115"/>
      <c r="T769" s="115"/>
      <c r="U769" s="115"/>
      <c r="V769" s="115"/>
    </row>
    <row r="770" spans="1:22" ht="12.75" customHeight="1" x14ac:dyDescent="0.2">
      <c r="A770" s="115"/>
      <c r="B770" s="115"/>
      <c r="C770" s="115"/>
      <c r="D770" s="115"/>
      <c r="E770" s="115"/>
      <c r="F770" s="115"/>
      <c r="G770" s="115"/>
      <c r="H770" s="115"/>
      <c r="I770" s="115"/>
      <c r="J770" s="115"/>
      <c r="K770" s="115"/>
      <c r="L770" s="115"/>
      <c r="M770" s="115"/>
      <c r="N770" s="115"/>
      <c r="O770" s="115"/>
      <c r="P770" s="115"/>
      <c r="Q770" s="115"/>
      <c r="R770" s="115"/>
      <c r="S770" s="115"/>
      <c r="T770" s="115"/>
      <c r="U770" s="115"/>
      <c r="V770" s="115"/>
    </row>
    <row r="771" spans="1:22" ht="12.75" customHeight="1" x14ac:dyDescent="0.2">
      <c r="A771" s="115"/>
      <c r="B771" s="115"/>
      <c r="C771" s="115"/>
      <c r="D771" s="115"/>
      <c r="E771" s="115"/>
      <c r="F771" s="115"/>
      <c r="G771" s="115"/>
      <c r="H771" s="115"/>
      <c r="I771" s="115"/>
      <c r="J771" s="115"/>
      <c r="K771" s="115"/>
      <c r="L771" s="115"/>
      <c r="M771" s="115"/>
      <c r="N771" s="115"/>
      <c r="O771" s="115"/>
      <c r="P771" s="115"/>
      <c r="Q771" s="115"/>
      <c r="R771" s="115"/>
      <c r="S771" s="115"/>
      <c r="T771" s="115"/>
      <c r="U771" s="115"/>
      <c r="V771" s="115"/>
    </row>
    <row r="772" spans="1:22" ht="12.75" customHeight="1" x14ac:dyDescent="0.2">
      <c r="A772" s="115"/>
      <c r="B772" s="115"/>
      <c r="C772" s="115"/>
      <c r="D772" s="115"/>
      <c r="E772" s="115"/>
      <c r="F772" s="115"/>
      <c r="G772" s="115"/>
      <c r="H772" s="115"/>
      <c r="I772" s="115"/>
      <c r="J772" s="115"/>
      <c r="K772" s="115"/>
      <c r="L772" s="115"/>
      <c r="M772" s="115"/>
      <c r="N772" s="115"/>
      <c r="O772" s="115"/>
      <c r="P772" s="115"/>
      <c r="Q772" s="115"/>
      <c r="R772" s="115"/>
      <c r="S772" s="115"/>
      <c r="T772" s="115"/>
      <c r="U772" s="115"/>
      <c r="V772" s="115"/>
    </row>
    <row r="773" spans="1:22" ht="12.75" customHeight="1" x14ac:dyDescent="0.2">
      <c r="A773" s="115"/>
      <c r="B773" s="115"/>
      <c r="C773" s="115"/>
      <c r="D773" s="115"/>
      <c r="E773" s="115"/>
      <c r="F773" s="115"/>
      <c r="G773" s="115"/>
      <c r="H773" s="115"/>
      <c r="I773" s="115"/>
      <c r="J773" s="115"/>
      <c r="K773" s="115"/>
      <c r="L773" s="115"/>
      <c r="M773" s="115"/>
      <c r="N773" s="115"/>
      <c r="O773" s="115"/>
      <c r="P773" s="115"/>
      <c r="Q773" s="115"/>
      <c r="R773" s="115"/>
      <c r="S773" s="115"/>
      <c r="T773" s="115"/>
      <c r="U773" s="115"/>
      <c r="V773" s="115"/>
    </row>
    <row r="774" spans="1:22" ht="12.75" customHeight="1" x14ac:dyDescent="0.2">
      <c r="A774" s="115"/>
      <c r="B774" s="115"/>
      <c r="C774" s="115"/>
      <c r="D774" s="115"/>
      <c r="E774" s="115"/>
      <c r="F774" s="115"/>
      <c r="G774" s="115"/>
      <c r="H774" s="115"/>
      <c r="I774" s="115"/>
      <c r="J774" s="115"/>
      <c r="K774" s="115"/>
      <c r="L774" s="115"/>
      <c r="M774" s="115"/>
      <c r="N774" s="115"/>
      <c r="O774" s="115"/>
      <c r="P774" s="115"/>
      <c r="Q774" s="115"/>
      <c r="R774" s="115"/>
      <c r="S774" s="115"/>
      <c r="T774" s="115"/>
      <c r="U774" s="115"/>
      <c r="V774" s="115"/>
    </row>
    <row r="775" spans="1:22" ht="12.75" customHeight="1" x14ac:dyDescent="0.2">
      <c r="A775" s="115"/>
      <c r="B775" s="115"/>
      <c r="C775" s="115"/>
      <c r="D775" s="115"/>
      <c r="E775" s="115"/>
      <c r="F775" s="115"/>
      <c r="G775" s="115"/>
      <c r="H775" s="115"/>
      <c r="I775" s="115"/>
      <c r="J775" s="115"/>
      <c r="K775" s="115"/>
      <c r="L775" s="115"/>
      <c r="M775" s="115"/>
      <c r="N775" s="115"/>
      <c r="O775" s="115"/>
      <c r="P775" s="115"/>
      <c r="Q775" s="115"/>
      <c r="R775" s="115"/>
      <c r="S775" s="115"/>
      <c r="T775" s="115"/>
      <c r="U775" s="115"/>
      <c r="V775" s="115"/>
    </row>
    <row r="776" spans="1:22" ht="12.75" customHeight="1" x14ac:dyDescent="0.2">
      <c r="A776" s="115"/>
      <c r="B776" s="115"/>
      <c r="C776" s="115"/>
      <c r="D776" s="115"/>
      <c r="E776" s="115"/>
      <c r="F776" s="115"/>
      <c r="G776" s="115"/>
      <c r="H776" s="115"/>
      <c r="I776" s="115"/>
      <c r="J776" s="115"/>
      <c r="K776" s="115"/>
      <c r="L776" s="115"/>
      <c r="M776" s="115"/>
      <c r="N776" s="115"/>
      <c r="O776" s="115"/>
      <c r="P776" s="115"/>
      <c r="Q776" s="115"/>
      <c r="R776" s="115"/>
      <c r="S776" s="115"/>
      <c r="T776" s="115"/>
      <c r="U776" s="115"/>
      <c r="V776" s="115"/>
    </row>
    <row r="777" spans="1:22" ht="12.75" customHeight="1" x14ac:dyDescent="0.2">
      <c r="A777" s="115"/>
      <c r="B777" s="115"/>
      <c r="C777" s="115"/>
      <c r="D777" s="115"/>
      <c r="E777" s="115"/>
      <c r="F777" s="115"/>
      <c r="G777" s="115"/>
      <c r="H777" s="115"/>
      <c r="I777" s="115"/>
      <c r="J777" s="115"/>
      <c r="K777" s="115"/>
      <c r="L777" s="115"/>
      <c r="M777" s="115"/>
      <c r="N777" s="115"/>
      <c r="O777" s="115"/>
      <c r="P777" s="115"/>
      <c r="Q777" s="115"/>
      <c r="R777" s="115"/>
      <c r="S777" s="115"/>
      <c r="T777" s="115"/>
      <c r="U777" s="115"/>
      <c r="V777" s="115"/>
    </row>
    <row r="778" spans="1:22" ht="12.75" customHeight="1" x14ac:dyDescent="0.2">
      <c r="A778" s="115"/>
      <c r="B778" s="115"/>
      <c r="C778" s="115"/>
      <c r="D778" s="115"/>
      <c r="E778" s="115"/>
      <c r="F778" s="115"/>
      <c r="G778" s="115"/>
      <c r="H778" s="115"/>
      <c r="I778" s="115"/>
      <c r="J778" s="115"/>
      <c r="K778" s="115"/>
      <c r="L778" s="115"/>
      <c r="M778" s="115"/>
      <c r="N778" s="115"/>
      <c r="O778" s="115"/>
      <c r="P778" s="115"/>
      <c r="Q778" s="115"/>
      <c r="R778" s="115"/>
      <c r="S778" s="115"/>
      <c r="T778" s="115"/>
      <c r="U778" s="115"/>
      <c r="V778" s="115"/>
    </row>
    <row r="779" spans="1:22" ht="12.75" customHeight="1" x14ac:dyDescent="0.2">
      <c r="A779" s="115"/>
      <c r="B779" s="115"/>
      <c r="C779" s="115"/>
      <c r="D779" s="115"/>
      <c r="E779" s="115"/>
      <c r="F779" s="115"/>
      <c r="G779" s="115"/>
      <c r="H779" s="115"/>
      <c r="I779" s="115"/>
      <c r="J779" s="115"/>
      <c r="K779" s="115"/>
      <c r="L779" s="115"/>
      <c r="M779" s="115"/>
      <c r="N779" s="115"/>
      <c r="O779" s="115"/>
      <c r="P779" s="115"/>
      <c r="Q779" s="115"/>
      <c r="R779" s="115"/>
      <c r="S779" s="115"/>
      <c r="T779" s="115"/>
      <c r="U779" s="115"/>
      <c r="V779" s="115"/>
    </row>
    <row r="780" spans="1:22" ht="12.75" customHeight="1" x14ac:dyDescent="0.2">
      <c r="A780" s="115"/>
      <c r="B780" s="115"/>
      <c r="C780" s="115"/>
      <c r="D780" s="115"/>
      <c r="E780" s="115"/>
      <c r="F780" s="115"/>
      <c r="G780" s="115"/>
      <c r="H780" s="115"/>
      <c r="I780" s="115"/>
      <c r="J780" s="115"/>
      <c r="K780" s="115"/>
      <c r="L780" s="115"/>
      <c r="M780" s="115"/>
      <c r="N780" s="115"/>
      <c r="O780" s="115"/>
      <c r="P780" s="115"/>
      <c r="Q780" s="115"/>
      <c r="R780" s="115"/>
      <c r="S780" s="115"/>
      <c r="T780" s="115"/>
      <c r="U780" s="115"/>
      <c r="V780" s="115"/>
    </row>
    <row r="781" spans="1:22" ht="12.75" customHeight="1" x14ac:dyDescent="0.2">
      <c r="A781" s="115"/>
      <c r="B781" s="115"/>
      <c r="C781" s="115"/>
      <c r="D781" s="115"/>
      <c r="E781" s="115"/>
      <c r="F781" s="115"/>
      <c r="G781" s="115"/>
      <c r="H781" s="115"/>
      <c r="I781" s="115"/>
      <c r="J781" s="115"/>
      <c r="K781" s="115"/>
      <c r="L781" s="115"/>
      <c r="M781" s="115"/>
      <c r="N781" s="115"/>
      <c r="O781" s="115"/>
      <c r="P781" s="115"/>
      <c r="Q781" s="115"/>
      <c r="R781" s="115"/>
      <c r="S781" s="115"/>
      <c r="T781" s="115"/>
      <c r="U781" s="115"/>
      <c r="V781" s="115"/>
    </row>
    <row r="782" spans="1:22" ht="12.75" customHeight="1" x14ac:dyDescent="0.2">
      <c r="A782" s="115"/>
      <c r="B782" s="115"/>
      <c r="C782" s="115"/>
      <c r="D782" s="115"/>
      <c r="E782" s="115"/>
      <c r="F782" s="115"/>
      <c r="G782" s="115"/>
      <c r="H782" s="115"/>
      <c r="I782" s="115"/>
      <c r="J782" s="115"/>
      <c r="K782" s="115"/>
      <c r="L782" s="115"/>
      <c r="M782" s="115"/>
      <c r="N782" s="115"/>
      <c r="O782" s="115"/>
      <c r="P782" s="115"/>
      <c r="Q782" s="115"/>
      <c r="R782" s="115"/>
      <c r="S782" s="115"/>
      <c r="T782" s="115"/>
      <c r="U782" s="115"/>
      <c r="V782" s="115"/>
    </row>
    <row r="783" spans="1:22" ht="12.75" customHeight="1" x14ac:dyDescent="0.2">
      <c r="A783" s="115"/>
      <c r="B783" s="115"/>
      <c r="C783" s="115"/>
      <c r="D783" s="115"/>
      <c r="E783" s="115"/>
      <c r="F783" s="115"/>
      <c r="G783" s="115"/>
      <c r="H783" s="115"/>
      <c r="I783" s="115"/>
      <c r="J783" s="115"/>
      <c r="K783" s="115"/>
      <c r="L783" s="115"/>
      <c r="M783" s="115"/>
      <c r="N783" s="115"/>
      <c r="O783" s="115"/>
      <c r="P783" s="115"/>
      <c r="Q783" s="115"/>
      <c r="R783" s="115"/>
      <c r="S783" s="115"/>
      <c r="T783" s="115"/>
      <c r="U783" s="115"/>
      <c r="V783" s="115"/>
    </row>
    <row r="784" spans="1:22" ht="12.75" customHeight="1" x14ac:dyDescent="0.2">
      <c r="A784" s="115"/>
      <c r="B784" s="115"/>
      <c r="C784" s="115"/>
      <c r="D784" s="115"/>
      <c r="E784" s="115"/>
      <c r="F784" s="115"/>
      <c r="G784" s="115"/>
      <c r="H784" s="115"/>
      <c r="I784" s="115"/>
      <c r="J784" s="115"/>
      <c r="K784" s="115"/>
      <c r="L784" s="115"/>
      <c r="M784" s="115"/>
      <c r="N784" s="115"/>
      <c r="O784" s="115"/>
      <c r="P784" s="115"/>
      <c r="Q784" s="115"/>
      <c r="R784" s="115"/>
      <c r="S784" s="115"/>
      <c r="T784" s="115"/>
      <c r="U784" s="115"/>
      <c r="V784" s="115"/>
    </row>
    <row r="785" spans="1:22" ht="12.75" customHeight="1" x14ac:dyDescent="0.2">
      <c r="A785" s="115"/>
      <c r="B785" s="115"/>
      <c r="C785" s="115"/>
      <c r="D785" s="115"/>
      <c r="E785" s="115"/>
      <c r="F785" s="115"/>
      <c r="G785" s="115"/>
      <c r="H785" s="115"/>
      <c r="I785" s="115"/>
      <c r="J785" s="115"/>
      <c r="K785" s="115"/>
      <c r="L785" s="115"/>
      <c r="M785" s="115"/>
      <c r="N785" s="115"/>
      <c r="O785" s="115"/>
      <c r="P785" s="115"/>
      <c r="Q785" s="115"/>
      <c r="R785" s="115"/>
      <c r="S785" s="115"/>
      <c r="T785" s="115"/>
      <c r="U785" s="115"/>
      <c r="V785" s="115"/>
    </row>
    <row r="786" spans="1:22" ht="12.75" customHeight="1" x14ac:dyDescent="0.2">
      <c r="A786" s="115"/>
      <c r="B786" s="115"/>
      <c r="C786" s="115"/>
      <c r="D786" s="115"/>
      <c r="E786" s="115"/>
      <c r="F786" s="115"/>
      <c r="G786" s="115"/>
      <c r="H786" s="115"/>
      <c r="I786" s="115"/>
      <c r="J786" s="115"/>
      <c r="K786" s="115"/>
      <c r="L786" s="115"/>
      <c r="M786" s="115"/>
      <c r="N786" s="115"/>
      <c r="O786" s="115"/>
      <c r="P786" s="115"/>
      <c r="Q786" s="115"/>
      <c r="R786" s="115"/>
      <c r="S786" s="115"/>
      <c r="T786" s="115"/>
      <c r="U786" s="115"/>
      <c r="V786" s="115"/>
    </row>
    <row r="787" spans="1:22" ht="12.75" customHeight="1" x14ac:dyDescent="0.2">
      <c r="A787" s="115"/>
      <c r="B787" s="115"/>
      <c r="C787" s="115"/>
      <c r="D787" s="115"/>
      <c r="E787" s="115"/>
      <c r="F787" s="115"/>
      <c r="G787" s="115"/>
      <c r="H787" s="115"/>
      <c r="I787" s="115"/>
      <c r="J787" s="115"/>
      <c r="K787" s="115"/>
      <c r="L787" s="115"/>
      <c r="M787" s="115"/>
      <c r="N787" s="115"/>
      <c r="O787" s="115"/>
      <c r="P787" s="115"/>
      <c r="Q787" s="115"/>
      <c r="R787" s="115"/>
      <c r="S787" s="115"/>
      <c r="T787" s="115"/>
      <c r="U787" s="115"/>
      <c r="V787" s="115"/>
    </row>
    <row r="788" spans="1:22" ht="12.75" customHeight="1" x14ac:dyDescent="0.2">
      <c r="A788" s="115"/>
      <c r="B788" s="115"/>
      <c r="C788" s="115"/>
      <c r="D788" s="115"/>
      <c r="E788" s="115"/>
      <c r="F788" s="115"/>
      <c r="G788" s="115"/>
      <c r="H788" s="115"/>
      <c r="I788" s="115"/>
      <c r="J788" s="115"/>
      <c r="K788" s="115"/>
      <c r="L788" s="115"/>
      <c r="M788" s="115"/>
      <c r="N788" s="115"/>
      <c r="O788" s="115"/>
      <c r="P788" s="115"/>
      <c r="Q788" s="115"/>
      <c r="R788" s="115"/>
      <c r="S788" s="115"/>
      <c r="T788" s="115"/>
      <c r="U788" s="115"/>
      <c r="V788" s="115"/>
    </row>
    <row r="789" spans="1:22" ht="12.75" customHeight="1" x14ac:dyDescent="0.2">
      <c r="A789" s="115"/>
      <c r="B789" s="115"/>
      <c r="C789" s="115"/>
      <c r="D789" s="115"/>
      <c r="E789" s="115"/>
      <c r="F789" s="115"/>
      <c r="G789" s="115"/>
      <c r="H789" s="115"/>
      <c r="I789" s="115"/>
      <c r="J789" s="115"/>
      <c r="K789" s="115"/>
      <c r="L789" s="115"/>
      <c r="M789" s="115"/>
      <c r="N789" s="115"/>
      <c r="O789" s="115"/>
      <c r="P789" s="115"/>
      <c r="Q789" s="115"/>
      <c r="R789" s="115"/>
      <c r="S789" s="115"/>
      <c r="T789" s="115"/>
      <c r="U789" s="115"/>
      <c r="V789" s="115"/>
    </row>
    <row r="790" spans="1:22" ht="12.75" customHeight="1" x14ac:dyDescent="0.2">
      <c r="A790" s="115"/>
      <c r="B790" s="115"/>
      <c r="C790" s="115"/>
      <c r="D790" s="115"/>
      <c r="E790" s="115"/>
      <c r="F790" s="115"/>
      <c r="G790" s="115"/>
      <c r="H790" s="115"/>
      <c r="I790" s="115"/>
      <c r="J790" s="115"/>
      <c r="K790" s="115"/>
      <c r="L790" s="115"/>
      <c r="M790" s="115"/>
      <c r="N790" s="115"/>
      <c r="O790" s="115"/>
      <c r="P790" s="115"/>
      <c r="Q790" s="115"/>
      <c r="R790" s="115"/>
      <c r="S790" s="115"/>
      <c r="T790" s="115"/>
      <c r="U790" s="115"/>
      <c r="V790" s="115"/>
    </row>
    <row r="791" spans="1:22" ht="12.75" customHeight="1" x14ac:dyDescent="0.2">
      <c r="A791" s="115"/>
      <c r="B791" s="115"/>
      <c r="C791" s="115"/>
      <c r="D791" s="115"/>
      <c r="E791" s="115"/>
      <c r="F791" s="115"/>
      <c r="G791" s="115"/>
      <c r="H791" s="115"/>
      <c r="I791" s="115"/>
      <c r="J791" s="115"/>
      <c r="K791" s="115"/>
      <c r="L791" s="115"/>
      <c r="M791" s="115"/>
      <c r="N791" s="115"/>
      <c r="O791" s="115"/>
      <c r="P791" s="115"/>
      <c r="Q791" s="115"/>
      <c r="R791" s="115"/>
      <c r="S791" s="115"/>
      <c r="T791" s="115"/>
      <c r="U791" s="115"/>
      <c r="V791" s="115"/>
    </row>
    <row r="792" spans="1:22" ht="12.75" customHeight="1" x14ac:dyDescent="0.2">
      <c r="A792" s="115"/>
      <c r="B792" s="115"/>
      <c r="C792" s="115"/>
      <c r="D792" s="115"/>
      <c r="E792" s="115"/>
      <c r="F792" s="115"/>
      <c r="G792" s="115"/>
      <c r="H792" s="115"/>
      <c r="I792" s="115"/>
      <c r="J792" s="115"/>
      <c r="K792" s="115"/>
      <c r="L792" s="115"/>
      <c r="M792" s="115"/>
      <c r="N792" s="115"/>
      <c r="O792" s="115"/>
      <c r="P792" s="115"/>
      <c r="Q792" s="115"/>
      <c r="R792" s="115"/>
      <c r="S792" s="115"/>
      <c r="T792" s="115"/>
      <c r="U792" s="115"/>
      <c r="V792" s="115"/>
    </row>
    <row r="793" spans="1:22" ht="12.75" customHeight="1" x14ac:dyDescent="0.2">
      <c r="A793" s="115"/>
      <c r="B793" s="115"/>
      <c r="C793" s="115"/>
      <c r="D793" s="115"/>
      <c r="E793" s="115"/>
      <c r="F793" s="115"/>
      <c r="G793" s="115"/>
      <c r="H793" s="115"/>
      <c r="I793" s="115"/>
      <c r="J793" s="115"/>
      <c r="K793" s="115"/>
      <c r="L793" s="115"/>
      <c r="M793" s="115"/>
      <c r="N793" s="115"/>
      <c r="O793" s="115"/>
      <c r="P793" s="115"/>
      <c r="Q793" s="115"/>
      <c r="R793" s="115"/>
      <c r="S793" s="115"/>
      <c r="T793" s="115"/>
      <c r="U793" s="115"/>
      <c r="V793" s="115"/>
    </row>
    <row r="794" spans="1:22" ht="12.75" customHeight="1" x14ac:dyDescent="0.2">
      <c r="A794" s="115"/>
      <c r="B794" s="115"/>
      <c r="C794" s="115"/>
      <c r="D794" s="115"/>
      <c r="E794" s="115"/>
      <c r="F794" s="115"/>
      <c r="G794" s="115"/>
      <c r="H794" s="115"/>
      <c r="I794" s="115"/>
      <c r="J794" s="115"/>
      <c r="K794" s="115"/>
      <c r="L794" s="115"/>
      <c r="M794" s="115"/>
      <c r="N794" s="115"/>
      <c r="O794" s="115"/>
      <c r="P794" s="115"/>
      <c r="Q794" s="115"/>
      <c r="R794" s="115"/>
      <c r="S794" s="115"/>
      <c r="T794" s="115"/>
      <c r="U794" s="115"/>
      <c r="V794" s="115"/>
    </row>
    <row r="795" spans="1:22" ht="12.75" customHeight="1" x14ac:dyDescent="0.2">
      <c r="A795" s="115"/>
      <c r="B795" s="115"/>
      <c r="C795" s="115"/>
      <c r="D795" s="115"/>
      <c r="E795" s="115"/>
      <c r="F795" s="115"/>
      <c r="G795" s="115"/>
      <c r="H795" s="115"/>
      <c r="I795" s="115"/>
      <c r="J795" s="115"/>
      <c r="K795" s="115"/>
      <c r="L795" s="115"/>
      <c r="M795" s="115"/>
      <c r="N795" s="115"/>
      <c r="O795" s="115"/>
      <c r="P795" s="115"/>
      <c r="Q795" s="115"/>
      <c r="R795" s="115"/>
      <c r="S795" s="115"/>
      <c r="T795" s="115"/>
      <c r="U795" s="115"/>
      <c r="V795" s="115"/>
    </row>
    <row r="796" spans="1:22" ht="12.75" customHeight="1" x14ac:dyDescent="0.2">
      <c r="A796" s="115"/>
      <c r="B796" s="115"/>
      <c r="C796" s="115"/>
      <c r="D796" s="115"/>
      <c r="E796" s="115"/>
      <c r="F796" s="115"/>
      <c r="G796" s="115"/>
      <c r="H796" s="115"/>
      <c r="I796" s="115"/>
      <c r="J796" s="115"/>
      <c r="K796" s="115"/>
      <c r="L796" s="115"/>
      <c r="M796" s="115"/>
      <c r="N796" s="115"/>
      <c r="O796" s="115"/>
      <c r="P796" s="115"/>
      <c r="Q796" s="115"/>
      <c r="R796" s="115"/>
      <c r="S796" s="115"/>
      <c r="T796" s="115"/>
      <c r="U796" s="115"/>
      <c r="V796" s="115"/>
    </row>
    <row r="797" spans="1:22" ht="12.75" customHeight="1" x14ac:dyDescent="0.2">
      <c r="A797" s="115"/>
      <c r="B797" s="115"/>
      <c r="C797" s="115"/>
      <c r="D797" s="115"/>
      <c r="E797" s="115"/>
      <c r="F797" s="115"/>
      <c r="G797" s="115"/>
      <c r="H797" s="115"/>
      <c r="I797" s="115"/>
      <c r="J797" s="115"/>
      <c r="K797" s="115"/>
      <c r="L797" s="115"/>
      <c r="M797" s="115"/>
      <c r="N797" s="115"/>
      <c r="O797" s="115"/>
      <c r="P797" s="115"/>
      <c r="Q797" s="115"/>
      <c r="R797" s="115"/>
      <c r="S797" s="115"/>
      <c r="T797" s="115"/>
      <c r="U797" s="115"/>
      <c r="V797" s="115"/>
    </row>
    <row r="798" spans="1:22" ht="12.75" customHeight="1" x14ac:dyDescent="0.2">
      <c r="A798" s="115"/>
      <c r="B798" s="115"/>
      <c r="C798" s="115"/>
      <c r="D798" s="115"/>
      <c r="E798" s="115"/>
      <c r="F798" s="115"/>
      <c r="G798" s="115"/>
      <c r="H798" s="115"/>
      <c r="I798" s="115"/>
      <c r="J798" s="115"/>
      <c r="K798" s="115"/>
      <c r="L798" s="115"/>
      <c r="M798" s="115"/>
      <c r="N798" s="115"/>
      <c r="O798" s="115"/>
      <c r="P798" s="115"/>
      <c r="Q798" s="115"/>
      <c r="R798" s="115"/>
      <c r="S798" s="115"/>
      <c r="T798" s="115"/>
      <c r="U798" s="115"/>
      <c r="V798" s="115"/>
    </row>
    <row r="799" spans="1:22" ht="12.75" customHeight="1" x14ac:dyDescent="0.2">
      <c r="A799" s="115"/>
      <c r="B799" s="115"/>
      <c r="C799" s="115"/>
      <c r="D799" s="115"/>
      <c r="E799" s="115"/>
      <c r="F799" s="115"/>
      <c r="G799" s="115"/>
      <c r="H799" s="115"/>
      <c r="I799" s="115"/>
      <c r="J799" s="115"/>
      <c r="K799" s="115"/>
      <c r="L799" s="115"/>
      <c r="M799" s="115"/>
      <c r="N799" s="115"/>
      <c r="O799" s="115"/>
      <c r="P799" s="115"/>
      <c r="Q799" s="115"/>
      <c r="R799" s="115"/>
      <c r="S799" s="115"/>
      <c r="T799" s="115"/>
      <c r="U799" s="115"/>
      <c r="V799" s="115"/>
    </row>
    <row r="800" spans="1:22" ht="12.75" customHeight="1" x14ac:dyDescent="0.2">
      <c r="A800" s="115"/>
      <c r="B800" s="115"/>
      <c r="C800" s="115"/>
      <c r="D800" s="115"/>
      <c r="E800" s="115"/>
      <c r="F800" s="115"/>
      <c r="G800" s="115"/>
      <c r="H800" s="115"/>
      <c r="I800" s="115"/>
      <c r="J800" s="115"/>
      <c r="K800" s="115"/>
      <c r="L800" s="115"/>
      <c r="M800" s="115"/>
      <c r="N800" s="115"/>
      <c r="O800" s="115"/>
      <c r="P800" s="115"/>
      <c r="Q800" s="115"/>
      <c r="R800" s="115"/>
      <c r="S800" s="115"/>
      <c r="T800" s="115"/>
      <c r="U800" s="115"/>
      <c r="V800" s="115"/>
    </row>
    <row r="801" spans="1:22" ht="12.75" customHeight="1" x14ac:dyDescent="0.2">
      <c r="A801" s="115"/>
      <c r="B801" s="115"/>
      <c r="C801" s="115"/>
      <c r="D801" s="115"/>
      <c r="E801" s="115"/>
      <c r="F801" s="115"/>
      <c r="G801" s="115"/>
      <c r="H801" s="115"/>
      <c r="I801" s="115"/>
      <c r="J801" s="115"/>
      <c r="K801" s="115"/>
      <c r="L801" s="115"/>
      <c r="M801" s="115"/>
      <c r="N801" s="115"/>
      <c r="O801" s="115"/>
      <c r="P801" s="115"/>
      <c r="Q801" s="115"/>
      <c r="R801" s="115"/>
      <c r="S801" s="115"/>
      <c r="T801" s="115"/>
      <c r="U801" s="115"/>
      <c r="V801" s="115"/>
    </row>
    <row r="802" spans="1:22" ht="12.75" customHeight="1" x14ac:dyDescent="0.2">
      <c r="A802" s="115"/>
      <c r="B802" s="115"/>
      <c r="C802" s="115"/>
      <c r="D802" s="115"/>
      <c r="E802" s="115"/>
      <c r="F802" s="115"/>
      <c r="G802" s="115"/>
      <c r="H802" s="115"/>
      <c r="I802" s="115"/>
      <c r="J802" s="115"/>
      <c r="K802" s="115"/>
      <c r="L802" s="115"/>
      <c r="M802" s="115"/>
      <c r="N802" s="115"/>
      <c r="O802" s="115"/>
      <c r="P802" s="115"/>
      <c r="Q802" s="115"/>
      <c r="R802" s="115"/>
      <c r="S802" s="115"/>
      <c r="T802" s="115"/>
      <c r="U802" s="115"/>
      <c r="V802" s="115"/>
    </row>
    <row r="803" spans="1:22" ht="12.75" customHeight="1" x14ac:dyDescent="0.2">
      <c r="A803" s="115"/>
      <c r="B803" s="115"/>
      <c r="C803" s="115"/>
      <c r="D803" s="115"/>
      <c r="E803" s="115"/>
      <c r="F803" s="115"/>
      <c r="G803" s="115"/>
      <c r="H803" s="115"/>
      <c r="I803" s="115"/>
      <c r="J803" s="115"/>
      <c r="K803" s="115"/>
      <c r="L803" s="115"/>
      <c r="M803" s="115"/>
      <c r="N803" s="115"/>
      <c r="O803" s="115"/>
      <c r="P803" s="115"/>
      <c r="Q803" s="115"/>
      <c r="R803" s="115"/>
      <c r="S803" s="115"/>
      <c r="T803" s="115"/>
      <c r="U803" s="115"/>
      <c r="V803" s="115"/>
    </row>
    <row r="804" spans="1:22" ht="12.75" customHeight="1" x14ac:dyDescent="0.2">
      <c r="A804" s="115"/>
      <c r="B804" s="115"/>
      <c r="C804" s="115"/>
      <c r="D804" s="115"/>
      <c r="E804" s="115"/>
      <c r="F804" s="115"/>
      <c r="G804" s="115"/>
      <c r="H804" s="115"/>
      <c r="I804" s="115"/>
      <c r="J804" s="115"/>
      <c r="K804" s="115"/>
      <c r="L804" s="115"/>
      <c r="M804" s="115"/>
      <c r="N804" s="115"/>
      <c r="O804" s="115"/>
      <c r="P804" s="115"/>
      <c r="Q804" s="115"/>
      <c r="R804" s="115"/>
      <c r="S804" s="115"/>
      <c r="T804" s="115"/>
      <c r="U804" s="115"/>
      <c r="V804" s="115"/>
    </row>
    <row r="805" spans="1:22" ht="12.75" customHeight="1" x14ac:dyDescent="0.2">
      <c r="A805" s="115"/>
      <c r="B805" s="115"/>
      <c r="C805" s="115"/>
      <c r="D805" s="115"/>
      <c r="E805" s="115"/>
      <c r="F805" s="115"/>
      <c r="G805" s="115"/>
      <c r="H805" s="115"/>
      <c r="I805" s="115"/>
      <c r="J805" s="115"/>
      <c r="K805" s="115"/>
      <c r="L805" s="115"/>
      <c r="M805" s="115"/>
      <c r="N805" s="115"/>
      <c r="O805" s="115"/>
      <c r="P805" s="115"/>
      <c r="Q805" s="115"/>
      <c r="R805" s="115"/>
      <c r="S805" s="115"/>
      <c r="T805" s="115"/>
      <c r="U805" s="115"/>
      <c r="V805" s="115"/>
    </row>
    <row r="806" spans="1:22" ht="12.75" customHeight="1" x14ac:dyDescent="0.2">
      <c r="A806" s="115"/>
      <c r="B806" s="115"/>
      <c r="C806" s="115"/>
      <c r="D806" s="115"/>
      <c r="E806" s="115"/>
      <c r="F806" s="115"/>
      <c r="G806" s="115"/>
      <c r="H806" s="115"/>
      <c r="I806" s="115"/>
      <c r="J806" s="115"/>
      <c r="K806" s="115"/>
      <c r="L806" s="115"/>
      <c r="M806" s="115"/>
      <c r="N806" s="115"/>
      <c r="O806" s="115"/>
      <c r="P806" s="115"/>
      <c r="Q806" s="115"/>
      <c r="R806" s="115"/>
      <c r="S806" s="115"/>
      <c r="T806" s="115"/>
      <c r="U806" s="115"/>
      <c r="V806" s="115"/>
    </row>
    <row r="807" spans="1:22" ht="12.75" customHeight="1" x14ac:dyDescent="0.2">
      <c r="A807" s="115"/>
      <c r="B807" s="115"/>
      <c r="C807" s="115"/>
      <c r="D807" s="115"/>
      <c r="E807" s="115"/>
      <c r="F807" s="115"/>
      <c r="G807" s="115"/>
      <c r="H807" s="115"/>
      <c r="I807" s="115"/>
      <c r="J807" s="115"/>
      <c r="K807" s="115"/>
      <c r="L807" s="115"/>
      <c r="M807" s="115"/>
      <c r="N807" s="115"/>
      <c r="O807" s="115"/>
      <c r="P807" s="115"/>
      <c r="Q807" s="115"/>
      <c r="R807" s="115"/>
      <c r="S807" s="115"/>
      <c r="T807" s="115"/>
      <c r="U807" s="115"/>
      <c r="V807" s="115"/>
    </row>
    <row r="808" spans="1:22" ht="12.75" customHeight="1" x14ac:dyDescent="0.2">
      <c r="A808" s="115"/>
      <c r="B808" s="115"/>
      <c r="C808" s="115"/>
      <c r="D808" s="115"/>
      <c r="E808" s="115"/>
      <c r="F808" s="115"/>
      <c r="G808" s="115"/>
      <c r="H808" s="115"/>
      <c r="I808" s="115"/>
      <c r="J808" s="115"/>
      <c r="K808" s="115"/>
      <c r="L808" s="115"/>
      <c r="M808" s="115"/>
      <c r="N808" s="115"/>
      <c r="O808" s="115"/>
      <c r="P808" s="115"/>
      <c r="Q808" s="115"/>
      <c r="R808" s="115"/>
      <c r="S808" s="115"/>
      <c r="T808" s="115"/>
      <c r="U808" s="115"/>
      <c r="V808" s="115"/>
    </row>
    <row r="809" spans="1:22" ht="12.75" customHeight="1" x14ac:dyDescent="0.2">
      <c r="A809" s="115"/>
      <c r="B809" s="115"/>
      <c r="C809" s="115"/>
      <c r="D809" s="115"/>
      <c r="E809" s="115"/>
      <c r="F809" s="115"/>
      <c r="G809" s="115"/>
      <c r="H809" s="115"/>
      <c r="I809" s="115"/>
      <c r="J809" s="115"/>
      <c r="K809" s="115"/>
      <c r="L809" s="115"/>
      <c r="M809" s="115"/>
      <c r="N809" s="115"/>
      <c r="O809" s="115"/>
      <c r="P809" s="115"/>
      <c r="Q809" s="115"/>
      <c r="R809" s="115"/>
      <c r="S809" s="115"/>
      <c r="T809" s="115"/>
      <c r="U809" s="115"/>
      <c r="V809" s="115"/>
    </row>
    <row r="810" spans="1:22" ht="12.75" customHeight="1" x14ac:dyDescent="0.2">
      <c r="A810" s="115"/>
      <c r="B810" s="115"/>
      <c r="C810" s="115"/>
      <c r="D810" s="115"/>
      <c r="E810" s="115"/>
      <c r="F810" s="115"/>
      <c r="G810" s="115"/>
      <c r="H810" s="115"/>
      <c r="I810" s="115"/>
      <c r="J810" s="115"/>
      <c r="K810" s="115"/>
      <c r="L810" s="115"/>
      <c r="M810" s="115"/>
      <c r="N810" s="115"/>
      <c r="O810" s="115"/>
      <c r="P810" s="115"/>
      <c r="Q810" s="115"/>
      <c r="R810" s="115"/>
      <c r="S810" s="115"/>
      <c r="T810" s="115"/>
      <c r="U810" s="115"/>
      <c r="V810" s="115"/>
    </row>
    <row r="811" spans="1:22" ht="12.75" customHeight="1" x14ac:dyDescent="0.2">
      <c r="A811" s="115"/>
      <c r="B811" s="115"/>
      <c r="C811" s="115"/>
      <c r="D811" s="115"/>
      <c r="E811" s="115"/>
      <c r="F811" s="115"/>
      <c r="G811" s="115"/>
      <c r="H811" s="115"/>
      <c r="I811" s="115"/>
      <c r="J811" s="115"/>
      <c r="K811" s="115"/>
      <c r="L811" s="115"/>
      <c r="M811" s="115"/>
      <c r="N811" s="115"/>
      <c r="O811" s="115"/>
      <c r="P811" s="115"/>
      <c r="Q811" s="115"/>
      <c r="R811" s="115"/>
      <c r="S811" s="115"/>
      <c r="T811" s="115"/>
      <c r="U811" s="115"/>
      <c r="V811" s="115"/>
    </row>
    <row r="812" spans="1:22" ht="12.75" customHeight="1" x14ac:dyDescent="0.2">
      <c r="A812" s="115"/>
      <c r="B812" s="115"/>
      <c r="C812" s="115"/>
      <c r="D812" s="115"/>
      <c r="E812" s="115"/>
      <c r="F812" s="115"/>
      <c r="G812" s="115"/>
      <c r="H812" s="115"/>
      <c r="I812" s="115"/>
      <c r="J812" s="115"/>
      <c r="K812" s="115"/>
      <c r="L812" s="115"/>
      <c r="M812" s="115"/>
      <c r="N812" s="115"/>
      <c r="O812" s="115"/>
      <c r="P812" s="115"/>
      <c r="Q812" s="115"/>
      <c r="R812" s="115"/>
      <c r="S812" s="115"/>
      <c r="T812" s="115"/>
      <c r="U812" s="115"/>
      <c r="V812" s="115"/>
    </row>
    <row r="813" spans="1:22" ht="12.75" customHeight="1" x14ac:dyDescent="0.2">
      <c r="A813" s="115"/>
      <c r="B813" s="115"/>
      <c r="C813" s="115"/>
      <c r="D813" s="115"/>
      <c r="E813" s="115"/>
      <c r="F813" s="115"/>
      <c r="G813" s="115"/>
      <c r="H813" s="115"/>
      <c r="I813" s="115"/>
      <c r="J813" s="115"/>
      <c r="K813" s="115"/>
      <c r="L813" s="115"/>
      <c r="M813" s="115"/>
      <c r="N813" s="115"/>
      <c r="O813" s="115"/>
      <c r="P813" s="115"/>
      <c r="Q813" s="115"/>
      <c r="R813" s="115"/>
      <c r="S813" s="115"/>
      <c r="T813" s="115"/>
      <c r="U813" s="115"/>
      <c r="V813" s="115"/>
    </row>
    <row r="814" spans="1:22" ht="12.75" customHeight="1" x14ac:dyDescent="0.2">
      <c r="A814" s="115"/>
      <c r="B814" s="115"/>
      <c r="C814" s="115"/>
      <c r="D814" s="115"/>
      <c r="E814" s="115"/>
      <c r="F814" s="115"/>
      <c r="G814" s="115"/>
      <c r="H814" s="115"/>
      <c r="I814" s="115"/>
      <c r="J814" s="115"/>
      <c r="K814" s="115"/>
      <c r="L814" s="115"/>
      <c r="M814" s="115"/>
      <c r="N814" s="115"/>
      <c r="O814" s="115"/>
      <c r="P814" s="115"/>
      <c r="Q814" s="115"/>
      <c r="R814" s="115"/>
      <c r="S814" s="115"/>
      <c r="T814" s="115"/>
      <c r="U814" s="115"/>
      <c r="V814" s="115"/>
    </row>
    <row r="815" spans="1:22" ht="12.75" customHeight="1" x14ac:dyDescent="0.2">
      <c r="A815" s="115"/>
      <c r="B815" s="115"/>
      <c r="C815" s="115"/>
      <c r="D815" s="115"/>
      <c r="E815" s="115"/>
      <c r="F815" s="115"/>
      <c r="G815" s="115"/>
      <c r="H815" s="115"/>
      <c r="I815" s="115"/>
      <c r="J815" s="115"/>
      <c r="K815" s="115"/>
      <c r="L815" s="115"/>
      <c r="M815" s="115"/>
      <c r="N815" s="115"/>
      <c r="O815" s="115"/>
      <c r="P815" s="115"/>
      <c r="Q815" s="115"/>
      <c r="R815" s="115"/>
      <c r="S815" s="115"/>
      <c r="T815" s="115"/>
      <c r="U815" s="115"/>
      <c r="V815" s="115"/>
    </row>
    <row r="816" spans="1:22" ht="12.75" customHeight="1" x14ac:dyDescent="0.2">
      <c r="A816" s="115"/>
      <c r="B816" s="115"/>
      <c r="C816" s="115"/>
      <c r="D816" s="115"/>
      <c r="E816" s="115"/>
      <c r="F816" s="115"/>
      <c r="G816" s="115"/>
      <c r="H816" s="115"/>
      <c r="I816" s="115"/>
      <c r="J816" s="115"/>
      <c r="K816" s="115"/>
      <c r="L816" s="115"/>
      <c r="M816" s="115"/>
      <c r="N816" s="115"/>
      <c r="O816" s="115"/>
      <c r="P816" s="115"/>
      <c r="Q816" s="115"/>
      <c r="R816" s="115"/>
      <c r="S816" s="115"/>
      <c r="T816" s="115"/>
      <c r="U816" s="115"/>
      <c r="V816" s="115"/>
    </row>
    <row r="817" spans="1:22" ht="12.75" customHeight="1" x14ac:dyDescent="0.2">
      <c r="A817" s="115"/>
      <c r="B817" s="115"/>
      <c r="C817" s="115"/>
      <c r="D817" s="115"/>
      <c r="E817" s="115"/>
      <c r="F817" s="115"/>
      <c r="G817" s="115"/>
      <c r="H817" s="115"/>
      <c r="I817" s="115"/>
      <c r="J817" s="115"/>
      <c r="K817" s="115"/>
      <c r="L817" s="115"/>
      <c r="M817" s="115"/>
      <c r="N817" s="115"/>
      <c r="O817" s="115"/>
      <c r="P817" s="115"/>
      <c r="Q817" s="115"/>
      <c r="R817" s="115"/>
      <c r="S817" s="115"/>
      <c r="T817" s="115"/>
      <c r="U817" s="115"/>
      <c r="V817" s="115"/>
    </row>
    <row r="818" spans="1:22" ht="12.75" customHeight="1" x14ac:dyDescent="0.2">
      <c r="A818" s="115"/>
      <c r="B818" s="115"/>
      <c r="C818" s="115"/>
      <c r="D818" s="115"/>
      <c r="E818" s="115"/>
      <c r="F818" s="115"/>
      <c r="G818" s="115"/>
      <c r="H818" s="115"/>
      <c r="I818" s="115"/>
      <c r="J818" s="115"/>
      <c r="K818" s="115"/>
      <c r="L818" s="115"/>
      <c r="M818" s="115"/>
      <c r="N818" s="115"/>
      <c r="O818" s="115"/>
      <c r="P818" s="115"/>
      <c r="Q818" s="115"/>
      <c r="R818" s="115"/>
      <c r="S818" s="115"/>
      <c r="T818" s="115"/>
      <c r="U818" s="115"/>
      <c r="V818" s="115"/>
    </row>
    <row r="819" spans="1:22" ht="12.75" customHeight="1" x14ac:dyDescent="0.2">
      <c r="A819" s="115"/>
      <c r="B819" s="115"/>
      <c r="C819" s="115"/>
      <c r="D819" s="115"/>
      <c r="E819" s="115"/>
      <c r="F819" s="115"/>
      <c r="G819" s="115"/>
      <c r="H819" s="115"/>
      <c r="I819" s="115"/>
      <c r="J819" s="115"/>
      <c r="K819" s="115"/>
      <c r="L819" s="115"/>
      <c r="M819" s="115"/>
      <c r="N819" s="115"/>
      <c r="O819" s="115"/>
      <c r="P819" s="115"/>
      <c r="Q819" s="115"/>
      <c r="R819" s="115"/>
      <c r="S819" s="115"/>
      <c r="T819" s="115"/>
      <c r="U819" s="115"/>
      <c r="V819" s="115"/>
    </row>
    <row r="820" spans="1:22" ht="12.75" customHeight="1" x14ac:dyDescent="0.2">
      <c r="A820" s="115"/>
      <c r="B820" s="115"/>
      <c r="C820" s="115"/>
      <c r="D820" s="115"/>
      <c r="E820" s="115"/>
      <c r="F820" s="115"/>
      <c r="G820" s="115"/>
      <c r="H820" s="115"/>
      <c r="I820" s="115"/>
      <c r="J820" s="115"/>
      <c r="K820" s="115"/>
      <c r="L820" s="115"/>
      <c r="M820" s="115"/>
      <c r="N820" s="115"/>
      <c r="O820" s="115"/>
      <c r="P820" s="115"/>
      <c r="Q820" s="115"/>
      <c r="R820" s="115"/>
      <c r="S820" s="115"/>
      <c r="T820" s="115"/>
      <c r="U820" s="115"/>
      <c r="V820" s="115"/>
    </row>
    <row r="821" spans="1:22" ht="12.75" customHeight="1" x14ac:dyDescent="0.2">
      <c r="A821" s="115"/>
      <c r="B821" s="115"/>
      <c r="C821" s="115"/>
      <c r="D821" s="115"/>
      <c r="E821" s="115"/>
      <c r="F821" s="115"/>
      <c r="G821" s="115"/>
      <c r="H821" s="115"/>
      <c r="I821" s="115"/>
      <c r="J821" s="115"/>
      <c r="K821" s="115"/>
      <c r="L821" s="115"/>
      <c r="M821" s="115"/>
      <c r="N821" s="115"/>
      <c r="O821" s="115"/>
      <c r="P821" s="115"/>
      <c r="Q821" s="115"/>
      <c r="R821" s="115"/>
      <c r="S821" s="115"/>
      <c r="T821" s="115"/>
      <c r="U821" s="115"/>
      <c r="V821" s="115"/>
    </row>
    <row r="822" spans="1:22" ht="12.75" customHeight="1" x14ac:dyDescent="0.2">
      <c r="A822" s="115"/>
      <c r="B822" s="115"/>
      <c r="C822" s="115"/>
      <c r="D822" s="115"/>
      <c r="E822" s="115"/>
      <c r="F822" s="115"/>
      <c r="G822" s="115"/>
      <c r="H822" s="115"/>
      <c r="I822" s="115"/>
      <c r="J822" s="115"/>
      <c r="K822" s="115"/>
      <c r="L822" s="115"/>
      <c r="M822" s="115"/>
      <c r="N822" s="115"/>
      <c r="O822" s="115"/>
      <c r="P822" s="115"/>
      <c r="Q822" s="115"/>
      <c r="R822" s="115"/>
      <c r="S822" s="115"/>
      <c r="T822" s="115"/>
      <c r="U822" s="115"/>
      <c r="V822" s="115"/>
    </row>
    <row r="823" spans="1:22" ht="12.75" customHeight="1" x14ac:dyDescent="0.2">
      <c r="A823" s="115"/>
      <c r="B823" s="115"/>
      <c r="C823" s="115"/>
      <c r="D823" s="115"/>
      <c r="E823" s="115"/>
      <c r="F823" s="115"/>
      <c r="G823" s="115"/>
      <c r="H823" s="115"/>
      <c r="I823" s="115"/>
      <c r="J823" s="115"/>
      <c r="K823" s="115"/>
      <c r="L823" s="115"/>
      <c r="M823" s="115"/>
      <c r="N823" s="115"/>
      <c r="O823" s="115"/>
      <c r="P823" s="115"/>
      <c r="Q823" s="115"/>
      <c r="R823" s="115"/>
      <c r="S823" s="115"/>
      <c r="T823" s="115"/>
      <c r="U823" s="115"/>
      <c r="V823" s="115"/>
    </row>
    <row r="824" spans="1:22" ht="12.75" customHeight="1" x14ac:dyDescent="0.2">
      <c r="A824" s="115"/>
      <c r="B824" s="115"/>
      <c r="C824" s="115"/>
      <c r="D824" s="115"/>
      <c r="E824" s="115"/>
      <c r="F824" s="115"/>
      <c r="G824" s="115"/>
      <c r="H824" s="115"/>
      <c r="I824" s="115"/>
      <c r="J824" s="115"/>
      <c r="K824" s="115"/>
      <c r="L824" s="115"/>
      <c r="M824" s="115"/>
      <c r="N824" s="115"/>
      <c r="O824" s="115"/>
      <c r="P824" s="115"/>
      <c r="Q824" s="115"/>
      <c r="R824" s="115"/>
      <c r="S824" s="115"/>
      <c r="T824" s="115"/>
      <c r="U824" s="115"/>
      <c r="V824" s="115"/>
    </row>
    <row r="825" spans="1:22" ht="12.75" customHeight="1" x14ac:dyDescent="0.2">
      <c r="A825" s="115"/>
      <c r="B825" s="115"/>
      <c r="C825" s="115"/>
      <c r="D825" s="115"/>
      <c r="E825" s="115"/>
      <c r="F825" s="115"/>
      <c r="G825" s="115"/>
      <c r="H825" s="115"/>
      <c r="I825" s="115"/>
      <c r="J825" s="115"/>
      <c r="K825" s="115"/>
      <c r="L825" s="115"/>
      <c r="M825" s="115"/>
      <c r="N825" s="115"/>
      <c r="O825" s="115"/>
      <c r="P825" s="115"/>
      <c r="Q825" s="115"/>
      <c r="R825" s="115"/>
      <c r="S825" s="115"/>
      <c r="T825" s="115"/>
      <c r="U825" s="115"/>
      <c r="V825" s="115"/>
    </row>
    <row r="826" spans="1:22" ht="12.75" customHeight="1" x14ac:dyDescent="0.2">
      <c r="A826" s="115"/>
      <c r="B826" s="115"/>
      <c r="C826" s="115"/>
      <c r="D826" s="115"/>
      <c r="E826" s="115"/>
      <c r="F826" s="115"/>
      <c r="G826" s="115"/>
      <c r="H826" s="115"/>
      <c r="I826" s="115"/>
      <c r="J826" s="115"/>
      <c r="K826" s="115"/>
      <c r="L826" s="115"/>
      <c r="M826" s="115"/>
      <c r="N826" s="115"/>
      <c r="O826" s="115"/>
      <c r="P826" s="115"/>
      <c r="Q826" s="115"/>
      <c r="R826" s="115"/>
      <c r="S826" s="115"/>
      <c r="T826" s="115"/>
      <c r="U826" s="115"/>
      <c r="V826" s="115"/>
    </row>
    <row r="827" spans="1:22" ht="12.75" customHeight="1" x14ac:dyDescent="0.2">
      <c r="A827" s="115"/>
      <c r="B827" s="115"/>
      <c r="C827" s="115"/>
      <c r="D827" s="115"/>
      <c r="E827" s="115"/>
      <c r="F827" s="115"/>
      <c r="G827" s="115"/>
      <c r="H827" s="115"/>
      <c r="I827" s="115"/>
      <c r="J827" s="115"/>
      <c r="K827" s="115"/>
      <c r="L827" s="115"/>
      <c r="M827" s="115"/>
      <c r="N827" s="115"/>
      <c r="O827" s="115"/>
      <c r="P827" s="115"/>
      <c r="Q827" s="115"/>
      <c r="R827" s="115"/>
      <c r="S827" s="115"/>
      <c r="T827" s="115"/>
      <c r="U827" s="115"/>
      <c r="V827" s="115"/>
    </row>
    <row r="828" spans="1:22" ht="12.75" customHeight="1" x14ac:dyDescent="0.2">
      <c r="A828" s="115"/>
      <c r="B828" s="115"/>
      <c r="C828" s="115"/>
      <c r="D828" s="115"/>
      <c r="E828" s="115"/>
      <c r="F828" s="115"/>
      <c r="G828" s="115"/>
      <c r="H828" s="115"/>
      <c r="I828" s="115"/>
      <c r="J828" s="115"/>
      <c r="K828" s="115"/>
      <c r="L828" s="115"/>
      <c r="M828" s="115"/>
      <c r="N828" s="115"/>
      <c r="O828" s="115"/>
      <c r="P828" s="115"/>
      <c r="Q828" s="115"/>
      <c r="R828" s="115"/>
      <c r="S828" s="115"/>
      <c r="T828" s="115"/>
      <c r="U828" s="115"/>
      <c r="V828" s="115"/>
    </row>
    <row r="829" spans="1:22" ht="12.75" customHeight="1" x14ac:dyDescent="0.2">
      <c r="A829" s="115"/>
      <c r="B829" s="115"/>
      <c r="C829" s="115"/>
      <c r="D829" s="115"/>
      <c r="E829" s="115"/>
      <c r="F829" s="115"/>
      <c r="G829" s="115"/>
      <c r="H829" s="115"/>
      <c r="I829" s="115"/>
      <c r="J829" s="115"/>
      <c r="K829" s="115"/>
      <c r="L829" s="115"/>
      <c r="M829" s="115"/>
      <c r="N829" s="115"/>
      <c r="O829" s="115"/>
      <c r="P829" s="115"/>
      <c r="Q829" s="115"/>
      <c r="R829" s="115"/>
      <c r="S829" s="115"/>
      <c r="T829" s="115"/>
      <c r="U829" s="115"/>
      <c r="V829" s="115"/>
    </row>
    <row r="830" spans="1:22" ht="12.75" customHeight="1" x14ac:dyDescent="0.2">
      <c r="A830" s="115"/>
      <c r="B830" s="115"/>
      <c r="C830" s="115"/>
      <c r="D830" s="115"/>
      <c r="E830" s="115"/>
      <c r="F830" s="115"/>
      <c r="G830" s="115"/>
      <c r="H830" s="115"/>
      <c r="I830" s="115"/>
      <c r="J830" s="115"/>
      <c r="K830" s="115"/>
      <c r="L830" s="115"/>
      <c r="M830" s="115"/>
      <c r="N830" s="115"/>
      <c r="O830" s="115"/>
      <c r="P830" s="115"/>
      <c r="Q830" s="115"/>
      <c r="R830" s="115"/>
      <c r="S830" s="115"/>
      <c r="T830" s="115"/>
      <c r="U830" s="115"/>
      <c r="V830" s="115"/>
    </row>
    <row r="831" spans="1:22" ht="12.75" customHeight="1" x14ac:dyDescent="0.2">
      <c r="A831" s="115"/>
      <c r="B831" s="115"/>
      <c r="C831" s="115"/>
      <c r="D831" s="115"/>
      <c r="E831" s="115"/>
      <c r="F831" s="115"/>
      <c r="G831" s="115"/>
      <c r="H831" s="115"/>
      <c r="I831" s="115"/>
      <c r="J831" s="115"/>
      <c r="K831" s="115"/>
      <c r="L831" s="115"/>
      <c r="M831" s="115"/>
      <c r="N831" s="115"/>
      <c r="O831" s="115"/>
      <c r="P831" s="115"/>
      <c r="Q831" s="115"/>
      <c r="R831" s="115"/>
      <c r="S831" s="115"/>
      <c r="T831" s="115"/>
      <c r="U831" s="115"/>
      <c r="V831" s="115"/>
    </row>
    <row r="832" spans="1:22" ht="12.75" customHeight="1" x14ac:dyDescent="0.2">
      <c r="A832" s="115"/>
      <c r="B832" s="115"/>
      <c r="C832" s="115"/>
      <c r="D832" s="115"/>
      <c r="E832" s="115"/>
      <c r="F832" s="115"/>
      <c r="G832" s="115"/>
      <c r="H832" s="115"/>
      <c r="I832" s="115"/>
      <c r="J832" s="115"/>
      <c r="K832" s="115"/>
      <c r="L832" s="115"/>
      <c r="M832" s="115"/>
      <c r="N832" s="115"/>
      <c r="O832" s="115"/>
      <c r="P832" s="115"/>
      <c r="Q832" s="115"/>
      <c r="R832" s="115"/>
      <c r="S832" s="115"/>
      <c r="T832" s="115"/>
      <c r="U832" s="115"/>
      <c r="V832" s="115"/>
    </row>
    <row r="833" spans="1:22" ht="12.75" customHeight="1" x14ac:dyDescent="0.2">
      <c r="A833" s="115"/>
      <c r="B833" s="115"/>
      <c r="C833" s="115"/>
      <c r="D833" s="115"/>
      <c r="E833" s="115"/>
      <c r="F833" s="115"/>
      <c r="G833" s="115"/>
      <c r="H833" s="115"/>
      <c r="I833" s="115"/>
      <c r="J833" s="115"/>
      <c r="K833" s="115"/>
      <c r="L833" s="115"/>
      <c r="M833" s="115"/>
      <c r="N833" s="115"/>
      <c r="O833" s="115"/>
      <c r="P833" s="115"/>
      <c r="Q833" s="115"/>
      <c r="R833" s="115"/>
      <c r="S833" s="115"/>
      <c r="T833" s="115"/>
      <c r="U833" s="115"/>
      <c r="V833" s="115"/>
    </row>
    <row r="834" spans="1:22" ht="12.75" customHeight="1" x14ac:dyDescent="0.2">
      <c r="A834" s="115"/>
      <c r="B834" s="115"/>
      <c r="C834" s="115"/>
      <c r="D834" s="115"/>
      <c r="E834" s="115"/>
      <c r="F834" s="115"/>
      <c r="G834" s="115"/>
      <c r="H834" s="115"/>
      <c r="I834" s="115"/>
      <c r="J834" s="115"/>
      <c r="K834" s="115"/>
      <c r="L834" s="115"/>
      <c r="M834" s="115"/>
      <c r="N834" s="115"/>
      <c r="O834" s="115"/>
      <c r="P834" s="115"/>
      <c r="Q834" s="115"/>
      <c r="R834" s="115"/>
      <c r="S834" s="115"/>
      <c r="T834" s="115"/>
      <c r="U834" s="115"/>
      <c r="V834" s="115"/>
    </row>
    <row r="835" spans="1:22" ht="12.75" customHeight="1" x14ac:dyDescent="0.2">
      <c r="A835" s="115"/>
      <c r="B835" s="115"/>
      <c r="C835" s="115"/>
      <c r="D835" s="115"/>
      <c r="E835" s="115"/>
      <c r="F835" s="115"/>
      <c r="G835" s="115"/>
      <c r="H835" s="115"/>
      <c r="I835" s="115"/>
      <c r="J835" s="115"/>
      <c r="K835" s="115"/>
      <c r="L835" s="115"/>
      <c r="M835" s="115"/>
      <c r="N835" s="115"/>
      <c r="O835" s="115"/>
      <c r="P835" s="115"/>
      <c r="Q835" s="115"/>
      <c r="R835" s="115"/>
      <c r="S835" s="115"/>
      <c r="T835" s="115"/>
      <c r="U835" s="115"/>
      <c r="V835" s="115"/>
    </row>
    <row r="836" spans="1:22" ht="12.75" customHeight="1" x14ac:dyDescent="0.2">
      <c r="A836" s="115"/>
      <c r="B836" s="115"/>
      <c r="C836" s="115"/>
      <c r="D836" s="115"/>
      <c r="E836" s="115"/>
      <c r="F836" s="115"/>
      <c r="G836" s="115"/>
      <c r="H836" s="115"/>
      <c r="I836" s="115"/>
      <c r="J836" s="115"/>
      <c r="K836" s="115"/>
      <c r="L836" s="115"/>
      <c r="M836" s="115"/>
      <c r="N836" s="115"/>
      <c r="O836" s="115"/>
      <c r="P836" s="115"/>
      <c r="Q836" s="115"/>
      <c r="R836" s="115"/>
      <c r="S836" s="115"/>
      <c r="T836" s="115"/>
      <c r="U836" s="115"/>
      <c r="V836" s="115"/>
    </row>
    <row r="837" spans="1:22" ht="12.75" customHeight="1" x14ac:dyDescent="0.2">
      <c r="A837" s="115"/>
      <c r="B837" s="115"/>
      <c r="C837" s="115"/>
      <c r="D837" s="115"/>
      <c r="E837" s="115"/>
      <c r="F837" s="115"/>
      <c r="G837" s="115"/>
      <c r="H837" s="115"/>
      <c r="I837" s="115"/>
      <c r="J837" s="115"/>
      <c r="K837" s="115"/>
      <c r="L837" s="115"/>
      <c r="M837" s="115"/>
      <c r="N837" s="115"/>
      <c r="O837" s="115"/>
      <c r="P837" s="115"/>
      <c r="Q837" s="115"/>
      <c r="R837" s="115"/>
      <c r="S837" s="115"/>
      <c r="T837" s="115"/>
      <c r="U837" s="115"/>
      <c r="V837" s="115"/>
    </row>
    <row r="838" spans="1:22" ht="12.75" customHeight="1" x14ac:dyDescent="0.2">
      <c r="A838" s="115"/>
      <c r="B838" s="115"/>
      <c r="C838" s="115"/>
      <c r="D838" s="115"/>
      <c r="E838" s="115"/>
      <c r="F838" s="115"/>
      <c r="G838" s="115"/>
      <c r="H838" s="115"/>
      <c r="I838" s="115"/>
      <c r="J838" s="115"/>
      <c r="K838" s="115"/>
      <c r="L838" s="115"/>
      <c r="M838" s="115"/>
      <c r="N838" s="115"/>
      <c r="O838" s="115"/>
      <c r="P838" s="115"/>
      <c r="Q838" s="115"/>
      <c r="R838" s="115"/>
      <c r="S838" s="115"/>
      <c r="T838" s="115"/>
      <c r="U838" s="115"/>
      <c r="V838" s="115"/>
    </row>
    <row r="839" spans="1:22" ht="12.75" customHeight="1" x14ac:dyDescent="0.2">
      <c r="A839" s="115"/>
      <c r="B839" s="115"/>
      <c r="C839" s="115"/>
      <c r="D839" s="115"/>
      <c r="E839" s="115"/>
      <c r="F839" s="115"/>
      <c r="G839" s="115"/>
      <c r="H839" s="115"/>
      <c r="I839" s="115"/>
      <c r="J839" s="115"/>
      <c r="K839" s="115"/>
      <c r="L839" s="115"/>
      <c r="M839" s="115"/>
      <c r="N839" s="115"/>
      <c r="O839" s="115"/>
      <c r="P839" s="115"/>
      <c r="Q839" s="115"/>
      <c r="R839" s="115"/>
      <c r="S839" s="115"/>
      <c r="T839" s="115"/>
      <c r="U839" s="115"/>
      <c r="V839" s="115"/>
    </row>
    <row r="840" spans="1:22" ht="12.75" customHeight="1" x14ac:dyDescent="0.2">
      <c r="A840" s="115"/>
      <c r="B840" s="115"/>
      <c r="C840" s="115"/>
      <c r="D840" s="115"/>
      <c r="E840" s="115"/>
      <c r="F840" s="115"/>
      <c r="G840" s="115"/>
      <c r="H840" s="115"/>
      <c r="I840" s="115"/>
      <c r="J840" s="115"/>
      <c r="K840" s="115"/>
      <c r="L840" s="115"/>
      <c r="M840" s="115"/>
      <c r="N840" s="115"/>
      <c r="O840" s="115"/>
      <c r="P840" s="115"/>
      <c r="Q840" s="115"/>
      <c r="R840" s="115"/>
      <c r="S840" s="115"/>
      <c r="T840" s="115"/>
      <c r="U840" s="115"/>
      <c r="V840" s="115"/>
    </row>
    <row r="841" spans="1:22" ht="12.75" customHeight="1" x14ac:dyDescent="0.2">
      <c r="A841" s="115"/>
      <c r="B841" s="115"/>
      <c r="C841" s="115"/>
      <c r="D841" s="115"/>
      <c r="E841" s="115"/>
      <c r="F841" s="115"/>
      <c r="G841" s="115"/>
      <c r="H841" s="115"/>
      <c r="I841" s="115"/>
      <c r="J841" s="115"/>
      <c r="K841" s="115"/>
      <c r="L841" s="115"/>
      <c r="M841" s="115"/>
      <c r="N841" s="115"/>
      <c r="O841" s="115"/>
      <c r="P841" s="115"/>
      <c r="Q841" s="115"/>
      <c r="R841" s="115"/>
      <c r="S841" s="115"/>
      <c r="T841" s="115"/>
      <c r="U841" s="115"/>
      <c r="V841" s="115"/>
    </row>
    <row r="842" spans="1:22" ht="12.75" customHeight="1" x14ac:dyDescent="0.2">
      <c r="A842" s="115"/>
      <c r="B842" s="115"/>
      <c r="C842" s="115"/>
      <c r="D842" s="115"/>
      <c r="E842" s="115"/>
      <c r="F842" s="115"/>
      <c r="G842" s="115"/>
      <c r="H842" s="115"/>
      <c r="I842" s="115"/>
      <c r="J842" s="115"/>
      <c r="K842" s="115"/>
      <c r="L842" s="115"/>
      <c r="M842" s="115"/>
      <c r="N842" s="115"/>
      <c r="O842" s="115"/>
      <c r="P842" s="115"/>
      <c r="Q842" s="115"/>
      <c r="R842" s="115"/>
      <c r="S842" s="115"/>
      <c r="T842" s="115"/>
      <c r="U842" s="115"/>
      <c r="V842" s="115"/>
    </row>
    <row r="843" spans="1:22" ht="12.75" customHeight="1" x14ac:dyDescent="0.2">
      <c r="A843" s="115"/>
      <c r="B843" s="115"/>
      <c r="C843" s="115"/>
      <c r="D843" s="115"/>
      <c r="E843" s="115"/>
      <c r="F843" s="115"/>
      <c r="G843" s="115"/>
      <c r="H843" s="115"/>
      <c r="I843" s="115"/>
      <c r="J843" s="115"/>
      <c r="K843" s="115"/>
      <c r="L843" s="115"/>
      <c r="M843" s="115"/>
      <c r="N843" s="115"/>
      <c r="O843" s="115"/>
      <c r="P843" s="115"/>
      <c r="Q843" s="115"/>
      <c r="R843" s="115"/>
      <c r="S843" s="115"/>
      <c r="T843" s="115"/>
      <c r="U843" s="115"/>
      <c r="V843" s="115"/>
    </row>
    <row r="844" spans="1:22" ht="12.75" customHeight="1" x14ac:dyDescent="0.2">
      <c r="A844" s="115"/>
      <c r="B844" s="115"/>
      <c r="C844" s="115"/>
      <c r="D844" s="115"/>
      <c r="E844" s="115"/>
      <c r="F844" s="115"/>
      <c r="G844" s="115"/>
      <c r="H844" s="115"/>
      <c r="I844" s="115"/>
      <c r="J844" s="115"/>
      <c r="K844" s="115"/>
      <c r="L844" s="115"/>
      <c r="M844" s="115"/>
      <c r="N844" s="115"/>
      <c r="O844" s="115"/>
      <c r="P844" s="115"/>
      <c r="Q844" s="115"/>
      <c r="R844" s="115"/>
      <c r="S844" s="115"/>
      <c r="T844" s="115"/>
      <c r="U844" s="115"/>
      <c r="V844" s="115"/>
    </row>
    <row r="845" spans="1:22" ht="12.75" customHeight="1" x14ac:dyDescent="0.2">
      <c r="A845" s="115"/>
      <c r="B845" s="115"/>
      <c r="C845" s="115"/>
      <c r="D845" s="115"/>
      <c r="E845" s="115"/>
      <c r="F845" s="115"/>
      <c r="G845" s="115"/>
      <c r="H845" s="115"/>
      <c r="I845" s="115"/>
      <c r="J845" s="115"/>
      <c r="K845" s="115"/>
      <c r="L845" s="115"/>
      <c r="M845" s="115"/>
      <c r="N845" s="115"/>
      <c r="O845" s="115"/>
      <c r="P845" s="115"/>
      <c r="Q845" s="115"/>
      <c r="R845" s="115"/>
      <c r="S845" s="115"/>
      <c r="T845" s="115"/>
      <c r="U845" s="115"/>
      <c r="V845" s="115"/>
    </row>
    <row r="846" spans="1:22" ht="12.75" customHeight="1" x14ac:dyDescent="0.2">
      <c r="A846" s="115"/>
      <c r="B846" s="115"/>
      <c r="C846" s="115"/>
      <c r="D846" s="115"/>
      <c r="E846" s="115"/>
      <c r="F846" s="115"/>
      <c r="G846" s="115"/>
      <c r="H846" s="115"/>
      <c r="I846" s="115"/>
      <c r="J846" s="115"/>
      <c r="K846" s="115"/>
      <c r="L846" s="115"/>
      <c r="M846" s="115"/>
      <c r="N846" s="115"/>
      <c r="O846" s="115"/>
      <c r="P846" s="115"/>
      <c r="Q846" s="115"/>
      <c r="R846" s="115"/>
      <c r="S846" s="115"/>
      <c r="T846" s="115"/>
      <c r="U846" s="115"/>
      <c r="V846" s="115"/>
    </row>
    <row r="847" spans="1:22" ht="12.75" customHeight="1" x14ac:dyDescent="0.2">
      <c r="A847" s="115"/>
      <c r="B847" s="115"/>
      <c r="C847" s="115"/>
      <c r="D847" s="115"/>
      <c r="E847" s="115"/>
      <c r="F847" s="115"/>
      <c r="G847" s="115"/>
      <c r="H847" s="115"/>
      <c r="I847" s="115"/>
      <c r="J847" s="115"/>
      <c r="K847" s="115"/>
      <c r="L847" s="115"/>
      <c r="M847" s="115"/>
      <c r="N847" s="115"/>
      <c r="O847" s="115"/>
      <c r="P847" s="115"/>
      <c r="Q847" s="115"/>
      <c r="R847" s="115"/>
      <c r="S847" s="115"/>
      <c r="T847" s="115"/>
      <c r="U847" s="115"/>
      <c r="V847" s="115"/>
    </row>
    <row r="848" spans="1:22" ht="12.75" customHeight="1" x14ac:dyDescent="0.2">
      <c r="A848" s="115"/>
      <c r="B848" s="115"/>
      <c r="C848" s="115"/>
      <c r="D848" s="115"/>
      <c r="E848" s="115"/>
      <c r="F848" s="115"/>
      <c r="G848" s="115"/>
      <c r="H848" s="115"/>
      <c r="I848" s="115"/>
      <c r="J848" s="115"/>
      <c r="K848" s="115"/>
      <c r="L848" s="115"/>
      <c r="M848" s="115"/>
      <c r="N848" s="115"/>
      <c r="O848" s="115"/>
      <c r="P848" s="115"/>
      <c r="Q848" s="115"/>
      <c r="R848" s="115"/>
      <c r="S848" s="115"/>
      <c r="T848" s="115"/>
      <c r="U848" s="115"/>
      <c r="V848" s="115"/>
    </row>
    <row r="849" spans="1:22" ht="12.75" customHeight="1" x14ac:dyDescent="0.2">
      <c r="A849" s="115"/>
      <c r="B849" s="115"/>
      <c r="C849" s="115"/>
      <c r="D849" s="115"/>
      <c r="E849" s="115"/>
      <c r="F849" s="115"/>
      <c r="G849" s="115"/>
      <c r="H849" s="115"/>
      <c r="I849" s="115"/>
      <c r="J849" s="115"/>
      <c r="K849" s="115"/>
      <c r="L849" s="115"/>
      <c r="M849" s="115"/>
      <c r="N849" s="115"/>
      <c r="O849" s="115"/>
      <c r="P849" s="115"/>
      <c r="Q849" s="115"/>
      <c r="R849" s="115"/>
      <c r="S849" s="115"/>
      <c r="T849" s="115"/>
      <c r="U849" s="115"/>
      <c r="V849" s="115"/>
    </row>
    <row r="850" spans="1:22" ht="12.75" customHeight="1" x14ac:dyDescent="0.2">
      <c r="A850" s="115"/>
      <c r="B850" s="115"/>
      <c r="C850" s="115"/>
      <c r="D850" s="115"/>
      <c r="E850" s="115"/>
      <c r="F850" s="115"/>
      <c r="G850" s="115"/>
      <c r="H850" s="115"/>
      <c r="I850" s="115"/>
      <c r="J850" s="115"/>
      <c r="K850" s="115"/>
      <c r="L850" s="115"/>
      <c r="M850" s="115"/>
      <c r="N850" s="115"/>
      <c r="O850" s="115"/>
      <c r="P850" s="115"/>
      <c r="Q850" s="115"/>
      <c r="R850" s="115"/>
      <c r="S850" s="115"/>
      <c r="T850" s="115"/>
      <c r="U850" s="115"/>
      <c r="V850" s="115"/>
    </row>
    <row r="851" spans="1:22" ht="12.75" customHeight="1" x14ac:dyDescent="0.2">
      <c r="A851" s="115"/>
      <c r="B851" s="115"/>
      <c r="C851" s="115"/>
      <c r="D851" s="115"/>
      <c r="E851" s="115"/>
      <c r="F851" s="115"/>
      <c r="G851" s="115"/>
      <c r="H851" s="115"/>
      <c r="I851" s="115"/>
      <c r="J851" s="115"/>
      <c r="K851" s="115"/>
      <c r="L851" s="115"/>
      <c r="M851" s="115"/>
      <c r="N851" s="115"/>
      <c r="O851" s="115"/>
      <c r="P851" s="115"/>
      <c r="Q851" s="115"/>
      <c r="R851" s="115"/>
      <c r="S851" s="115"/>
      <c r="T851" s="115"/>
      <c r="U851" s="115"/>
      <c r="V851" s="115"/>
    </row>
    <row r="852" spans="1:22" ht="12.75" customHeight="1" x14ac:dyDescent="0.2">
      <c r="A852" s="115"/>
      <c r="B852" s="115"/>
      <c r="C852" s="115"/>
      <c r="D852" s="115"/>
      <c r="E852" s="115"/>
      <c r="F852" s="115"/>
      <c r="G852" s="115"/>
      <c r="H852" s="115"/>
      <c r="I852" s="115"/>
      <c r="J852" s="115"/>
      <c r="K852" s="115"/>
      <c r="L852" s="115"/>
      <c r="M852" s="115"/>
      <c r="N852" s="115"/>
      <c r="O852" s="115"/>
      <c r="P852" s="115"/>
      <c r="Q852" s="115"/>
      <c r="R852" s="115"/>
      <c r="S852" s="115"/>
      <c r="T852" s="115"/>
      <c r="U852" s="115"/>
      <c r="V852" s="115"/>
    </row>
    <row r="853" spans="1:22" ht="12.75" customHeight="1" x14ac:dyDescent="0.2">
      <c r="A853" s="115"/>
      <c r="B853" s="115"/>
      <c r="C853" s="115"/>
      <c r="D853" s="115"/>
      <c r="E853" s="115"/>
      <c r="F853" s="115"/>
      <c r="G853" s="115"/>
      <c r="H853" s="115"/>
      <c r="I853" s="115"/>
      <c r="J853" s="115"/>
      <c r="K853" s="115"/>
      <c r="L853" s="115"/>
      <c r="M853" s="115"/>
      <c r="N853" s="115"/>
      <c r="O853" s="115"/>
      <c r="P853" s="115"/>
      <c r="Q853" s="115"/>
      <c r="R853" s="115"/>
      <c r="S853" s="115"/>
      <c r="T853" s="115"/>
      <c r="U853" s="115"/>
      <c r="V853" s="115"/>
    </row>
    <row r="854" spans="1:22" ht="12.75" customHeight="1" x14ac:dyDescent="0.2">
      <c r="A854" s="115"/>
      <c r="B854" s="115"/>
      <c r="C854" s="115"/>
      <c r="D854" s="115"/>
      <c r="E854" s="115"/>
      <c r="F854" s="115"/>
      <c r="G854" s="115"/>
      <c r="H854" s="115"/>
      <c r="I854" s="115"/>
      <c r="J854" s="115"/>
      <c r="K854" s="115"/>
      <c r="L854" s="115"/>
      <c r="M854" s="115"/>
      <c r="N854" s="115"/>
      <c r="O854" s="115"/>
      <c r="P854" s="115"/>
      <c r="Q854" s="115"/>
      <c r="R854" s="115"/>
      <c r="S854" s="115"/>
      <c r="T854" s="115"/>
      <c r="U854" s="115"/>
      <c r="V854" s="115"/>
    </row>
    <row r="855" spans="1:22" ht="12.75" customHeight="1" x14ac:dyDescent="0.2">
      <c r="A855" s="115"/>
      <c r="B855" s="115"/>
      <c r="C855" s="115"/>
      <c r="D855" s="115"/>
      <c r="E855" s="115"/>
      <c r="F855" s="115"/>
      <c r="G855" s="115"/>
      <c r="H855" s="115"/>
      <c r="I855" s="115"/>
      <c r="J855" s="115"/>
      <c r="K855" s="115"/>
      <c r="L855" s="115"/>
      <c r="M855" s="115"/>
      <c r="N855" s="115"/>
      <c r="O855" s="115"/>
      <c r="P855" s="115"/>
      <c r="Q855" s="115"/>
      <c r="R855" s="115"/>
      <c r="S855" s="115"/>
      <c r="T855" s="115"/>
      <c r="U855" s="115"/>
      <c r="V855" s="115"/>
    </row>
    <row r="856" spans="1:22" ht="12.75" customHeight="1" x14ac:dyDescent="0.2">
      <c r="A856" s="115"/>
      <c r="B856" s="115"/>
      <c r="C856" s="115"/>
      <c r="D856" s="115"/>
      <c r="E856" s="115"/>
      <c r="F856" s="115"/>
      <c r="G856" s="115"/>
      <c r="H856" s="115"/>
      <c r="I856" s="115"/>
      <c r="J856" s="115"/>
      <c r="K856" s="115"/>
      <c r="L856" s="115"/>
      <c r="M856" s="115"/>
      <c r="N856" s="115"/>
      <c r="O856" s="115"/>
      <c r="P856" s="115"/>
      <c r="Q856" s="115"/>
      <c r="R856" s="115"/>
      <c r="S856" s="115"/>
      <c r="T856" s="115"/>
      <c r="U856" s="115"/>
      <c r="V856" s="115"/>
    </row>
    <row r="857" spans="1:22" ht="12.75" customHeight="1" x14ac:dyDescent="0.2">
      <c r="A857" s="115"/>
      <c r="B857" s="115"/>
      <c r="C857" s="115"/>
      <c r="D857" s="115"/>
      <c r="E857" s="115"/>
      <c r="F857" s="115"/>
      <c r="G857" s="115"/>
      <c r="H857" s="115"/>
      <c r="I857" s="115"/>
      <c r="J857" s="115"/>
      <c r="K857" s="115"/>
      <c r="L857" s="115"/>
      <c r="M857" s="115"/>
      <c r="N857" s="115"/>
      <c r="O857" s="115"/>
      <c r="P857" s="115"/>
      <c r="Q857" s="115"/>
      <c r="R857" s="115"/>
      <c r="S857" s="115"/>
      <c r="T857" s="115"/>
      <c r="U857" s="115"/>
      <c r="V857" s="115"/>
    </row>
    <row r="858" spans="1:22" ht="12.75" customHeight="1" x14ac:dyDescent="0.2">
      <c r="A858" s="115"/>
      <c r="B858" s="115"/>
      <c r="C858" s="115"/>
      <c r="D858" s="115"/>
      <c r="E858" s="115"/>
      <c r="F858" s="115"/>
      <c r="G858" s="115"/>
      <c r="H858" s="115"/>
      <c r="I858" s="115"/>
      <c r="J858" s="115"/>
      <c r="K858" s="115"/>
      <c r="L858" s="115"/>
      <c r="M858" s="115"/>
      <c r="N858" s="115"/>
      <c r="O858" s="115"/>
      <c r="P858" s="115"/>
      <c r="Q858" s="115"/>
      <c r="R858" s="115"/>
      <c r="S858" s="115"/>
      <c r="T858" s="115"/>
      <c r="U858" s="115"/>
      <c r="V858" s="115"/>
    </row>
    <row r="859" spans="1:22" ht="12.75" customHeight="1" x14ac:dyDescent="0.2">
      <c r="A859" s="115"/>
      <c r="B859" s="115"/>
      <c r="C859" s="115"/>
      <c r="D859" s="115"/>
      <c r="E859" s="115"/>
      <c r="F859" s="115"/>
      <c r="G859" s="115"/>
      <c r="H859" s="115"/>
      <c r="I859" s="115"/>
      <c r="J859" s="115"/>
      <c r="K859" s="115"/>
      <c r="L859" s="115"/>
      <c r="M859" s="115"/>
      <c r="N859" s="115"/>
      <c r="O859" s="115"/>
      <c r="P859" s="115"/>
      <c r="Q859" s="115"/>
      <c r="R859" s="115"/>
      <c r="S859" s="115"/>
      <c r="T859" s="115"/>
      <c r="U859" s="115"/>
      <c r="V859" s="115"/>
    </row>
    <row r="860" spans="1:22" ht="12.75" customHeight="1" x14ac:dyDescent="0.2">
      <c r="A860" s="115"/>
      <c r="B860" s="115"/>
      <c r="C860" s="115"/>
      <c r="D860" s="115"/>
      <c r="E860" s="115"/>
      <c r="F860" s="115"/>
      <c r="G860" s="115"/>
      <c r="H860" s="115"/>
      <c r="I860" s="115"/>
      <c r="J860" s="115"/>
      <c r="K860" s="115"/>
      <c r="L860" s="115"/>
      <c r="M860" s="115"/>
      <c r="N860" s="115"/>
      <c r="O860" s="115"/>
      <c r="P860" s="115"/>
      <c r="Q860" s="115"/>
      <c r="R860" s="115"/>
      <c r="S860" s="115"/>
      <c r="T860" s="115"/>
      <c r="U860" s="115"/>
      <c r="V860" s="115"/>
    </row>
    <row r="861" spans="1:22" ht="12.75" customHeight="1" x14ac:dyDescent="0.2">
      <c r="A861" s="115"/>
      <c r="B861" s="115"/>
      <c r="C861" s="115"/>
      <c r="D861" s="115"/>
      <c r="E861" s="115"/>
      <c r="F861" s="115"/>
      <c r="G861" s="115"/>
      <c r="H861" s="115"/>
      <c r="I861" s="115"/>
      <c r="J861" s="115"/>
      <c r="K861" s="115"/>
      <c r="L861" s="115"/>
      <c r="M861" s="115"/>
      <c r="N861" s="115"/>
      <c r="O861" s="115"/>
      <c r="P861" s="115"/>
      <c r="Q861" s="115"/>
      <c r="R861" s="115"/>
      <c r="S861" s="115"/>
      <c r="T861" s="115"/>
      <c r="U861" s="115"/>
      <c r="V861" s="115"/>
    </row>
    <row r="862" spans="1:22" ht="12.75" customHeight="1" x14ac:dyDescent="0.2">
      <c r="A862" s="115"/>
      <c r="B862" s="115"/>
      <c r="C862" s="115"/>
      <c r="D862" s="115"/>
      <c r="E862" s="115"/>
      <c r="F862" s="115"/>
      <c r="G862" s="115"/>
      <c r="H862" s="115"/>
      <c r="I862" s="115"/>
      <c r="J862" s="115"/>
      <c r="K862" s="115"/>
      <c r="L862" s="115"/>
      <c r="M862" s="115"/>
      <c r="N862" s="115"/>
      <c r="O862" s="115"/>
      <c r="P862" s="115"/>
      <c r="Q862" s="115"/>
      <c r="R862" s="115"/>
      <c r="S862" s="115"/>
      <c r="T862" s="115"/>
      <c r="U862" s="115"/>
      <c r="V862" s="115"/>
    </row>
    <row r="863" spans="1:22" ht="12.75" customHeight="1" x14ac:dyDescent="0.2">
      <c r="A863" s="115"/>
      <c r="B863" s="115"/>
      <c r="C863" s="115"/>
      <c r="D863" s="115"/>
      <c r="E863" s="115"/>
      <c r="F863" s="115"/>
      <c r="G863" s="115"/>
      <c r="H863" s="115"/>
      <c r="I863" s="115"/>
      <c r="J863" s="115"/>
      <c r="K863" s="115"/>
      <c r="L863" s="115"/>
      <c r="M863" s="115"/>
      <c r="N863" s="115"/>
      <c r="O863" s="115"/>
      <c r="P863" s="115"/>
      <c r="Q863" s="115"/>
      <c r="R863" s="115"/>
      <c r="S863" s="115"/>
      <c r="T863" s="115"/>
      <c r="U863" s="115"/>
      <c r="V863" s="115"/>
    </row>
    <row r="864" spans="1:22" ht="12.75" customHeight="1" x14ac:dyDescent="0.2">
      <c r="A864" s="115"/>
      <c r="B864" s="115"/>
      <c r="C864" s="115"/>
      <c r="D864" s="115"/>
      <c r="E864" s="115"/>
      <c r="F864" s="115"/>
      <c r="G864" s="115"/>
      <c r="H864" s="115"/>
      <c r="I864" s="115"/>
      <c r="J864" s="115"/>
      <c r="K864" s="115"/>
      <c r="L864" s="115"/>
      <c r="M864" s="115"/>
      <c r="N864" s="115"/>
      <c r="O864" s="115"/>
      <c r="P864" s="115"/>
      <c r="Q864" s="115"/>
      <c r="R864" s="115"/>
      <c r="S864" s="115"/>
      <c r="T864" s="115"/>
      <c r="U864" s="115"/>
      <c r="V864" s="115"/>
    </row>
    <row r="865" spans="1:22" ht="12.75" customHeight="1" x14ac:dyDescent="0.2">
      <c r="A865" s="115"/>
      <c r="B865" s="115"/>
      <c r="C865" s="115"/>
      <c r="D865" s="115"/>
      <c r="E865" s="115"/>
      <c r="F865" s="115"/>
      <c r="G865" s="115"/>
      <c r="H865" s="115"/>
      <c r="I865" s="115"/>
      <c r="J865" s="115"/>
      <c r="K865" s="115"/>
      <c r="L865" s="115"/>
      <c r="M865" s="115"/>
      <c r="N865" s="115"/>
      <c r="O865" s="115"/>
      <c r="P865" s="115"/>
      <c r="Q865" s="115"/>
      <c r="R865" s="115"/>
      <c r="S865" s="115"/>
      <c r="T865" s="115"/>
      <c r="U865" s="115"/>
      <c r="V865" s="115"/>
    </row>
    <row r="866" spans="1:22" ht="12.75" customHeight="1" x14ac:dyDescent="0.2">
      <c r="A866" s="115"/>
      <c r="B866" s="115"/>
      <c r="C866" s="115"/>
      <c r="D866" s="115"/>
      <c r="E866" s="115"/>
      <c r="F866" s="115"/>
      <c r="G866" s="115"/>
      <c r="H866" s="115"/>
      <c r="I866" s="115"/>
      <c r="J866" s="115"/>
      <c r="K866" s="115"/>
      <c r="L866" s="115"/>
      <c r="M866" s="115"/>
      <c r="N866" s="115"/>
      <c r="O866" s="115"/>
      <c r="P866" s="115"/>
      <c r="Q866" s="115"/>
      <c r="R866" s="115"/>
      <c r="S866" s="115"/>
      <c r="T866" s="115"/>
      <c r="U866" s="115"/>
      <c r="V866" s="115"/>
    </row>
    <row r="867" spans="1:22" ht="12.75" customHeight="1" x14ac:dyDescent="0.2">
      <c r="A867" s="115"/>
      <c r="B867" s="115"/>
      <c r="C867" s="115"/>
      <c r="D867" s="115"/>
      <c r="E867" s="115"/>
      <c r="F867" s="115"/>
      <c r="G867" s="115"/>
      <c r="H867" s="115"/>
      <c r="I867" s="115"/>
      <c r="J867" s="115"/>
      <c r="K867" s="115"/>
      <c r="L867" s="115"/>
      <c r="M867" s="115"/>
      <c r="N867" s="115"/>
      <c r="O867" s="115"/>
      <c r="P867" s="115"/>
      <c r="Q867" s="115"/>
      <c r="R867" s="115"/>
      <c r="S867" s="115"/>
      <c r="T867" s="115"/>
      <c r="U867" s="115"/>
      <c r="V867" s="115"/>
    </row>
    <row r="868" spans="1:22" ht="12.75" customHeight="1" x14ac:dyDescent="0.2">
      <c r="A868" s="115"/>
      <c r="B868" s="115"/>
      <c r="C868" s="115"/>
      <c r="D868" s="115"/>
      <c r="E868" s="115"/>
      <c r="F868" s="115"/>
      <c r="G868" s="115"/>
      <c r="H868" s="115"/>
      <c r="I868" s="115"/>
      <c r="J868" s="115"/>
      <c r="K868" s="115"/>
      <c r="L868" s="115"/>
      <c r="M868" s="115"/>
      <c r="N868" s="115"/>
      <c r="O868" s="115"/>
      <c r="P868" s="115"/>
      <c r="Q868" s="115"/>
      <c r="R868" s="115"/>
      <c r="S868" s="115"/>
      <c r="T868" s="115"/>
      <c r="U868" s="115"/>
      <c r="V868" s="115"/>
    </row>
    <row r="869" spans="1:22" ht="12.75" customHeight="1" x14ac:dyDescent="0.2">
      <c r="A869" s="115"/>
      <c r="B869" s="115"/>
      <c r="C869" s="115"/>
      <c r="D869" s="115"/>
      <c r="E869" s="115"/>
      <c r="F869" s="115"/>
      <c r="G869" s="115"/>
      <c r="H869" s="115"/>
      <c r="I869" s="115"/>
      <c r="J869" s="115"/>
      <c r="K869" s="115"/>
      <c r="L869" s="115"/>
      <c r="M869" s="115"/>
      <c r="N869" s="115"/>
      <c r="O869" s="115"/>
      <c r="P869" s="115"/>
      <c r="Q869" s="115"/>
      <c r="R869" s="115"/>
      <c r="S869" s="115"/>
      <c r="T869" s="115"/>
      <c r="U869" s="115"/>
      <c r="V869" s="115"/>
    </row>
    <row r="870" spans="1:22" ht="12.75" customHeight="1" x14ac:dyDescent="0.2">
      <c r="A870" s="115"/>
      <c r="B870" s="115"/>
      <c r="C870" s="115"/>
      <c r="D870" s="115"/>
      <c r="E870" s="115"/>
      <c r="F870" s="115"/>
      <c r="G870" s="115"/>
      <c r="H870" s="115"/>
      <c r="I870" s="115"/>
      <c r="J870" s="115"/>
      <c r="K870" s="115"/>
      <c r="L870" s="115"/>
      <c r="M870" s="115"/>
      <c r="N870" s="115"/>
      <c r="O870" s="115"/>
      <c r="P870" s="115"/>
      <c r="Q870" s="115"/>
      <c r="R870" s="115"/>
      <c r="S870" s="115"/>
      <c r="T870" s="115"/>
      <c r="U870" s="115"/>
      <c r="V870" s="115"/>
    </row>
    <row r="871" spans="1:22" ht="15.75" customHeight="1" x14ac:dyDescent="0.2"/>
    <row r="872" spans="1:22" ht="15.75" customHeight="1" x14ac:dyDescent="0.2"/>
    <row r="873" spans="1:22" ht="15.75" customHeight="1" x14ac:dyDescent="0.2"/>
    <row r="874" spans="1:22" ht="15.75" customHeight="1" x14ac:dyDescent="0.2"/>
    <row r="875" spans="1:22" ht="15.75" customHeight="1" x14ac:dyDescent="0.2"/>
    <row r="876" spans="1:22" ht="15.75" customHeight="1" x14ac:dyDescent="0.2"/>
    <row r="877" spans="1:22" ht="15.75" customHeight="1" x14ac:dyDescent="0.2"/>
    <row r="878" spans="1:22" ht="15.75" customHeight="1" x14ac:dyDescent="0.2"/>
    <row r="879" spans="1:22" ht="15.75" customHeight="1" x14ac:dyDescent="0.2"/>
    <row r="880" spans="1:22"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row r="1003" ht="15.75" customHeight="1" x14ac:dyDescent="0.2"/>
    <row r="1004" ht="15.75" customHeight="1" x14ac:dyDescent="0.2"/>
    <row r="1005" ht="15.75" customHeight="1" x14ac:dyDescent="0.2"/>
    <row r="1006" ht="15.75" customHeight="1" x14ac:dyDescent="0.2"/>
    <row r="1007" ht="15.75" customHeight="1" x14ac:dyDescent="0.2"/>
    <row r="1008" ht="15.75" customHeight="1" x14ac:dyDescent="0.2"/>
  </sheetData>
  <conditionalFormatting sqref="A7:A8">
    <cfRule type="expression" dxfId="13" priority="1">
      <formula>$C$10="Yes"</formula>
    </cfRule>
  </conditionalFormatting>
  <conditionalFormatting sqref="A9">
    <cfRule type="expression" dxfId="12" priority="2">
      <formula>$C$50="No"</formula>
    </cfRule>
  </conditionalFormatting>
  <conditionalFormatting sqref="A9:A24">
    <cfRule type="expression" dxfId="11" priority="3">
      <formula>$C$10="Yes"</formula>
    </cfRule>
  </conditionalFormatting>
  <conditionalFormatting sqref="A25">
    <cfRule type="expression" dxfId="10" priority="19">
      <formula>$C$256="No"</formula>
    </cfRule>
    <cfRule type="expression" dxfId="9" priority="20">
      <formula>$C$10="Yes"</formula>
    </cfRule>
  </conditionalFormatting>
  <conditionalFormatting sqref="A118:A119">
    <cfRule type="expression" dxfId="8" priority="21">
      <formula>$C$10="Yes"</formula>
    </cfRule>
  </conditionalFormatting>
  <conditionalFormatting sqref="A360">
    <cfRule type="expression" dxfId="7" priority="23">
      <formula>$C$50="No"</formula>
    </cfRule>
  </conditionalFormatting>
  <conditionalFormatting sqref="A372">
    <cfRule type="expression" dxfId="6" priority="24">
      <formula>$C$161="No"</formula>
    </cfRule>
  </conditionalFormatting>
  <conditionalFormatting sqref="A373">
    <cfRule type="expression" dxfId="5" priority="25">
      <formula>$C$258="No"</formula>
    </cfRule>
  </conditionalFormatting>
  <conditionalFormatting sqref="A461">
    <cfRule type="expression" dxfId="4" priority="31">
      <formula>$C$10="Yes"</formula>
    </cfRule>
  </conditionalFormatting>
  <conditionalFormatting sqref="A641">
    <cfRule type="expression" dxfId="3" priority="27">
      <formula>$C$50="No"</formula>
    </cfRule>
  </conditionalFormatting>
  <conditionalFormatting sqref="A641:A643">
    <cfRule type="expression" dxfId="2" priority="28">
      <formula>$C$10="Yes"</formula>
    </cfRule>
  </conditionalFormatting>
  <conditionalFormatting sqref="A644:A645">
    <cfRule type="expression" dxfId="1" priority="26">
      <formula>$C$10="Yes"</formula>
    </cfRule>
  </conditionalFormatting>
  <pageMargins left="0.7" right="0.7" top="0.75" bottom="0.75" header="0" footer="0"/>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Z1000"/>
  <sheetViews>
    <sheetView workbookViewId="0">
      <selection activeCell="B4" sqref="B4"/>
    </sheetView>
  </sheetViews>
  <sheetFormatPr baseColWidth="10" defaultColWidth="11.25" defaultRowHeight="15" customHeight="1" x14ac:dyDescent="0.2"/>
  <cols>
    <col min="1" max="1" width="9" customWidth="1"/>
    <col min="2" max="2" width="6.25" customWidth="1"/>
    <col min="3" max="3" width="19.625" customWidth="1"/>
    <col min="4" max="4" width="11.25" customWidth="1"/>
    <col min="5" max="5" width="4.375" customWidth="1"/>
    <col min="6" max="6" width="6.25" customWidth="1"/>
    <col min="7" max="7" width="12.75" customWidth="1"/>
    <col min="8" max="8" width="10.75" customWidth="1"/>
    <col min="9" max="9" width="13.25" customWidth="1"/>
    <col min="10" max="10" width="12.625" customWidth="1"/>
    <col min="11" max="26" width="8.625" customWidth="1"/>
  </cols>
  <sheetData>
    <row r="1" spans="1:26" ht="17" x14ac:dyDescent="0.2">
      <c r="A1" s="146" t="s">
        <v>182</v>
      </c>
      <c r="B1" s="123" t="s">
        <v>2103</v>
      </c>
      <c r="C1" s="124"/>
      <c r="D1" s="124"/>
      <c r="E1" s="124"/>
      <c r="F1" s="124"/>
      <c r="G1" s="124"/>
      <c r="H1" s="124"/>
      <c r="I1" s="124"/>
      <c r="J1" s="124"/>
      <c r="K1" s="124"/>
      <c r="L1" s="124"/>
      <c r="M1" s="124"/>
      <c r="N1" s="124"/>
      <c r="O1" s="124"/>
      <c r="P1" s="124"/>
      <c r="Q1" s="124"/>
      <c r="R1" s="124"/>
      <c r="S1" s="124"/>
      <c r="T1" s="124"/>
      <c r="U1" s="124"/>
      <c r="V1" s="124"/>
      <c r="W1" s="124"/>
      <c r="X1" s="124"/>
      <c r="Y1" s="124"/>
      <c r="Z1" s="124"/>
    </row>
    <row r="2" spans="1:26" ht="17" x14ac:dyDescent="0.2">
      <c r="A2" s="146" t="s">
        <v>187</v>
      </c>
      <c r="B2" s="125">
        <v>0</v>
      </c>
      <c r="C2" s="124"/>
      <c r="D2" s="124"/>
      <c r="E2" s="124"/>
      <c r="F2" s="124"/>
      <c r="G2" s="124"/>
      <c r="H2" s="124"/>
      <c r="I2" s="124"/>
      <c r="J2" s="124"/>
      <c r="K2" s="124"/>
      <c r="L2" s="124"/>
      <c r="M2" s="124"/>
      <c r="N2" s="124"/>
      <c r="O2" s="124"/>
      <c r="P2" s="124"/>
      <c r="Q2" s="124"/>
      <c r="R2" s="124"/>
      <c r="S2" s="124"/>
      <c r="T2" s="124"/>
      <c r="U2" s="124"/>
      <c r="V2" s="124"/>
      <c r="W2" s="124"/>
      <c r="X2" s="124"/>
      <c r="Y2" s="124"/>
      <c r="Z2" s="124"/>
    </row>
    <row r="3" spans="1:26" ht="16" x14ac:dyDescent="0.2">
      <c r="E3" s="124"/>
      <c r="F3" s="124"/>
      <c r="G3" s="124"/>
      <c r="H3" s="124"/>
      <c r="I3" s="124"/>
      <c r="J3" s="124"/>
      <c r="K3" s="124"/>
      <c r="L3" s="124"/>
      <c r="M3" s="124"/>
      <c r="N3" s="124"/>
      <c r="O3" s="124"/>
      <c r="P3" s="124"/>
      <c r="Q3" s="124"/>
      <c r="R3" s="124"/>
      <c r="S3" s="124"/>
      <c r="T3" s="124"/>
      <c r="U3" s="124"/>
      <c r="V3" s="124"/>
      <c r="W3" s="124"/>
      <c r="X3" s="124"/>
      <c r="Y3" s="124"/>
      <c r="Z3" s="124"/>
    </row>
    <row r="4" spans="1:26" ht="51" x14ac:dyDescent="0.2">
      <c r="A4" s="158" t="s">
        <v>175</v>
      </c>
      <c r="B4" s="158" t="s">
        <v>157</v>
      </c>
      <c r="C4" s="158" t="s">
        <v>158</v>
      </c>
      <c r="D4" s="158" t="s">
        <v>176</v>
      </c>
      <c r="E4" s="158" t="s">
        <v>190</v>
      </c>
      <c r="F4" s="158" t="s">
        <v>191</v>
      </c>
      <c r="G4" s="158" t="s">
        <v>192</v>
      </c>
      <c r="H4" s="158" t="s">
        <v>193</v>
      </c>
      <c r="I4" s="158" t="s">
        <v>195</v>
      </c>
      <c r="J4" s="158" t="s">
        <v>194</v>
      </c>
      <c r="K4" s="158" t="s">
        <v>196</v>
      </c>
      <c r="L4" s="159" t="s">
        <v>197</v>
      </c>
      <c r="M4" s="124"/>
      <c r="N4" s="124"/>
      <c r="O4" s="124"/>
      <c r="P4" s="124"/>
      <c r="Q4" s="124"/>
      <c r="R4" s="124"/>
      <c r="S4" s="124"/>
      <c r="T4" s="124"/>
      <c r="U4" s="124"/>
      <c r="V4" s="124"/>
      <c r="W4" s="124"/>
      <c r="X4" s="124"/>
      <c r="Y4" s="124"/>
      <c r="Z4" s="124"/>
    </row>
    <row r="5" spans="1:26" ht="119" x14ac:dyDescent="0.2">
      <c r="A5" s="160">
        <v>5</v>
      </c>
      <c r="B5" s="160" t="s">
        <v>61</v>
      </c>
      <c r="C5" s="160" t="s">
        <v>240</v>
      </c>
      <c r="D5" s="160">
        <v>0</v>
      </c>
      <c r="E5" s="160" t="s">
        <v>2104</v>
      </c>
      <c r="F5" s="160" t="s">
        <v>2104</v>
      </c>
      <c r="G5" s="160" t="s">
        <v>232</v>
      </c>
      <c r="H5" s="160" t="s">
        <v>2104</v>
      </c>
      <c r="I5" s="160" t="s">
        <v>2104</v>
      </c>
      <c r="J5" s="160" t="s">
        <v>2104</v>
      </c>
      <c r="K5" s="160" t="s">
        <v>245</v>
      </c>
      <c r="L5" s="161" t="s">
        <v>2104</v>
      </c>
      <c r="M5" s="124"/>
      <c r="N5" s="124"/>
      <c r="O5" s="124"/>
      <c r="P5" s="124"/>
      <c r="Q5" s="124"/>
      <c r="R5" s="124"/>
      <c r="S5" s="124"/>
      <c r="T5" s="124"/>
      <c r="U5" s="124"/>
      <c r="V5" s="124"/>
      <c r="W5" s="124"/>
      <c r="X5" s="124"/>
      <c r="Y5" s="124"/>
      <c r="Z5" s="124"/>
    </row>
    <row r="6" spans="1:26" ht="85" x14ac:dyDescent="0.2">
      <c r="A6" s="160">
        <v>6</v>
      </c>
      <c r="B6" s="160" t="s">
        <v>62</v>
      </c>
      <c r="C6" s="160" t="s">
        <v>246</v>
      </c>
      <c r="D6" s="160">
        <v>0</v>
      </c>
      <c r="E6" s="160" t="s">
        <v>2104</v>
      </c>
      <c r="F6" s="160" t="s">
        <v>2104</v>
      </c>
      <c r="G6" s="160" t="s">
        <v>249</v>
      </c>
      <c r="H6" s="160" t="s">
        <v>2104</v>
      </c>
      <c r="I6" s="160" t="s">
        <v>2104</v>
      </c>
      <c r="J6" s="160" t="s">
        <v>2104</v>
      </c>
      <c r="K6" s="160" t="s">
        <v>245</v>
      </c>
      <c r="L6" s="161" t="s">
        <v>2104</v>
      </c>
      <c r="M6" s="124"/>
      <c r="N6" s="124"/>
      <c r="O6" s="124"/>
      <c r="P6" s="124"/>
      <c r="Q6" s="124"/>
      <c r="R6" s="124"/>
      <c r="S6" s="124"/>
      <c r="T6" s="124"/>
      <c r="U6" s="124"/>
      <c r="V6" s="124"/>
      <c r="W6" s="124"/>
      <c r="X6" s="124"/>
      <c r="Y6" s="124"/>
      <c r="Z6" s="124"/>
    </row>
    <row r="7" spans="1:26" ht="136" x14ac:dyDescent="0.2">
      <c r="A7" s="160">
        <v>11</v>
      </c>
      <c r="B7" s="160" t="s">
        <v>67</v>
      </c>
      <c r="C7" s="160" t="s">
        <v>274</v>
      </c>
      <c r="D7" s="160">
        <v>0</v>
      </c>
      <c r="E7" s="160" t="s">
        <v>2104</v>
      </c>
      <c r="F7" s="160" t="s">
        <v>2104</v>
      </c>
      <c r="G7" s="160" t="s">
        <v>279</v>
      </c>
      <c r="H7" s="160" t="s">
        <v>2104</v>
      </c>
      <c r="I7" s="160" t="s">
        <v>260</v>
      </c>
      <c r="J7" s="160" t="s">
        <v>2104</v>
      </c>
      <c r="K7" s="160" t="s">
        <v>280</v>
      </c>
      <c r="L7" s="161" t="s">
        <v>2104</v>
      </c>
      <c r="M7" s="124"/>
      <c r="N7" s="124"/>
      <c r="O7" s="124"/>
      <c r="P7" s="124"/>
      <c r="Q7" s="124"/>
      <c r="R7" s="124"/>
      <c r="S7" s="124"/>
      <c r="T7" s="124"/>
      <c r="U7" s="124"/>
      <c r="V7" s="124"/>
      <c r="W7" s="124"/>
      <c r="X7" s="124"/>
      <c r="Y7" s="124"/>
      <c r="Z7" s="124"/>
    </row>
    <row r="8" spans="1:26" ht="119" x14ac:dyDescent="0.2">
      <c r="A8" s="160">
        <v>13</v>
      </c>
      <c r="B8" s="160" t="s">
        <v>69</v>
      </c>
      <c r="C8" s="160" t="s">
        <v>286</v>
      </c>
      <c r="D8" s="160">
        <v>0</v>
      </c>
      <c r="E8" s="160" t="s">
        <v>2104</v>
      </c>
      <c r="F8" s="160" t="s">
        <v>291</v>
      </c>
      <c r="G8" s="160" t="s">
        <v>292</v>
      </c>
      <c r="H8" s="160" t="s">
        <v>293</v>
      </c>
      <c r="I8" s="160" t="s">
        <v>260</v>
      </c>
      <c r="J8" s="160" t="s">
        <v>2104</v>
      </c>
      <c r="K8" s="160" t="s">
        <v>294</v>
      </c>
      <c r="L8" s="161" t="s">
        <v>295</v>
      </c>
      <c r="M8" s="124"/>
      <c r="N8" s="124"/>
      <c r="O8" s="124"/>
      <c r="P8" s="124"/>
      <c r="Q8" s="124"/>
      <c r="R8" s="124"/>
      <c r="S8" s="124"/>
      <c r="T8" s="124"/>
      <c r="U8" s="124"/>
      <c r="V8" s="124"/>
      <c r="W8" s="124"/>
      <c r="X8" s="124"/>
      <c r="Y8" s="124"/>
      <c r="Z8" s="124"/>
    </row>
    <row r="9" spans="1:26" ht="85" x14ac:dyDescent="0.2">
      <c r="A9" s="160">
        <v>18</v>
      </c>
      <c r="B9" s="160" t="s">
        <v>74</v>
      </c>
      <c r="C9" s="160" t="s">
        <v>318</v>
      </c>
      <c r="D9" s="160">
        <v>0</v>
      </c>
      <c r="E9" s="160" t="s">
        <v>2104</v>
      </c>
      <c r="F9" s="160" t="s">
        <v>2104</v>
      </c>
      <c r="G9" s="160" t="s">
        <v>2104</v>
      </c>
      <c r="H9" s="160" t="s">
        <v>2104</v>
      </c>
      <c r="I9" s="160" t="s">
        <v>2104</v>
      </c>
      <c r="J9" s="160" t="s">
        <v>322</v>
      </c>
      <c r="K9" s="160" t="s">
        <v>226</v>
      </c>
      <c r="L9" s="161" t="s">
        <v>323</v>
      </c>
      <c r="M9" s="124"/>
      <c r="N9" s="124"/>
      <c r="O9" s="124"/>
      <c r="P9" s="124"/>
      <c r="Q9" s="124"/>
      <c r="R9" s="124"/>
      <c r="S9" s="124"/>
      <c r="T9" s="124"/>
      <c r="U9" s="124"/>
      <c r="V9" s="124"/>
      <c r="W9" s="124"/>
      <c r="X9" s="124"/>
      <c r="Y9" s="124"/>
      <c r="Z9" s="124"/>
    </row>
    <row r="10" spans="1:26" ht="170" x14ac:dyDescent="0.2">
      <c r="A10" s="160">
        <v>29</v>
      </c>
      <c r="B10" s="160" t="s">
        <v>88</v>
      </c>
      <c r="C10" s="160" t="s">
        <v>374</v>
      </c>
      <c r="D10" s="160">
        <v>0</v>
      </c>
      <c r="E10" s="160" t="s">
        <v>380</v>
      </c>
      <c r="F10" s="160" t="s">
        <v>2104</v>
      </c>
      <c r="G10" s="160" t="s">
        <v>381</v>
      </c>
      <c r="H10" s="160" t="s">
        <v>382</v>
      </c>
      <c r="I10" s="160" t="s">
        <v>384</v>
      </c>
      <c r="J10" s="160" t="s">
        <v>383</v>
      </c>
      <c r="K10" s="160" t="s">
        <v>385</v>
      </c>
      <c r="L10" s="161" t="s">
        <v>386</v>
      </c>
      <c r="M10" s="124"/>
      <c r="N10" s="124"/>
      <c r="O10" s="124"/>
      <c r="P10" s="124"/>
      <c r="Q10" s="124"/>
      <c r="R10" s="124"/>
      <c r="S10" s="124"/>
      <c r="T10" s="124"/>
      <c r="U10" s="124"/>
      <c r="V10" s="124"/>
      <c r="W10" s="124"/>
      <c r="X10" s="124"/>
      <c r="Y10" s="124"/>
      <c r="Z10" s="124"/>
    </row>
    <row r="11" spans="1:26" ht="68" x14ac:dyDescent="0.2">
      <c r="A11" s="160">
        <v>32</v>
      </c>
      <c r="B11" s="160" t="s">
        <v>91</v>
      </c>
      <c r="C11" s="160" t="s">
        <v>406</v>
      </c>
      <c r="D11" s="160">
        <v>0</v>
      </c>
      <c r="E11" s="160" t="s">
        <v>411</v>
      </c>
      <c r="F11" s="160" t="s">
        <v>2104</v>
      </c>
      <c r="G11" s="160" t="s">
        <v>412</v>
      </c>
      <c r="H11" s="160" t="s">
        <v>413</v>
      </c>
      <c r="I11" s="160" t="s">
        <v>414</v>
      </c>
      <c r="J11" s="160" t="s">
        <v>2104</v>
      </c>
      <c r="K11" s="160" t="s">
        <v>280</v>
      </c>
      <c r="L11" s="161" t="s">
        <v>2104</v>
      </c>
      <c r="M11" s="124"/>
      <c r="N11" s="124"/>
      <c r="O11" s="124"/>
      <c r="P11" s="124"/>
      <c r="Q11" s="124"/>
      <c r="R11" s="124"/>
      <c r="S11" s="124"/>
      <c r="T11" s="124"/>
      <c r="U11" s="124"/>
      <c r="V11" s="124"/>
      <c r="W11" s="124"/>
      <c r="X11" s="124"/>
      <c r="Y11" s="124"/>
      <c r="Z11" s="124"/>
    </row>
    <row r="12" spans="1:26" ht="85" x14ac:dyDescent="0.2">
      <c r="A12" s="160">
        <v>33</v>
      </c>
      <c r="B12" s="160" t="s">
        <v>92</v>
      </c>
      <c r="C12" s="160" t="s">
        <v>415</v>
      </c>
      <c r="D12" s="160">
        <v>0</v>
      </c>
      <c r="E12" s="160" t="s">
        <v>392</v>
      </c>
      <c r="F12" s="160" t="s">
        <v>2104</v>
      </c>
      <c r="G12" s="160" t="s">
        <v>420</v>
      </c>
      <c r="H12" s="160" t="s">
        <v>421</v>
      </c>
      <c r="I12" s="160" t="s">
        <v>2104</v>
      </c>
      <c r="J12" s="160" t="s">
        <v>2104</v>
      </c>
      <c r="K12" s="160" t="s">
        <v>280</v>
      </c>
      <c r="L12" s="161">
        <v>1.1000000000000001</v>
      </c>
      <c r="M12" s="124"/>
      <c r="N12" s="124"/>
      <c r="O12" s="124"/>
      <c r="P12" s="124"/>
      <c r="Q12" s="124"/>
      <c r="R12" s="124"/>
      <c r="S12" s="124"/>
      <c r="T12" s="124"/>
      <c r="U12" s="124"/>
      <c r="V12" s="124"/>
      <c r="W12" s="124"/>
      <c r="X12" s="124"/>
      <c r="Y12" s="124"/>
      <c r="Z12" s="124"/>
    </row>
    <row r="13" spans="1:26" ht="153" x14ac:dyDescent="0.2">
      <c r="A13" s="160">
        <v>41</v>
      </c>
      <c r="B13" s="160" t="s">
        <v>101</v>
      </c>
      <c r="C13" s="160" t="s">
        <v>468</v>
      </c>
      <c r="D13" s="160">
        <v>0</v>
      </c>
      <c r="E13" s="160" t="s">
        <v>2104</v>
      </c>
      <c r="F13" s="160" t="s">
        <v>2104</v>
      </c>
      <c r="G13" s="160" t="s">
        <v>2104</v>
      </c>
      <c r="H13" s="160" t="s">
        <v>2104</v>
      </c>
      <c r="I13" s="160" t="s">
        <v>2104</v>
      </c>
      <c r="J13" s="160" t="s">
        <v>2104</v>
      </c>
      <c r="K13" s="160" t="s">
        <v>280</v>
      </c>
      <c r="L13" s="161" t="s">
        <v>2104</v>
      </c>
      <c r="M13" s="124"/>
      <c r="N13" s="124"/>
      <c r="O13" s="124"/>
      <c r="P13" s="124"/>
      <c r="Q13" s="124"/>
      <c r="R13" s="124"/>
      <c r="S13" s="124"/>
      <c r="T13" s="124"/>
      <c r="U13" s="124"/>
      <c r="V13" s="124"/>
      <c r="W13" s="124"/>
      <c r="X13" s="124"/>
      <c r="Y13" s="124"/>
      <c r="Z13" s="124"/>
    </row>
    <row r="14" spans="1:26" ht="221" x14ac:dyDescent="0.2">
      <c r="A14" s="160">
        <v>49</v>
      </c>
      <c r="B14" s="160" t="s">
        <v>111</v>
      </c>
      <c r="C14" s="160" t="s">
        <v>514</v>
      </c>
      <c r="D14" s="160">
        <v>0</v>
      </c>
      <c r="E14" s="160" t="s">
        <v>401</v>
      </c>
      <c r="F14" s="160" t="s">
        <v>2104</v>
      </c>
      <c r="G14" s="160" t="s">
        <v>2104</v>
      </c>
      <c r="H14" s="160" t="s">
        <v>519</v>
      </c>
      <c r="I14" s="160" t="s">
        <v>521</v>
      </c>
      <c r="J14" s="160" t="s">
        <v>520</v>
      </c>
      <c r="K14" s="160" t="s">
        <v>280</v>
      </c>
      <c r="L14" s="161" t="s">
        <v>2104</v>
      </c>
      <c r="M14" s="124"/>
      <c r="N14" s="124"/>
      <c r="O14" s="124"/>
      <c r="P14" s="124"/>
      <c r="Q14" s="124"/>
      <c r="R14" s="124"/>
      <c r="S14" s="124"/>
      <c r="T14" s="124"/>
      <c r="U14" s="124"/>
      <c r="V14" s="124"/>
      <c r="W14" s="124"/>
      <c r="X14" s="124"/>
      <c r="Y14" s="124"/>
      <c r="Z14" s="124"/>
    </row>
    <row r="15" spans="1:26" ht="136" x14ac:dyDescent="0.2">
      <c r="A15" s="160">
        <v>53</v>
      </c>
      <c r="B15" s="160" t="s">
        <v>115</v>
      </c>
      <c r="C15" s="160" t="s">
        <v>550</v>
      </c>
      <c r="D15" s="160">
        <v>0</v>
      </c>
      <c r="E15" s="160" t="s">
        <v>527</v>
      </c>
      <c r="F15" s="160" t="s">
        <v>2104</v>
      </c>
      <c r="G15" s="160" t="s">
        <v>555</v>
      </c>
      <c r="H15" s="160" t="s">
        <v>556</v>
      </c>
      <c r="I15" s="160" t="s">
        <v>558</v>
      </c>
      <c r="J15" s="160" t="s">
        <v>557</v>
      </c>
      <c r="K15" s="160" t="s">
        <v>280</v>
      </c>
      <c r="L15" s="161" t="s">
        <v>2104</v>
      </c>
      <c r="M15" s="124"/>
      <c r="N15" s="124"/>
      <c r="O15" s="124"/>
      <c r="P15" s="124"/>
      <c r="Q15" s="124"/>
      <c r="R15" s="124"/>
      <c r="S15" s="124"/>
      <c r="T15" s="124"/>
      <c r="U15" s="124"/>
      <c r="V15" s="124"/>
      <c r="W15" s="124"/>
      <c r="X15" s="124"/>
      <c r="Y15" s="124"/>
      <c r="Z15" s="124"/>
    </row>
    <row r="16" spans="1:26" ht="102" x14ac:dyDescent="0.2">
      <c r="A16" s="160">
        <v>57</v>
      </c>
      <c r="B16" s="160" t="s">
        <v>120</v>
      </c>
      <c r="C16" s="160" t="s">
        <v>578</v>
      </c>
      <c r="D16" s="160">
        <v>0</v>
      </c>
      <c r="E16" s="160" t="s">
        <v>380</v>
      </c>
      <c r="F16" s="160" t="s">
        <v>2104</v>
      </c>
      <c r="G16" s="160" t="s">
        <v>583</v>
      </c>
      <c r="H16" s="160" t="s">
        <v>519</v>
      </c>
      <c r="I16" s="160" t="s">
        <v>2104</v>
      </c>
      <c r="J16" s="160" t="s">
        <v>2104</v>
      </c>
      <c r="K16" s="160" t="s">
        <v>245</v>
      </c>
      <c r="L16" s="161" t="s">
        <v>2104</v>
      </c>
      <c r="M16" s="124"/>
      <c r="N16" s="124"/>
      <c r="O16" s="124"/>
      <c r="P16" s="124"/>
      <c r="Q16" s="124"/>
      <c r="R16" s="124"/>
      <c r="S16" s="124"/>
      <c r="T16" s="124"/>
      <c r="U16" s="124"/>
      <c r="V16" s="124"/>
      <c r="W16" s="124"/>
      <c r="X16" s="124"/>
      <c r="Y16" s="124"/>
      <c r="Z16" s="124"/>
    </row>
    <row r="17" spans="1:26" ht="340" x14ac:dyDescent="0.2">
      <c r="A17" s="160">
        <v>58</v>
      </c>
      <c r="B17" s="160" t="s">
        <v>121</v>
      </c>
      <c r="C17" s="160" t="s">
        <v>584</v>
      </c>
      <c r="D17" s="160">
        <v>0</v>
      </c>
      <c r="E17" s="160" t="s">
        <v>527</v>
      </c>
      <c r="F17" s="160" t="s">
        <v>2104</v>
      </c>
      <c r="G17" s="160" t="s">
        <v>583</v>
      </c>
      <c r="H17" s="160" t="s">
        <v>2104</v>
      </c>
      <c r="I17" s="160" t="s">
        <v>2104</v>
      </c>
      <c r="J17" s="160" t="s">
        <v>2104</v>
      </c>
      <c r="K17" s="160" t="s">
        <v>588</v>
      </c>
      <c r="L17" s="161" t="s">
        <v>2104</v>
      </c>
      <c r="M17" s="124"/>
      <c r="N17" s="124"/>
      <c r="O17" s="124"/>
      <c r="P17" s="124"/>
      <c r="Q17" s="124"/>
      <c r="R17" s="124"/>
      <c r="S17" s="124"/>
      <c r="T17" s="124"/>
      <c r="U17" s="124"/>
      <c r="V17" s="124"/>
      <c r="W17" s="124"/>
      <c r="X17" s="124"/>
      <c r="Y17" s="124"/>
      <c r="Z17" s="124"/>
    </row>
    <row r="18" spans="1:26" ht="119" x14ac:dyDescent="0.2">
      <c r="A18" s="160">
        <v>59</v>
      </c>
      <c r="B18" s="160" t="s">
        <v>122</v>
      </c>
      <c r="C18" s="160" t="s">
        <v>589</v>
      </c>
      <c r="D18" s="160">
        <v>0</v>
      </c>
      <c r="E18" s="160" t="s">
        <v>380</v>
      </c>
      <c r="F18" s="160" t="s">
        <v>2104</v>
      </c>
      <c r="G18" s="160" t="s">
        <v>594</v>
      </c>
      <c r="H18" s="160" t="s">
        <v>595</v>
      </c>
      <c r="I18" s="160" t="s">
        <v>2104</v>
      </c>
      <c r="J18" s="160" t="s">
        <v>596</v>
      </c>
      <c r="K18" s="160" t="s">
        <v>597</v>
      </c>
      <c r="L18" s="161" t="s">
        <v>2104</v>
      </c>
      <c r="M18" s="124"/>
      <c r="N18" s="124"/>
      <c r="O18" s="124"/>
      <c r="P18" s="124"/>
      <c r="Q18" s="124"/>
      <c r="R18" s="124"/>
      <c r="S18" s="124"/>
      <c r="T18" s="124"/>
      <c r="U18" s="124"/>
      <c r="V18" s="124"/>
      <c r="W18" s="124"/>
      <c r="X18" s="124"/>
      <c r="Y18" s="124"/>
      <c r="Z18" s="124"/>
    </row>
    <row r="19" spans="1:26" ht="102" x14ac:dyDescent="0.2">
      <c r="A19" s="160">
        <v>60</v>
      </c>
      <c r="B19" s="160" t="s">
        <v>123</v>
      </c>
      <c r="C19" s="160" t="s">
        <v>598</v>
      </c>
      <c r="D19" s="160">
        <v>0</v>
      </c>
      <c r="E19" s="160" t="s">
        <v>2104</v>
      </c>
      <c r="F19" s="160" t="s">
        <v>2104</v>
      </c>
      <c r="G19" s="160" t="s">
        <v>2104</v>
      </c>
      <c r="H19" s="160" t="s">
        <v>2104</v>
      </c>
      <c r="I19" s="160" t="s">
        <v>2104</v>
      </c>
      <c r="J19" s="160" t="s">
        <v>603</v>
      </c>
      <c r="K19" s="160" t="s">
        <v>280</v>
      </c>
      <c r="L19" s="161" t="s">
        <v>393</v>
      </c>
      <c r="M19" s="124"/>
      <c r="N19" s="124"/>
      <c r="O19" s="124"/>
      <c r="P19" s="124"/>
      <c r="Q19" s="124"/>
      <c r="R19" s="124"/>
      <c r="S19" s="124"/>
      <c r="T19" s="124"/>
      <c r="U19" s="124"/>
      <c r="V19" s="124"/>
      <c r="W19" s="124"/>
      <c r="X19" s="124"/>
      <c r="Y19" s="124"/>
      <c r="Z19" s="124"/>
    </row>
    <row r="20" spans="1:26" ht="102" x14ac:dyDescent="0.2">
      <c r="A20" s="160">
        <v>61</v>
      </c>
      <c r="B20" s="160" t="s">
        <v>125</v>
      </c>
      <c r="C20" s="160" t="s">
        <v>604</v>
      </c>
      <c r="D20" s="160">
        <v>0</v>
      </c>
      <c r="E20" s="160" t="s">
        <v>2104</v>
      </c>
      <c r="F20" s="160" t="s">
        <v>2104</v>
      </c>
      <c r="G20" s="160" t="s">
        <v>2104</v>
      </c>
      <c r="H20" s="160" t="s">
        <v>2104</v>
      </c>
      <c r="I20" s="160" t="s">
        <v>2104</v>
      </c>
      <c r="J20" s="160" t="s">
        <v>609</v>
      </c>
      <c r="K20" s="160" t="s">
        <v>280</v>
      </c>
      <c r="L20" s="161">
        <v>10.8</v>
      </c>
      <c r="M20" s="124"/>
      <c r="N20" s="124"/>
      <c r="O20" s="124"/>
      <c r="P20" s="124"/>
      <c r="Q20" s="124"/>
      <c r="R20" s="124"/>
      <c r="S20" s="124"/>
      <c r="T20" s="124"/>
      <c r="U20" s="124"/>
      <c r="V20" s="124"/>
      <c r="W20" s="124"/>
      <c r="X20" s="124"/>
      <c r="Y20" s="124"/>
      <c r="Z20" s="124"/>
    </row>
    <row r="21" spans="1:26" ht="15.75" customHeight="1" x14ac:dyDescent="0.2">
      <c r="A21" s="160">
        <v>62</v>
      </c>
      <c r="B21" s="160" t="s">
        <v>127</v>
      </c>
      <c r="C21" s="160" t="s">
        <v>610</v>
      </c>
      <c r="D21" s="160">
        <v>0</v>
      </c>
      <c r="E21" s="160" t="s">
        <v>2104</v>
      </c>
      <c r="F21" s="160" t="s">
        <v>2104</v>
      </c>
      <c r="G21" s="160" t="s">
        <v>2104</v>
      </c>
      <c r="H21" s="160" t="s">
        <v>2104</v>
      </c>
      <c r="I21" s="160" t="s">
        <v>2104</v>
      </c>
      <c r="J21" s="160" t="s">
        <v>614</v>
      </c>
      <c r="K21" s="160" t="s">
        <v>280</v>
      </c>
      <c r="L21" s="161" t="s">
        <v>2104</v>
      </c>
      <c r="M21" s="124"/>
      <c r="N21" s="124"/>
      <c r="O21" s="124"/>
      <c r="P21" s="124"/>
      <c r="Q21" s="124"/>
      <c r="R21" s="124"/>
      <c r="S21" s="124"/>
      <c r="T21" s="124"/>
      <c r="U21" s="124"/>
      <c r="V21" s="124"/>
      <c r="W21" s="124"/>
      <c r="X21" s="124"/>
      <c r="Y21" s="124"/>
      <c r="Z21" s="124"/>
    </row>
    <row r="22" spans="1:26" ht="15.75" customHeight="1" x14ac:dyDescent="0.2">
      <c r="A22" s="160">
        <v>63</v>
      </c>
      <c r="B22" s="160" t="s">
        <v>128</v>
      </c>
      <c r="C22" s="160" t="s">
        <v>615</v>
      </c>
      <c r="D22" s="160">
        <v>0</v>
      </c>
      <c r="E22" s="160" t="s">
        <v>2104</v>
      </c>
      <c r="F22" s="160" t="s">
        <v>2104</v>
      </c>
      <c r="G22" s="160" t="s">
        <v>2104</v>
      </c>
      <c r="H22" s="160" t="s">
        <v>2104</v>
      </c>
      <c r="I22" s="160" t="s">
        <v>2104</v>
      </c>
      <c r="J22" s="160" t="s">
        <v>620</v>
      </c>
      <c r="K22" s="160" t="s">
        <v>280</v>
      </c>
      <c r="L22" s="161" t="s">
        <v>2104</v>
      </c>
      <c r="M22" s="124"/>
      <c r="N22" s="124"/>
      <c r="O22" s="124"/>
      <c r="P22" s="124"/>
      <c r="Q22" s="124"/>
      <c r="R22" s="124"/>
      <c r="S22" s="124"/>
      <c r="T22" s="124"/>
      <c r="U22" s="124"/>
      <c r="V22" s="124"/>
      <c r="W22" s="124"/>
      <c r="X22" s="124"/>
      <c r="Y22" s="124"/>
      <c r="Z22" s="124"/>
    </row>
    <row r="23" spans="1:26" ht="15.75" customHeight="1" x14ac:dyDescent="0.2">
      <c r="A23" s="160">
        <v>66</v>
      </c>
      <c r="B23" s="160" t="s">
        <v>132</v>
      </c>
      <c r="C23" s="160" t="s">
        <v>631</v>
      </c>
      <c r="D23" s="160">
        <v>0</v>
      </c>
      <c r="E23" s="160" t="s">
        <v>2104</v>
      </c>
      <c r="F23" s="160" t="s">
        <v>2104</v>
      </c>
      <c r="G23" s="160" t="s">
        <v>2104</v>
      </c>
      <c r="H23" s="160" t="s">
        <v>2104</v>
      </c>
      <c r="I23" s="160" t="s">
        <v>2104</v>
      </c>
      <c r="J23" s="160" t="s">
        <v>311</v>
      </c>
      <c r="K23" s="160" t="s">
        <v>301</v>
      </c>
      <c r="L23" s="161" t="s">
        <v>637</v>
      </c>
      <c r="M23" s="124"/>
      <c r="N23" s="124"/>
      <c r="O23" s="124"/>
      <c r="P23" s="124"/>
      <c r="Q23" s="124"/>
      <c r="R23" s="124"/>
      <c r="S23" s="124"/>
      <c r="T23" s="124"/>
      <c r="U23" s="124"/>
      <c r="V23" s="124"/>
      <c r="W23" s="124"/>
      <c r="X23" s="124"/>
      <c r="Y23" s="124"/>
      <c r="Z23" s="124"/>
    </row>
    <row r="24" spans="1:26" ht="15.75" customHeight="1" x14ac:dyDescent="0.2">
      <c r="A24" s="160">
        <v>69</v>
      </c>
      <c r="B24" s="160" t="s">
        <v>135</v>
      </c>
      <c r="C24" s="160" t="s">
        <v>649</v>
      </c>
      <c r="D24" s="160">
        <v>0</v>
      </c>
      <c r="E24" s="160" t="s">
        <v>2104</v>
      </c>
      <c r="F24" s="160" t="s">
        <v>2104</v>
      </c>
      <c r="G24" s="160" t="s">
        <v>2104</v>
      </c>
      <c r="H24" s="160" t="s">
        <v>2104</v>
      </c>
      <c r="I24" s="160" t="s">
        <v>2104</v>
      </c>
      <c r="J24" s="160" t="s">
        <v>311</v>
      </c>
      <c r="K24" s="160" t="s">
        <v>654</v>
      </c>
      <c r="L24" s="161" t="s">
        <v>2104</v>
      </c>
      <c r="M24" s="124"/>
      <c r="N24" s="124"/>
      <c r="O24" s="124"/>
      <c r="P24" s="124"/>
      <c r="Q24" s="124"/>
      <c r="R24" s="124"/>
      <c r="S24" s="124"/>
      <c r="T24" s="124"/>
      <c r="U24" s="124"/>
      <c r="V24" s="124"/>
      <c r="W24" s="124"/>
      <c r="X24" s="124"/>
      <c r="Y24" s="124"/>
      <c r="Z24" s="124"/>
    </row>
    <row r="25" spans="1:26" ht="15.75" customHeight="1" x14ac:dyDescent="0.2">
      <c r="A25" s="160">
        <v>70</v>
      </c>
      <c r="B25" s="160" t="s">
        <v>136</v>
      </c>
      <c r="C25" s="160" t="s">
        <v>655</v>
      </c>
      <c r="D25" s="160">
        <v>0</v>
      </c>
      <c r="E25" s="160" t="s">
        <v>2104</v>
      </c>
      <c r="F25" s="160" t="s">
        <v>2104</v>
      </c>
      <c r="G25" s="160" t="s">
        <v>2104</v>
      </c>
      <c r="H25" s="160" t="s">
        <v>2104</v>
      </c>
      <c r="I25" s="160" t="s">
        <v>2104</v>
      </c>
      <c r="J25" s="160" t="s">
        <v>2104</v>
      </c>
      <c r="K25" s="160" t="s">
        <v>280</v>
      </c>
      <c r="L25" s="161" t="s">
        <v>2104</v>
      </c>
      <c r="M25" s="124"/>
      <c r="N25" s="124"/>
      <c r="O25" s="124"/>
      <c r="P25" s="124"/>
      <c r="Q25" s="124"/>
      <c r="R25" s="124"/>
      <c r="S25" s="124"/>
      <c r="T25" s="124"/>
      <c r="U25" s="124"/>
      <c r="V25" s="124"/>
      <c r="W25" s="124"/>
      <c r="X25" s="124"/>
      <c r="Y25" s="124"/>
      <c r="Z25" s="124"/>
    </row>
    <row r="26" spans="1:26" ht="15.75" customHeight="1" x14ac:dyDescent="0.2">
      <c r="A26" s="160">
        <v>72</v>
      </c>
      <c r="B26" s="160" t="s">
        <v>139</v>
      </c>
      <c r="C26" s="160" t="s">
        <v>667</v>
      </c>
      <c r="D26" s="160">
        <v>0</v>
      </c>
      <c r="E26" s="160" t="s">
        <v>2104</v>
      </c>
      <c r="F26" s="160" t="s">
        <v>2104</v>
      </c>
      <c r="G26" s="160" t="s">
        <v>2104</v>
      </c>
      <c r="H26" s="160" t="s">
        <v>2104</v>
      </c>
      <c r="I26" s="160" t="s">
        <v>2104</v>
      </c>
      <c r="J26" s="160" t="s">
        <v>2104</v>
      </c>
      <c r="K26" s="160" t="s">
        <v>672</v>
      </c>
      <c r="L26" s="161" t="s">
        <v>2104</v>
      </c>
      <c r="M26" s="124"/>
      <c r="N26" s="124"/>
      <c r="O26" s="124"/>
      <c r="P26" s="124"/>
      <c r="Q26" s="124"/>
      <c r="R26" s="124"/>
      <c r="S26" s="124"/>
      <c r="T26" s="124"/>
      <c r="U26" s="124"/>
      <c r="V26" s="124"/>
      <c r="W26" s="124"/>
      <c r="X26" s="124"/>
      <c r="Y26" s="124"/>
      <c r="Z26" s="124"/>
    </row>
    <row r="27" spans="1:26" ht="15.75" customHeight="1" x14ac:dyDescent="0.2">
      <c r="A27" s="160">
        <v>73</v>
      </c>
      <c r="B27" s="160" t="s">
        <v>140</v>
      </c>
      <c r="C27" s="160" t="s">
        <v>673</v>
      </c>
      <c r="D27" s="160">
        <v>0</v>
      </c>
      <c r="E27" s="160" t="s">
        <v>2104</v>
      </c>
      <c r="F27" s="160" t="s">
        <v>2104</v>
      </c>
      <c r="G27" s="160" t="s">
        <v>2104</v>
      </c>
      <c r="H27" s="160" t="s">
        <v>2104</v>
      </c>
      <c r="I27" s="160" t="s">
        <v>2104</v>
      </c>
      <c r="J27" s="160" t="s">
        <v>2104</v>
      </c>
      <c r="K27" s="160" t="s">
        <v>301</v>
      </c>
      <c r="L27" s="161">
        <v>12.1</v>
      </c>
      <c r="M27" s="124"/>
      <c r="N27" s="124"/>
      <c r="O27" s="124"/>
      <c r="P27" s="124"/>
      <c r="Q27" s="124"/>
      <c r="R27" s="124"/>
      <c r="S27" s="124"/>
      <c r="T27" s="124"/>
      <c r="U27" s="124"/>
      <c r="V27" s="124"/>
      <c r="W27" s="124"/>
      <c r="X27" s="124"/>
      <c r="Y27" s="124"/>
      <c r="Z27" s="124"/>
    </row>
    <row r="28" spans="1:26" ht="15.75" customHeight="1" x14ac:dyDescent="0.2">
      <c r="A28" s="160">
        <v>75</v>
      </c>
      <c r="B28" s="160" t="s">
        <v>143</v>
      </c>
      <c r="C28" s="160" t="s">
        <v>687</v>
      </c>
      <c r="D28" s="160">
        <v>0</v>
      </c>
      <c r="E28" s="160" t="s">
        <v>2104</v>
      </c>
      <c r="F28" s="160" t="s">
        <v>2104</v>
      </c>
      <c r="G28" s="160" t="s">
        <v>2104</v>
      </c>
      <c r="H28" s="160" t="s">
        <v>2104</v>
      </c>
      <c r="I28" s="160" t="s">
        <v>2104</v>
      </c>
      <c r="J28" s="160" t="s">
        <v>2104</v>
      </c>
      <c r="K28" s="160" t="s">
        <v>691</v>
      </c>
      <c r="L28" s="161" t="s">
        <v>692</v>
      </c>
      <c r="M28" s="124"/>
      <c r="N28" s="124"/>
      <c r="O28" s="124"/>
      <c r="P28" s="124"/>
      <c r="Q28" s="124"/>
      <c r="R28" s="124"/>
      <c r="S28" s="124"/>
      <c r="T28" s="124"/>
      <c r="U28" s="124"/>
      <c r="V28" s="124"/>
      <c r="W28" s="124"/>
      <c r="X28" s="124"/>
      <c r="Y28" s="124"/>
      <c r="Z28" s="124"/>
    </row>
    <row r="29" spans="1:26" ht="15.75" customHeight="1" x14ac:dyDescent="0.2">
      <c r="A29" s="160">
        <v>76</v>
      </c>
      <c r="B29" s="160" t="s">
        <v>144</v>
      </c>
      <c r="C29" s="160" t="s">
        <v>693</v>
      </c>
      <c r="D29" s="160">
        <v>0</v>
      </c>
      <c r="E29" s="160" t="s">
        <v>2104</v>
      </c>
      <c r="F29" s="160" t="s">
        <v>2104</v>
      </c>
      <c r="G29" s="160" t="s">
        <v>2104</v>
      </c>
      <c r="H29" s="160" t="s">
        <v>2104</v>
      </c>
      <c r="I29" s="160" t="s">
        <v>2104</v>
      </c>
      <c r="J29" s="160" t="s">
        <v>2104</v>
      </c>
      <c r="K29" s="160" t="s">
        <v>569</v>
      </c>
      <c r="L29" s="161">
        <v>12.8</v>
      </c>
      <c r="M29" s="124"/>
      <c r="N29" s="124"/>
      <c r="O29" s="124"/>
      <c r="P29" s="124"/>
      <c r="Q29" s="124"/>
      <c r="R29" s="124"/>
      <c r="S29" s="124"/>
      <c r="T29" s="124"/>
      <c r="U29" s="124"/>
      <c r="V29" s="124"/>
      <c r="W29" s="124"/>
      <c r="X29" s="124"/>
      <c r="Y29" s="124"/>
      <c r="Z29" s="124"/>
    </row>
    <row r="30" spans="1:26" ht="15.75" customHeight="1" x14ac:dyDescent="0.2">
      <c r="A30" s="162">
        <v>77</v>
      </c>
      <c r="B30" s="162" t="s">
        <v>145</v>
      </c>
      <c r="C30" s="162" t="s">
        <v>699</v>
      </c>
      <c r="D30" s="162">
        <v>0</v>
      </c>
      <c r="E30" s="162" t="s">
        <v>2104</v>
      </c>
      <c r="F30" s="162" t="s">
        <v>2104</v>
      </c>
      <c r="G30" s="162" t="s">
        <v>2104</v>
      </c>
      <c r="H30" s="162" t="s">
        <v>2104</v>
      </c>
      <c r="I30" s="162" t="s">
        <v>2104</v>
      </c>
      <c r="J30" s="162" t="s">
        <v>2104</v>
      </c>
      <c r="K30" s="162" t="s">
        <v>705</v>
      </c>
      <c r="L30" s="123" t="s">
        <v>2104</v>
      </c>
      <c r="M30" s="124"/>
      <c r="N30" s="124"/>
      <c r="O30" s="124"/>
      <c r="P30" s="124"/>
      <c r="Q30" s="124"/>
      <c r="R30" s="124"/>
      <c r="S30" s="124"/>
      <c r="T30" s="124"/>
      <c r="U30" s="124"/>
      <c r="V30" s="124"/>
      <c r="W30" s="124"/>
      <c r="X30" s="124"/>
      <c r="Y30" s="124"/>
      <c r="Z30" s="124"/>
    </row>
    <row r="31" spans="1:26" ht="15.75" customHeight="1" x14ac:dyDescent="0.2">
      <c r="M31" s="124"/>
      <c r="N31" s="124"/>
      <c r="O31" s="124"/>
      <c r="P31" s="124"/>
      <c r="Q31" s="124"/>
      <c r="R31" s="124"/>
      <c r="S31" s="124"/>
      <c r="T31" s="124"/>
      <c r="U31" s="124"/>
      <c r="V31" s="124"/>
      <c r="W31" s="124"/>
      <c r="X31" s="124"/>
      <c r="Y31" s="124"/>
      <c r="Z31" s="124"/>
    </row>
    <row r="32" spans="1:26" ht="15.75" customHeight="1" x14ac:dyDescent="0.2">
      <c r="L32" s="124"/>
      <c r="M32" s="124"/>
      <c r="N32" s="124"/>
      <c r="O32" s="124"/>
      <c r="P32" s="124"/>
      <c r="Q32" s="124"/>
      <c r="R32" s="124"/>
      <c r="S32" s="124"/>
      <c r="T32" s="124"/>
      <c r="U32" s="124"/>
      <c r="V32" s="124"/>
      <c r="W32" s="124"/>
      <c r="X32" s="124"/>
      <c r="Y32" s="124"/>
      <c r="Z32" s="124"/>
    </row>
    <row r="33" spans="12:26" ht="15.75" customHeight="1" x14ac:dyDescent="0.2">
      <c r="L33" s="124"/>
      <c r="M33" s="124"/>
      <c r="N33" s="124"/>
      <c r="O33" s="124"/>
      <c r="P33" s="124"/>
      <c r="Q33" s="124"/>
      <c r="R33" s="124"/>
      <c r="S33" s="124"/>
      <c r="T33" s="124"/>
      <c r="U33" s="124"/>
      <c r="V33" s="124"/>
      <c r="W33" s="124"/>
      <c r="X33" s="124"/>
      <c r="Y33" s="124"/>
      <c r="Z33" s="124"/>
    </row>
    <row r="34" spans="12:26" ht="15.75" customHeight="1" x14ac:dyDescent="0.2">
      <c r="L34" s="124"/>
      <c r="M34" s="124"/>
      <c r="N34" s="124"/>
      <c r="O34" s="124"/>
      <c r="P34" s="124"/>
      <c r="Q34" s="124"/>
      <c r="R34" s="124"/>
      <c r="S34" s="124"/>
      <c r="T34" s="124"/>
      <c r="U34" s="124"/>
      <c r="V34" s="124"/>
      <c r="W34" s="124"/>
      <c r="X34" s="124"/>
      <c r="Y34" s="124"/>
      <c r="Z34" s="124"/>
    </row>
    <row r="35" spans="12:26" ht="15.75" customHeight="1" x14ac:dyDescent="0.2">
      <c r="L35" s="124"/>
      <c r="M35" s="124"/>
      <c r="N35" s="124"/>
      <c r="O35" s="124"/>
      <c r="P35" s="124"/>
      <c r="Q35" s="124"/>
      <c r="R35" s="124"/>
      <c r="S35" s="124"/>
      <c r="T35" s="124"/>
      <c r="U35" s="124"/>
      <c r="V35" s="124"/>
      <c r="W35" s="124"/>
      <c r="X35" s="124"/>
      <c r="Y35" s="124"/>
      <c r="Z35" s="124"/>
    </row>
    <row r="36" spans="12:26" ht="15.75" customHeight="1" x14ac:dyDescent="0.2">
      <c r="L36" s="124"/>
      <c r="M36" s="124"/>
      <c r="N36" s="124"/>
      <c r="O36" s="124"/>
      <c r="P36" s="124"/>
      <c r="Q36" s="124"/>
      <c r="R36" s="124"/>
      <c r="S36" s="124"/>
      <c r="T36" s="124"/>
      <c r="U36" s="124"/>
      <c r="V36" s="124"/>
      <c r="W36" s="124"/>
      <c r="X36" s="124"/>
      <c r="Y36" s="124"/>
      <c r="Z36" s="124"/>
    </row>
    <row r="37" spans="12:26" ht="15.75" customHeight="1" x14ac:dyDescent="0.2">
      <c r="L37" s="124"/>
      <c r="M37" s="124"/>
      <c r="N37" s="124"/>
      <c r="O37" s="124"/>
      <c r="P37" s="124"/>
      <c r="Q37" s="124"/>
      <c r="R37" s="124"/>
      <c r="S37" s="124"/>
      <c r="T37" s="124"/>
      <c r="U37" s="124"/>
      <c r="V37" s="124"/>
      <c r="W37" s="124"/>
      <c r="X37" s="124"/>
      <c r="Y37" s="124"/>
      <c r="Z37" s="124"/>
    </row>
    <row r="38" spans="12:26" ht="15.75" customHeight="1" x14ac:dyDescent="0.2">
      <c r="L38" s="124"/>
      <c r="M38" s="124"/>
      <c r="N38" s="124"/>
      <c r="O38" s="124"/>
      <c r="P38" s="124"/>
      <c r="Q38" s="124"/>
      <c r="R38" s="124"/>
      <c r="S38" s="124"/>
      <c r="T38" s="124"/>
      <c r="U38" s="124"/>
      <c r="V38" s="124"/>
      <c r="W38" s="124"/>
      <c r="X38" s="124"/>
      <c r="Y38" s="124"/>
      <c r="Z38" s="124"/>
    </row>
    <row r="39" spans="12:26" ht="15.75" customHeight="1" x14ac:dyDescent="0.2">
      <c r="L39" s="124"/>
      <c r="M39" s="124"/>
      <c r="N39" s="124"/>
      <c r="O39" s="124"/>
      <c r="P39" s="124"/>
      <c r="Q39" s="124"/>
      <c r="R39" s="124"/>
      <c r="S39" s="124"/>
      <c r="T39" s="124"/>
      <c r="U39" s="124"/>
      <c r="V39" s="124"/>
      <c r="W39" s="124"/>
      <c r="X39" s="124"/>
      <c r="Y39" s="124"/>
      <c r="Z39" s="124"/>
    </row>
    <row r="40" spans="12:26" ht="15.75" customHeight="1" x14ac:dyDescent="0.2">
      <c r="L40" s="124"/>
      <c r="M40" s="124"/>
      <c r="N40" s="124"/>
      <c r="O40" s="124"/>
      <c r="P40" s="124"/>
      <c r="Q40" s="124"/>
      <c r="R40" s="124"/>
      <c r="S40" s="124"/>
      <c r="T40" s="124"/>
      <c r="U40" s="124"/>
      <c r="V40" s="124"/>
      <c r="W40" s="124"/>
      <c r="X40" s="124"/>
      <c r="Y40" s="124"/>
      <c r="Z40" s="124"/>
    </row>
    <row r="41" spans="12:26" ht="15.75" customHeight="1" x14ac:dyDescent="0.2">
      <c r="L41" s="124"/>
      <c r="M41" s="124"/>
      <c r="N41" s="124"/>
      <c r="O41" s="124"/>
      <c r="P41" s="124"/>
      <c r="Q41" s="124"/>
      <c r="R41" s="124"/>
      <c r="S41" s="124"/>
      <c r="T41" s="124"/>
      <c r="U41" s="124"/>
      <c r="V41" s="124"/>
      <c r="W41" s="124"/>
      <c r="X41" s="124"/>
      <c r="Y41" s="124"/>
      <c r="Z41" s="124"/>
    </row>
    <row r="42" spans="12:26" ht="15.75" customHeight="1" x14ac:dyDescent="0.2">
      <c r="L42" s="124"/>
      <c r="M42" s="124"/>
      <c r="N42" s="124"/>
      <c r="O42" s="124"/>
      <c r="P42" s="124"/>
      <c r="Q42" s="124"/>
      <c r="R42" s="124"/>
      <c r="S42" s="124"/>
      <c r="T42" s="124"/>
      <c r="U42" s="124"/>
      <c r="V42" s="124"/>
      <c r="W42" s="124"/>
      <c r="X42" s="124"/>
      <c r="Y42" s="124"/>
      <c r="Z42" s="124"/>
    </row>
    <row r="43" spans="12:26" ht="15.75" customHeight="1" x14ac:dyDescent="0.2">
      <c r="L43" s="124"/>
      <c r="M43" s="124"/>
      <c r="N43" s="124"/>
      <c r="O43" s="124"/>
      <c r="P43" s="124"/>
      <c r="Q43" s="124"/>
      <c r="R43" s="124"/>
      <c r="S43" s="124"/>
      <c r="T43" s="124"/>
      <c r="U43" s="124"/>
      <c r="V43" s="124"/>
      <c r="W43" s="124"/>
      <c r="X43" s="124"/>
      <c r="Y43" s="124"/>
      <c r="Z43" s="124"/>
    </row>
    <row r="44" spans="12:26" ht="15.75" customHeight="1" x14ac:dyDescent="0.2">
      <c r="L44" s="124"/>
      <c r="M44" s="124"/>
      <c r="N44" s="124"/>
      <c r="O44" s="124"/>
      <c r="P44" s="124"/>
      <c r="Q44" s="124"/>
      <c r="R44" s="124"/>
      <c r="S44" s="124"/>
      <c r="T44" s="124"/>
      <c r="U44" s="124"/>
      <c r="V44" s="124"/>
      <c r="W44" s="124"/>
      <c r="X44" s="124"/>
      <c r="Y44" s="124"/>
      <c r="Z44" s="124"/>
    </row>
    <row r="45" spans="12:26" ht="15.75" customHeight="1" x14ac:dyDescent="0.2">
      <c r="L45" s="124"/>
      <c r="M45" s="124"/>
      <c r="N45" s="124"/>
      <c r="O45" s="124"/>
      <c r="P45" s="124"/>
      <c r="Q45" s="124"/>
      <c r="R45" s="124"/>
      <c r="S45" s="124"/>
      <c r="T45" s="124"/>
      <c r="U45" s="124"/>
      <c r="V45" s="124"/>
      <c r="W45" s="124"/>
      <c r="X45" s="124"/>
      <c r="Y45" s="124"/>
      <c r="Z45" s="124"/>
    </row>
    <row r="46" spans="12:26" ht="15.75" customHeight="1" x14ac:dyDescent="0.2">
      <c r="L46" s="124"/>
      <c r="M46" s="124"/>
      <c r="N46" s="124"/>
      <c r="O46" s="124"/>
      <c r="P46" s="124"/>
      <c r="Q46" s="124"/>
      <c r="R46" s="124"/>
      <c r="S46" s="124"/>
      <c r="T46" s="124"/>
      <c r="U46" s="124"/>
      <c r="V46" s="124"/>
      <c r="W46" s="124"/>
      <c r="X46" s="124"/>
      <c r="Y46" s="124"/>
      <c r="Z46" s="124"/>
    </row>
    <row r="47" spans="12:26" ht="15.75" customHeight="1" x14ac:dyDescent="0.2">
      <c r="L47" s="124"/>
      <c r="M47" s="124"/>
      <c r="N47" s="124"/>
      <c r="O47" s="124"/>
      <c r="P47" s="124"/>
      <c r="Q47" s="124"/>
      <c r="R47" s="124"/>
      <c r="S47" s="124"/>
      <c r="T47" s="124"/>
      <c r="U47" s="124"/>
      <c r="V47" s="124"/>
      <c r="W47" s="124"/>
      <c r="X47" s="124"/>
      <c r="Y47" s="124"/>
      <c r="Z47" s="124"/>
    </row>
    <row r="48" spans="12:26" ht="15.75" customHeight="1" x14ac:dyDescent="0.2">
      <c r="L48" s="124"/>
      <c r="M48" s="124"/>
      <c r="N48" s="124"/>
      <c r="O48" s="124"/>
      <c r="P48" s="124"/>
      <c r="Q48" s="124"/>
      <c r="R48" s="124"/>
      <c r="S48" s="124"/>
      <c r="T48" s="124"/>
      <c r="U48" s="124"/>
      <c r="V48" s="124"/>
      <c r="W48" s="124"/>
      <c r="X48" s="124"/>
      <c r="Y48" s="124"/>
      <c r="Z48" s="124"/>
    </row>
    <row r="49" spans="11:26" ht="15.75" customHeight="1" x14ac:dyDescent="0.2">
      <c r="L49" s="124"/>
      <c r="M49" s="124"/>
      <c r="N49" s="124"/>
      <c r="O49" s="124"/>
      <c r="P49" s="124"/>
      <c r="Q49" s="124"/>
      <c r="R49" s="124"/>
      <c r="S49" s="124"/>
      <c r="T49" s="124"/>
      <c r="U49" s="124"/>
      <c r="V49" s="124"/>
      <c r="W49" s="124"/>
      <c r="X49" s="124"/>
      <c r="Y49" s="124"/>
      <c r="Z49" s="124"/>
    </row>
    <row r="50" spans="11:26" ht="15.75" customHeight="1" x14ac:dyDescent="0.2">
      <c r="L50" s="124"/>
      <c r="M50" s="124"/>
      <c r="N50" s="124"/>
      <c r="O50" s="124"/>
      <c r="P50" s="124"/>
      <c r="Q50" s="124"/>
      <c r="R50" s="124"/>
      <c r="S50" s="124"/>
      <c r="T50" s="124"/>
      <c r="U50" s="124"/>
      <c r="V50" s="124"/>
      <c r="W50" s="124"/>
      <c r="X50" s="124"/>
      <c r="Y50" s="124"/>
      <c r="Z50" s="124"/>
    </row>
    <row r="51" spans="11:26" ht="15.75" customHeight="1" x14ac:dyDescent="0.2">
      <c r="L51" s="124"/>
      <c r="M51" s="124"/>
      <c r="N51" s="124"/>
      <c r="O51" s="124"/>
      <c r="P51" s="124"/>
      <c r="Q51" s="124"/>
      <c r="R51" s="124"/>
      <c r="S51" s="124"/>
      <c r="T51" s="124"/>
      <c r="U51" s="124"/>
      <c r="V51" s="124"/>
      <c r="W51" s="124"/>
      <c r="X51" s="124"/>
      <c r="Y51" s="124"/>
      <c r="Z51" s="124"/>
    </row>
    <row r="52" spans="11:26" ht="15.75" customHeight="1" x14ac:dyDescent="0.2">
      <c r="L52" s="124"/>
      <c r="M52" s="124"/>
      <c r="N52" s="124"/>
      <c r="O52" s="124"/>
      <c r="P52" s="124"/>
      <c r="Q52" s="124"/>
      <c r="R52" s="124"/>
      <c r="S52" s="124"/>
      <c r="T52" s="124"/>
      <c r="U52" s="124"/>
      <c r="V52" s="124"/>
      <c r="W52" s="124"/>
      <c r="X52" s="124"/>
      <c r="Y52" s="124"/>
      <c r="Z52" s="124"/>
    </row>
    <row r="53" spans="11:26" ht="15.75" customHeight="1" x14ac:dyDescent="0.2">
      <c r="L53" s="124"/>
      <c r="M53" s="124"/>
      <c r="N53" s="124"/>
      <c r="O53" s="124"/>
      <c r="P53" s="124"/>
      <c r="Q53" s="124"/>
      <c r="R53" s="124"/>
      <c r="S53" s="124"/>
      <c r="T53" s="124"/>
      <c r="U53" s="124"/>
      <c r="V53" s="124"/>
      <c r="W53" s="124"/>
      <c r="X53" s="124"/>
      <c r="Y53" s="124"/>
      <c r="Z53" s="124"/>
    </row>
    <row r="54" spans="11:26" ht="15.75" customHeight="1" x14ac:dyDescent="0.2">
      <c r="L54" s="124"/>
      <c r="M54" s="124"/>
      <c r="N54" s="124"/>
      <c r="O54" s="124"/>
      <c r="P54" s="124"/>
      <c r="Q54" s="124"/>
      <c r="R54" s="124"/>
      <c r="S54" s="124"/>
      <c r="T54" s="124"/>
      <c r="U54" s="124"/>
      <c r="V54" s="124"/>
      <c r="W54" s="124"/>
      <c r="X54" s="124"/>
      <c r="Y54" s="124"/>
      <c r="Z54" s="124"/>
    </row>
    <row r="55" spans="11:26" ht="15.75" customHeight="1" x14ac:dyDescent="0.2">
      <c r="L55" s="124"/>
      <c r="M55" s="124"/>
      <c r="N55" s="124"/>
      <c r="O55" s="124"/>
      <c r="P55" s="124"/>
      <c r="Q55" s="124"/>
      <c r="R55" s="124"/>
      <c r="S55" s="124"/>
      <c r="T55" s="124"/>
      <c r="U55" s="124"/>
      <c r="V55" s="124"/>
      <c r="W55" s="124"/>
      <c r="X55" s="124"/>
      <c r="Y55" s="124"/>
      <c r="Z55" s="124"/>
    </row>
    <row r="56" spans="11:26" ht="15.75" customHeight="1" x14ac:dyDescent="0.2">
      <c r="L56" s="124"/>
      <c r="M56" s="124"/>
      <c r="N56" s="124"/>
      <c r="O56" s="124"/>
      <c r="P56" s="124"/>
      <c r="Q56" s="124"/>
      <c r="R56" s="124"/>
      <c r="S56" s="124"/>
      <c r="T56" s="124"/>
      <c r="U56" s="124"/>
      <c r="V56" s="124"/>
      <c r="W56" s="124"/>
      <c r="X56" s="124"/>
      <c r="Y56" s="124"/>
      <c r="Z56" s="124"/>
    </row>
    <row r="57" spans="11:26" ht="15.75" customHeight="1" x14ac:dyDescent="0.2">
      <c r="L57" s="124"/>
      <c r="M57" s="124"/>
      <c r="N57" s="124"/>
      <c r="O57" s="124"/>
      <c r="P57" s="124"/>
      <c r="Q57" s="124"/>
      <c r="R57" s="124"/>
      <c r="S57" s="124"/>
      <c r="T57" s="124"/>
      <c r="U57" s="124"/>
      <c r="V57" s="124"/>
      <c r="W57" s="124"/>
      <c r="X57" s="124"/>
      <c r="Y57" s="124"/>
      <c r="Z57" s="124"/>
    </row>
    <row r="58" spans="11:26" ht="15.75" customHeight="1" x14ac:dyDescent="0.2">
      <c r="L58" s="124"/>
      <c r="M58" s="124"/>
      <c r="N58" s="124"/>
      <c r="O58" s="124"/>
      <c r="P58" s="124"/>
      <c r="Q58" s="124"/>
      <c r="R58" s="124"/>
      <c r="S58" s="124"/>
      <c r="T58" s="124"/>
      <c r="U58" s="124"/>
      <c r="V58" s="124"/>
      <c r="W58" s="124"/>
      <c r="X58" s="124"/>
      <c r="Y58" s="124"/>
      <c r="Z58" s="124"/>
    </row>
    <row r="59" spans="11:26" ht="15.75" customHeight="1" x14ac:dyDescent="0.2">
      <c r="K59" s="124"/>
      <c r="L59" s="124"/>
      <c r="M59" s="124"/>
      <c r="N59" s="124"/>
      <c r="O59" s="124"/>
      <c r="P59" s="124"/>
      <c r="Q59" s="124"/>
      <c r="R59" s="124"/>
      <c r="S59" s="124"/>
      <c r="T59" s="124"/>
      <c r="U59" s="124"/>
      <c r="V59" s="124"/>
      <c r="W59" s="124"/>
      <c r="X59" s="124"/>
      <c r="Y59" s="124"/>
      <c r="Z59" s="124"/>
    </row>
    <row r="60" spans="11:26" ht="15.75" customHeight="1" x14ac:dyDescent="0.2">
      <c r="K60" s="124"/>
      <c r="L60" s="124"/>
      <c r="M60" s="124"/>
      <c r="N60" s="124"/>
      <c r="O60" s="124"/>
      <c r="P60" s="124"/>
      <c r="Q60" s="124"/>
      <c r="R60" s="124"/>
      <c r="S60" s="124"/>
      <c r="T60" s="124"/>
      <c r="U60" s="124"/>
      <c r="V60" s="124"/>
      <c r="W60" s="124"/>
      <c r="X60" s="124"/>
      <c r="Y60" s="124"/>
      <c r="Z60" s="124"/>
    </row>
    <row r="61" spans="11:26" ht="15.75" customHeight="1" x14ac:dyDescent="0.2">
      <c r="K61" s="124"/>
      <c r="L61" s="124"/>
      <c r="M61" s="124"/>
      <c r="N61" s="124"/>
      <c r="O61" s="124"/>
      <c r="P61" s="124"/>
      <c r="Q61" s="124"/>
      <c r="R61" s="124"/>
      <c r="S61" s="124"/>
      <c r="T61" s="124"/>
      <c r="U61" s="124"/>
      <c r="V61" s="124"/>
      <c r="W61" s="124"/>
      <c r="X61" s="124"/>
      <c r="Y61" s="124"/>
      <c r="Z61" s="124"/>
    </row>
    <row r="62" spans="11:26" ht="15.75" customHeight="1" x14ac:dyDescent="0.2">
      <c r="K62" s="124"/>
      <c r="L62" s="124"/>
      <c r="M62" s="124"/>
      <c r="N62" s="124"/>
      <c r="O62" s="124"/>
      <c r="P62" s="124"/>
      <c r="Q62" s="124"/>
      <c r="R62" s="124"/>
      <c r="S62" s="124"/>
      <c r="T62" s="124"/>
      <c r="U62" s="124"/>
      <c r="V62" s="124"/>
      <c r="W62" s="124"/>
      <c r="X62" s="124"/>
      <c r="Y62" s="124"/>
      <c r="Z62" s="124"/>
    </row>
    <row r="63" spans="11:26" ht="15.75" customHeight="1" x14ac:dyDescent="0.2">
      <c r="K63" s="124"/>
      <c r="L63" s="124"/>
      <c r="M63" s="124"/>
      <c r="N63" s="124"/>
      <c r="O63" s="124"/>
      <c r="P63" s="124"/>
      <c r="Q63" s="124"/>
      <c r="R63" s="124"/>
      <c r="S63" s="124"/>
      <c r="T63" s="124"/>
      <c r="U63" s="124"/>
      <c r="V63" s="124"/>
      <c r="W63" s="124"/>
      <c r="X63" s="124"/>
      <c r="Y63" s="124"/>
      <c r="Z63" s="124"/>
    </row>
    <row r="64" spans="11:26" ht="15.75" customHeight="1" x14ac:dyDescent="0.2">
      <c r="K64" s="124"/>
      <c r="L64" s="124"/>
      <c r="M64" s="124"/>
      <c r="N64" s="124"/>
      <c r="O64" s="124"/>
      <c r="P64" s="124"/>
      <c r="Q64" s="124"/>
      <c r="R64" s="124"/>
      <c r="S64" s="124"/>
      <c r="T64" s="124"/>
      <c r="U64" s="124"/>
      <c r="V64" s="124"/>
      <c r="W64" s="124"/>
      <c r="X64" s="124"/>
      <c r="Y64" s="124"/>
      <c r="Z64" s="124"/>
    </row>
    <row r="65" spans="10:26" ht="15.75" customHeight="1" x14ac:dyDescent="0.2">
      <c r="K65" s="124"/>
      <c r="L65" s="124"/>
      <c r="M65" s="124"/>
      <c r="N65" s="124"/>
      <c r="O65" s="124"/>
      <c r="P65" s="124"/>
      <c r="Q65" s="124"/>
      <c r="R65" s="124"/>
      <c r="S65" s="124"/>
      <c r="T65" s="124"/>
      <c r="U65" s="124"/>
      <c r="V65" s="124"/>
      <c r="W65" s="124"/>
      <c r="X65" s="124"/>
      <c r="Y65" s="124"/>
      <c r="Z65" s="124"/>
    </row>
    <row r="66" spans="10:26" ht="15.75" customHeight="1" x14ac:dyDescent="0.2">
      <c r="K66" s="124"/>
      <c r="L66" s="124"/>
      <c r="M66" s="124"/>
      <c r="N66" s="124"/>
      <c r="O66" s="124"/>
      <c r="P66" s="124"/>
      <c r="Q66" s="124"/>
      <c r="R66" s="124"/>
      <c r="S66" s="124"/>
      <c r="T66" s="124"/>
      <c r="U66" s="124"/>
      <c r="V66" s="124"/>
      <c r="W66" s="124"/>
      <c r="X66" s="124"/>
      <c r="Y66" s="124"/>
      <c r="Z66" s="124"/>
    </row>
    <row r="67" spans="10:26" ht="15.75" customHeight="1" x14ac:dyDescent="0.2">
      <c r="K67" s="124"/>
      <c r="L67" s="124"/>
      <c r="M67" s="124"/>
      <c r="N67" s="124"/>
      <c r="O67" s="124"/>
      <c r="P67" s="124"/>
      <c r="Q67" s="124"/>
      <c r="R67" s="124"/>
      <c r="S67" s="124"/>
      <c r="T67" s="124"/>
      <c r="U67" s="124"/>
      <c r="V67" s="124"/>
      <c r="W67" s="124"/>
      <c r="X67" s="124"/>
      <c r="Y67" s="124"/>
      <c r="Z67" s="124"/>
    </row>
    <row r="68" spans="10:26" ht="15.75" customHeight="1" x14ac:dyDescent="0.2">
      <c r="K68" s="124"/>
      <c r="L68" s="124"/>
      <c r="M68" s="124"/>
      <c r="N68" s="124"/>
      <c r="O68" s="124"/>
      <c r="P68" s="124"/>
      <c r="Q68" s="124"/>
      <c r="R68" s="124"/>
      <c r="S68" s="124"/>
      <c r="T68" s="124"/>
      <c r="U68" s="124"/>
      <c r="V68" s="124"/>
      <c r="W68" s="124"/>
      <c r="X68" s="124"/>
      <c r="Y68" s="124"/>
      <c r="Z68" s="124"/>
    </row>
    <row r="69" spans="10:26" ht="15.75" customHeight="1" x14ac:dyDescent="0.2">
      <c r="K69" s="124"/>
      <c r="L69" s="124"/>
      <c r="M69" s="124"/>
      <c r="N69" s="124"/>
      <c r="O69" s="124"/>
      <c r="P69" s="124"/>
      <c r="Q69" s="124"/>
      <c r="R69" s="124"/>
      <c r="S69" s="124"/>
      <c r="T69" s="124"/>
      <c r="U69" s="124"/>
      <c r="V69" s="124"/>
      <c r="W69" s="124"/>
      <c r="X69" s="124"/>
      <c r="Y69" s="124"/>
      <c r="Z69" s="124"/>
    </row>
    <row r="70" spans="10:26" ht="15.75" customHeight="1" x14ac:dyDescent="0.2">
      <c r="K70" s="124"/>
      <c r="L70" s="124"/>
      <c r="M70" s="124"/>
      <c r="N70" s="124"/>
      <c r="O70" s="124"/>
      <c r="P70" s="124"/>
      <c r="Q70" s="124"/>
      <c r="R70" s="124"/>
      <c r="S70" s="124"/>
      <c r="T70" s="124"/>
      <c r="U70" s="124"/>
      <c r="V70" s="124"/>
      <c r="W70" s="124"/>
      <c r="X70" s="124"/>
      <c r="Y70" s="124"/>
      <c r="Z70" s="124"/>
    </row>
    <row r="71" spans="10:26" ht="15.75" customHeight="1" x14ac:dyDescent="0.2">
      <c r="K71" s="124"/>
      <c r="L71" s="124"/>
      <c r="M71" s="124"/>
      <c r="N71" s="124"/>
      <c r="O71" s="124"/>
      <c r="P71" s="124"/>
      <c r="Q71" s="124"/>
      <c r="R71" s="124"/>
      <c r="S71" s="124"/>
      <c r="T71" s="124"/>
      <c r="U71" s="124"/>
      <c r="V71" s="124"/>
      <c r="W71" s="124"/>
      <c r="X71" s="124"/>
      <c r="Y71" s="124"/>
      <c r="Z71" s="124"/>
    </row>
    <row r="72" spans="10:26" ht="15.75" customHeight="1" x14ac:dyDescent="0.2">
      <c r="K72" s="124"/>
      <c r="L72" s="124"/>
      <c r="M72" s="124"/>
      <c r="N72" s="124"/>
      <c r="O72" s="124"/>
      <c r="P72" s="124"/>
      <c r="Q72" s="124"/>
      <c r="R72" s="124"/>
      <c r="S72" s="124"/>
      <c r="T72" s="124"/>
      <c r="U72" s="124"/>
      <c r="V72" s="124"/>
      <c r="W72" s="124"/>
      <c r="X72" s="124"/>
      <c r="Y72" s="124"/>
      <c r="Z72" s="124"/>
    </row>
    <row r="73" spans="10:26" ht="15.75" customHeight="1" x14ac:dyDescent="0.2">
      <c r="K73" s="124"/>
      <c r="L73" s="124"/>
      <c r="M73" s="124"/>
      <c r="N73" s="124"/>
      <c r="O73" s="124"/>
      <c r="P73" s="124"/>
      <c r="Q73" s="124"/>
      <c r="R73" s="124"/>
      <c r="S73" s="124"/>
      <c r="T73" s="124"/>
      <c r="U73" s="124"/>
      <c r="V73" s="124"/>
      <c r="W73" s="124"/>
      <c r="X73" s="124"/>
      <c r="Y73" s="124"/>
      <c r="Z73" s="124"/>
    </row>
    <row r="74" spans="10:26" ht="15.75" customHeight="1" x14ac:dyDescent="0.2">
      <c r="K74" s="124"/>
      <c r="L74" s="124"/>
      <c r="M74" s="124"/>
      <c r="N74" s="124"/>
      <c r="O74" s="124"/>
      <c r="P74" s="124"/>
      <c r="Q74" s="124"/>
      <c r="R74" s="124"/>
      <c r="S74" s="124"/>
      <c r="T74" s="124"/>
      <c r="U74" s="124"/>
      <c r="V74" s="124"/>
      <c r="W74" s="124"/>
      <c r="X74" s="124"/>
      <c r="Y74" s="124"/>
      <c r="Z74" s="124"/>
    </row>
    <row r="75" spans="10:26" ht="15.75" customHeight="1" x14ac:dyDescent="0.2">
      <c r="K75" s="124"/>
      <c r="L75" s="124"/>
      <c r="M75" s="124"/>
      <c r="N75" s="124"/>
      <c r="O75" s="124"/>
      <c r="P75" s="124"/>
      <c r="Q75" s="124"/>
      <c r="R75" s="124"/>
      <c r="S75" s="124"/>
      <c r="T75" s="124"/>
      <c r="U75" s="124"/>
      <c r="V75" s="124"/>
      <c r="W75" s="124"/>
      <c r="X75" s="124"/>
      <c r="Y75" s="124"/>
      <c r="Z75" s="124"/>
    </row>
    <row r="76" spans="10:26" ht="15.75" customHeight="1" x14ac:dyDescent="0.2">
      <c r="K76" s="124"/>
      <c r="L76" s="124"/>
      <c r="M76" s="124"/>
      <c r="N76" s="124"/>
      <c r="O76" s="124"/>
      <c r="P76" s="124"/>
      <c r="Q76" s="124"/>
      <c r="R76" s="124"/>
      <c r="S76" s="124"/>
      <c r="T76" s="124"/>
      <c r="U76" s="124"/>
      <c r="V76" s="124"/>
      <c r="W76" s="124"/>
      <c r="X76" s="124"/>
      <c r="Y76" s="124"/>
      <c r="Z76" s="124"/>
    </row>
    <row r="77" spans="10:26" ht="15.75" customHeight="1" x14ac:dyDescent="0.2">
      <c r="K77" s="124"/>
      <c r="L77" s="124"/>
      <c r="M77" s="124"/>
      <c r="N77" s="124"/>
      <c r="O77" s="124"/>
      <c r="P77" s="124"/>
      <c r="Q77" s="124"/>
      <c r="R77" s="124"/>
      <c r="S77" s="124"/>
      <c r="T77" s="124"/>
      <c r="U77" s="124"/>
      <c r="V77" s="124"/>
      <c r="W77" s="124"/>
      <c r="X77" s="124"/>
      <c r="Y77" s="124"/>
      <c r="Z77" s="124"/>
    </row>
    <row r="78" spans="10:26" ht="15.75" customHeight="1" x14ac:dyDescent="0.2">
      <c r="K78" s="124"/>
      <c r="L78" s="124"/>
      <c r="M78" s="124"/>
      <c r="N78" s="124"/>
      <c r="O78" s="124"/>
      <c r="P78" s="124"/>
      <c r="Q78" s="124"/>
      <c r="R78" s="124"/>
      <c r="S78" s="124"/>
      <c r="T78" s="124"/>
      <c r="U78" s="124"/>
      <c r="V78" s="124"/>
      <c r="W78" s="124"/>
      <c r="X78" s="124"/>
      <c r="Y78" s="124"/>
      <c r="Z78" s="124"/>
    </row>
    <row r="79" spans="10:26" ht="15.75" customHeight="1" x14ac:dyDescent="0.2">
      <c r="K79" s="124"/>
      <c r="L79" s="124"/>
      <c r="M79" s="124"/>
      <c r="N79" s="124"/>
      <c r="O79" s="124"/>
      <c r="P79" s="124"/>
      <c r="Q79" s="124"/>
      <c r="R79" s="124"/>
      <c r="S79" s="124"/>
      <c r="T79" s="124"/>
      <c r="U79" s="124"/>
      <c r="V79" s="124"/>
      <c r="W79" s="124"/>
      <c r="X79" s="124"/>
      <c r="Y79" s="124"/>
      <c r="Z79" s="124"/>
    </row>
    <row r="80" spans="10:26" ht="15.75" customHeight="1" x14ac:dyDescent="0.2">
      <c r="J80" s="124"/>
      <c r="K80" s="124"/>
      <c r="L80" s="124"/>
      <c r="M80" s="124"/>
      <c r="N80" s="124"/>
      <c r="O80" s="124"/>
      <c r="P80" s="124"/>
      <c r="Q80" s="124"/>
      <c r="R80" s="124"/>
      <c r="S80" s="124"/>
      <c r="T80" s="124"/>
      <c r="U80" s="124"/>
      <c r="V80" s="124"/>
      <c r="W80" s="124"/>
      <c r="X80" s="124"/>
      <c r="Y80" s="124"/>
      <c r="Z80" s="124"/>
    </row>
    <row r="81" spans="10:26" ht="15.75" customHeight="1" x14ac:dyDescent="0.2">
      <c r="J81" s="124"/>
      <c r="K81" s="124"/>
      <c r="L81" s="124"/>
      <c r="M81" s="124"/>
      <c r="N81" s="124"/>
      <c r="O81" s="124"/>
      <c r="P81" s="124"/>
      <c r="Q81" s="124"/>
      <c r="R81" s="124"/>
      <c r="S81" s="124"/>
      <c r="T81" s="124"/>
      <c r="U81" s="124"/>
      <c r="V81" s="124"/>
      <c r="W81" s="124"/>
      <c r="X81" s="124"/>
      <c r="Y81" s="124"/>
      <c r="Z81" s="124"/>
    </row>
    <row r="82" spans="10:26" ht="15.75" customHeight="1" x14ac:dyDescent="0.2">
      <c r="J82" s="124"/>
      <c r="K82" s="124"/>
      <c r="L82" s="124"/>
      <c r="M82" s="124"/>
      <c r="N82" s="124"/>
      <c r="O82" s="124"/>
      <c r="P82" s="124"/>
      <c r="Q82" s="124"/>
      <c r="R82" s="124"/>
      <c r="S82" s="124"/>
      <c r="T82" s="124"/>
      <c r="U82" s="124"/>
      <c r="V82" s="124"/>
      <c r="W82" s="124"/>
      <c r="X82" s="124"/>
      <c r="Y82" s="124"/>
      <c r="Z82" s="124"/>
    </row>
    <row r="83" spans="10:26" ht="15.75" customHeight="1" x14ac:dyDescent="0.2">
      <c r="J83" s="124"/>
      <c r="K83" s="124"/>
      <c r="L83" s="124"/>
      <c r="M83" s="124"/>
      <c r="N83" s="124"/>
      <c r="O83" s="124"/>
      <c r="P83" s="124"/>
      <c r="Q83" s="124"/>
      <c r="R83" s="124"/>
      <c r="S83" s="124"/>
      <c r="T83" s="124"/>
      <c r="U83" s="124"/>
      <c r="V83" s="124"/>
      <c r="W83" s="124"/>
      <c r="X83" s="124"/>
      <c r="Y83" s="124"/>
      <c r="Z83" s="124"/>
    </row>
    <row r="84" spans="10:26" ht="15.75" customHeight="1" x14ac:dyDescent="0.2">
      <c r="J84" s="124"/>
      <c r="K84" s="124"/>
      <c r="L84" s="124"/>
      <c r="M84" s="124"/>
      <c r="N84" s="124"/>
      <c r="O84" s="124"/>
      <c r="P84" s="124"/>
      <c r="Q84" s="124"/>
      <c r="R84" s="124"/>
      <c r="S84" s="124"/>
      <c r="T84" s="124"/>
      <c r="U84" s="124"/>
      <c r="V84" s="124"/>
      <c r="W84" s="124"/>
      <c r="X84" s="124"/>
      <c r="Y84" s="124"/>
      <c r="Z84" s="124"/>
    </row>
    <row r="85" spans="10:26" ht="15.75" customHeight="1" x14ac:dyDescent="0.2">
      <c r="J85" s="124"/>
      <c r="K85" s="124"/>
      <c r="L85" s="124"/>
      <c r="M85" s="124"/>
      <c r="N85" s="124"/>
      <c r="O85" s="124"/>
      <c r="P85" s="124"/>
      <c r="Q85" s="124"/>
      <c r="R85" s="124"/>
      <c r="S85" s="124"/>
      <c r="T85" s="124"/>
      <c r="U85" s="124"/>
      <c r="V85" s="124"/>
      <c r="W85" s="124"/>
      <c r="X85" s="124"/>
      <c r="Y85" s="124"/>
      <c r="Z85" s="124"/>
    </row>
    <row r="86" spans="10:26" ht="15.75" customHeight="1" x14ac:dyDescent="0.2">
      <c r="J86" s="124"/>
      <c r="K86" s="124"/>
      <c r="L86" s="124"/>
      <c r="M86" s="124"/>
      <c r="N86" s="124"/>
      <c r="O86" s="124"/>
      <c r="P86" s="124"/>
      <c r="Q86" s="124"/>
      <c r="R86" s="124"/>
      <c r="S86" s="124"/>
      <c r="T86" s="124"/>
      <c r="U86" s="124"/>
      <c r="V86" s="124"/>
      <c r="W86" s="124"/>
      <c r="X86" s="124"/>
      <c r="Y86" s="124"/>
      <c r="Z86" s="124"/>
    </row>
    <row r="87" spans="10:26" ht="15.75" customHeight="1" x14ac:dyDescent="0.2">
      <c r="J87" s="124"/>
      <c r="K87" s="124"/>
      <c r="L87" s="124"/>
      <c r="M87" s="124"/>
      <c r="N87" s="124"/>
      <c r="O87" s="124"/>
      <c r="P87" s="124"/>
      <c r="Q87" s="124"/>
      <c r="R87" s="124"/>
      <c r="S87" s="124"/>
      <c r="T87" s="124"/>
      <c r="U87" s="124"/>
      <c r="V87" s="124"/>
      <c r="W87" s="124"/>
      <c r="X87" s="124"/>
      <c r="Y87" s="124"/>
      <c r="Z87" s="124"/>
    </row>
    <row r="88" spans="10:26" ht="15.75" customHeight="1" x14ac:dyDescent="0.2">
      <c r="J88" s="124"/>
      <c r="K88" s="124"/>
      <c r="L88" s="124"/>
      <c r="M88" s="124"/>
      <c r="N88" s="124"/>
      <c r="O88" s="124"/>
      <c r="P88" s="124"/>
      <c r="Q88" s="124"/>
      <c r="R88" s="124"/>
      <c r="S88" s="124"/>
      <c r="T88" s="124"/>
      <c r="U88" s="124"/>
      <c r="V88" s="124"/>
      <c r="W88" s="124"/>
      <c r="X88" s="124"/>
      <c r="Y88" s="124"/>
      <c r="Z88" s="124"/>
    </row>
    <row r="89" spans="10:26" ht="15.75" customHeight="1" x14ac:dyDescent="0.2">
      <c r="J89" s="124"/>
      <c r="K89" s="124"/>
      <c r="L89" s="124"/>
      <c r="M89" s="124"/>
      <c r="N89" s="124"/>
      <c r="O89" s="124"/>
      <c r="P89" s="124"/>
      <c r="Q89" s="124"/>
      <c r="R89" s="124"/>
      <c r="S89" s="124"/>
      <c r="T89" s="124"/>
      <c r="U89" s="124"/>
      <c r="V89" s="124"/>
      <c r="W89" s="124"/>
      <c r="X89" s="124"/>
      <c r="Y89" s="124"/>
      <c r="Z89" s="124"/>
    </row>
    <row r="90" spans="10:26" ht="15.75" customHeight="1" x14ac:dyDescent="0.2">
      <c r="J90" s="124"/>
      <c r="K90" s="124"/>
      <c r="L90" s="124"/>
      <c r="M90" s="124"/>
      <c r="N90" s="124"/>
      <c r="O90" s="124"/>
      <c r="P90" s="124"/>
      <c r="Q90" s="124"/>
      <c r="R90" s="124"/>
      <c r="S90" s="124"/>
      <c r="T90" s="124"/>
      <c r="U90" s="124"/>
      <c r="V90" s="124"/>
      <c r="W90" s="124"/>
      <c r="X90" s="124"/>
      <c r="Y90" s="124"/>
      <c r="Z90" s="124"/>
    </row>
    <row r="91" spans="10:26" ht="15.75" customHeight="1" x14ac:dyDescent="0.2">
      <c r="J91" s="124"/>
      <c r="K91" s="124"/>
      <c r="L91" s="124"/>
      <c r="M91" s="124"/>
      <c r="N91" s="124"/>
      <c r="O91" s="124"/>
      <c r="P91" s="124"/>
      <c r="Q91" s="124"/>
      <c r="R91" s="124"/>
      <c r="S91" s="124"/>
      <c r="T91" s="124"/>
      <c r="U91" s="124"/>
      <c r="V91" s="124"/>
      <c r="W91" s="124"/>
      <c r="X91" s="124"/>
      <c r="Y91" s="124"/>
      <c r="Z91" s="124"/>
    </row>
    <row r="92" spans="10:26" ht="15.75" customHeight="1" x14ac:dyDescent="0.2">
      <c r="J92" s="124"/>
      <c r="K92" s="124"/>
      <c r="L92" s="124"/>
      <c r="M92" s="124"/>
      <c r="N92" s="124"/>
      <c r="O92" s="124"/>
      <c r="P92" s="124"/>
      <c r="Q92" s="124"/>
      <c r="R92" s="124"/>
      <c r="S92" s="124"/>
      <c r="T92" s="124"/>
      <c r="U92" s="124"/>
      <c r="V92" s="124"/>
      <c r="W92" s="124"/>
      <c r="X92" s="124"/>
      <c r="Y92" s="124"/>
      <c r="Z92" s="124"/>
    </row>
    <row r="93" spans="10:26" ht="15.75" customHeight="1" x14ac:dyDescent="0.2">
      <c r="J93" s="124"/>
      <c r="K93" s="124"/>
      <c r="L93" s="124"/>
      <c r="M93" s="124"/>
      <c r="N93" s="124"/>
      <c r="O93" s="124"/>
      <c r="P93" s="124"/>
      <c r="Q93" s="124"/>
      <c r="R93" s="124"/>
      <c r="S93" s="124"/>
      <c r="T93" s="124"/>
      <c r="U93" s="124"/>
      <c r="V93" s="124"/>
      <c r="W93" s="124"/>
      <c r="X93" s="124"/>
      <c r="Y93" s="124"/>
      <c r="Z93" s="124"/>
    </row>
    <row r="94" spans="10:26" ht="15.75" customHeight="1" x14ac:dyDescent="0.2">
      <c r="J94" s="124"/>
      <c r="K94" s="124"/>
      <c r="L94" s="124"/>
      <c r="M94" s="124"/>
      <c r="N94" s="124"/>
      <c r="O94" s="124"/>
      <c r="P94" s="124"/>
      <c r="Q94" s="124"/>
      <c r="R94" s="124"/>
      <c r="S94" s="124"/>
      <c r="T94" s="124"/>
      <c r="U94" s="124"/>
      <c r="V94" s="124"/>
      <c r="W94" s="124"/>
      <c r="X94" s="124"/>
      <c r="Y94" s="124"/>
      <c r="Z94" s="124"/>
    </row>
    <row r="95" spans="10:26" ht="15.75" customHeight="1" x14ac:dyDescent="0.2">
      <c r="J95" s="124"/>
      <c r="K95" s="124"/>
      <c r="L95" s="124"/>
      <c r="M95" s="124"/>
      <c r="N95" s="124"/>
      <c r="O95" s="124"/>
      <c r="P95" s="124"/>
      <c r="Q95" s="124"/>
      <c r="R95" s="124"/>
      <c r="S95" s="124"/>
      <c r="T95" s="124"/>
      <c r="U95" s="124"/>
      <c r="V95" s="124"/>
      <c r="W95" s="124"/>
      <c r="X95" s="124"/>
      <c r="Y95" s="124"/>
      <c r="Z95" s="124"/>
    </row>
    <row r="96" spans="10:26" ht="15.75" customHeight="1" x14ac:dyDescent="0.2">
      <c r="J96" s="124"/>
      <c r="K96" s="124"/>
      <c r="L96" s="124"/>
      <c r="M96" s="124"/>
      <c r="N96" s="124"/>
      <c r="O96" s="124"/>
      <c r="P96" s="124"/>
      <c r="Q96" s="124"/>
      <c r="R96" s="124"/>
      <c r="S96" s="124"/>
      <c r="T96" s="124"/>
      <c r="U96" s="124"/>
      <c r="V96" s="124"/>
      <c r="W96" s="124"/>
      <c r="X96" s="124"/>
      <c r="Y96" s="124"/>
      <c r="Z96" s="124"/>
    </row>
    <row r="97" spans="10:26" ht="15.75" customHeight="1" x14ac:dyDescent="0.2">
      <c r="J97" s="124"/>
      <c r="K97" s="124"/>
      <c r="L97" s="124"/>
      <c r="M97" s="124"/>
      <c r="N97" s="124"/>
      <c r="O97" s="124"/>
      <c r="P97" s="124"/>
      <c r="Q97" s="124"/>
      <c r="R97" s="124"/>
      <c r="S97" s="124"/>
      <c r="T97" s="124"/>
      <c r="U97" s="124"/>
      <c r="V97" s="124"/>
      <c r="W97" s="124"/>
      <c r="X97" s="124"/>
      <c r="Y97" s="124"/>
      <c r="Z97" s="124"/>
    </row>
    <row r="98" spans="10:26" ht="15.75" customHeight="1" x14ac:dyDescent="0.2">
      <c r="J98" s="124"/>
      <c r="K98" s="124"/>
      <c r="L98" s="124"/>
      <c r="M98" s="124"/>
      <c r="N98" s="124"/>
      <c r="O98" s="124"/>
      <c r="P98" s="124"/>
      <c r="Q98" s="124"/>
      <c r="R98" s="124"/>
      <c r="S98" s="124"/>
      <c r="T98" s="124"/>
      <c r="U98" s="124"/>
      <c r="V98" s="124"/>
      <c r="W98" s="124"/>
      <c r="X98" s="124"/>
      <c r="Y98" s="124"/>
      <c r="Z98" s="124"/>
    </row>
    <row r="99" spans="10:26" ht="15.75" customHeight="1" x14ac:dyDescent="0.2">
      <c r="J99" s="124"/>
      <c r="K99" s="124"/>
      <c r="L99" s="124"/>
      <c r="M99" s="124"/>
      <c r="N99" s="124"/>
      <c r="O99" s="124"/>
      <c r="P99" s="124"/>
      <c r="Q99" s="124"/>
      <c r="R99" s="124"/>
      <c r="S99" s="124"/>
      <c r="T99" s="124"/>
      <c r="U99" s="124"/>
      <c r="V99" s="124"/>
      <c r="W99" s="124"/>
      <c r="X99" s="124"/>
      <c r="Y99" s="124"/>
      <c r="Z99" s="124"/>
    </row>
    <row r="100" spans="10:26" ht="15.75" customHeight="1" x14ac:dyDescent="0.2">
      <c r="J100" s="124"/>
      <c r="K100" s="124"/>
      <c r="L100" s="124"/>
      <c r="M100" s="124"/>
      <c r="N100" s="124"/>
      <c r="O100" s="124"/>
      <c r="P100" s="124"/>
      <c r="Q100" s="124"/>
      <c r="R100" s="124"/>
      <c r="S100" s="124"/>
      <c r="T100" s="124"/>
      <c r="U100" s="124"/>
      <c r="V100" s="124"/>
      <c r="W100" s="124"/>
      <c r="X100" s="124"/>
      <c r="Y100" s="124"/>
      <c r="Z100" s="124"/>
    </row>
    <row r="101" spans="10:26" ht="15.75" customHeight="1" x14ac:dyDescent="0.2">
      <c r="J101" s="124"/>
      <c r="K101" s="124"/>
      <c r="L101" s="124"/>
      <c r="M101" s="124"/>
      <c r="N101" s="124"/>
      <c r="O101" s="124"/>
      <c r="P101" s="124"/>
      <c r="Q101" s="124"/>
      <c r="R101" s="124"/>
      <c r="S101" s="124"/>
      <c r="T101" s="124"/>
      <c r="U101" s="124"/>
      <c r="V101" s="124"/>
      <c r="W101" s="124"/>
      <c r="X101" s="124"/>
      <c r="Y101" s="124"/>
      <c r="Z101" s="124"/>
    </row>
    <row r="102" spans="10:26" ht="15.75" customHeight="1" x14ac:dyDescent="0.2">
      <c r="J102" s="124"/>
      <c r="K102" s="124"/>
      <c r="L102" s="124"/>
      <c r="M102" s="124"/>
      <c r="N102" s="124"/>
      <c r="O102" s="124"/>
      <c r="P102" s="124"/>
      <c r="Q102" s="124"/>
      <c r="R102" s="124"/>
      <c r="S102" s="124"/>
      <c r="T102" s="124"/>
      <c r="U102" s="124"/>
      <c r="V102" s="124"/>
      <c r="W102" s="124"/>
      <c r="X102" s="124"/>
      <c r="Y102" s="124"/>
      <c r="Z102" s="124"/>
    </row>
    <row r="103" spans="10:26" ht="15.75" customHeight="1" x14ac:dyDescent="0.2">
      <c r="J103" s="124"/>
      <c r="K103" s="124"/>
      <c r="L103" s="124"/>
      <c r="M103" s="124"/>
      <c r="N103" s="124"/>
      <c r="O103" s="124"/>
      <c r="P103" s="124"/>
      <c r="Q103" s="124"/>
      <c r="R103" s="124"/>
      <c r="S103" s="124"/>
      <c r="T103" s="124"/>
      <c r="U103" s="124"/>
      <c r="V103" s="124"/>
      <c r="W103" s="124"/>
      <c r="X103" s="124"/>
      <c r="Y103" s="124"/>
      <c r="Z103" s="124"/>
    </row>
    <row r="104" spans="10:26" ht="15.75" customHeight="1" x14ac:dyDescent="0.2">
      <c r="J104" s="124"/>
      <c r="K104" s="124"/>
      <c r="L104" s="124"/>
      <c r="M104" s="124"/>
      <c r="N104" s="124"/>
      <c r="O104" s="124"/>
      <c r="P104" s="124"/>
      <c r="Q104" s="124"/>
      <c r="R104" s="124"/>
      <c r="S104" s="124"/>
      <c r="T104" s="124"/>
      <c r="U104" s="124"/>
      <c r="V104" s="124"/>
      <c r="W104" s="124"/>
      <c r="X104" s="124"/>
      <c r="Y104" s="124"/>
      <c r="Z104" s="124"/>
    </row>
    <row r="105" spans="10:26" ht="15.75" customHeight="1" x14ac:dyDescent="0.2">
      <c r="J105" s="124"/>
      <c r="K105" s="124"/>
      <c r="L105" s="124"/>
      <c r="M105" s="124"/>
      <c r="N105" s="124"/>
      <c r="O105" s="124"/>
      <c r="P105" s="124"/>
      <c r="Q105" s="124"/>
      <c r="R105" s="124"/>
      <c r="S105" s="124"/>
      <c r="T105" s="124"/>
      <c r="U105" s="124"/>
      <c r="V105" s="124"/>
      <c r="W105" s="124"/>
      <c r="X105" s="124"/>
      <c r="Y105" s="124"/>
      <c r="Z105" s="124"/>
    </row>
    <row r="106" spans="10:26" ht="15.75" customHeight="1" x14ac:dyDescent="0.2">
      <c r="J106" s="124"/>
      <c r="K106" s="124"/>
      <c r="L106" s="124"/>
      <c r="M106" s="124"/>
      <c r="N106" s="124"/>
      <c r="O106" s="124"/>
      <c r="P106" s="124"/>
      <c r="Q106" s="124"/>
      <c r="R106" s="124"/>
      <c r="S106" s="124"/>
      <c r="T106" s="124"/>
      <c r="U106" s="124"/>
      <c r="V106" s="124"/>
      <c r="W106" s="124"/>
      <c r="X106" s="124"/>
      <c r="Y106" s="124"/>
      <c r="Z106" s="124"/>
    </row>
    <row r="107" spans="10:26" ht="15.75" customHeight="1" x14ac:dyDescent="0.2">
      <c r="J107" s="124"/>
      <c r="K107" s="124"/>
      <c r="L107" s="124"/>
      <c r="M107" s="124"/>
      <c r="N107" s="124"/>
      <c r="O107" s="124"/>
      <c r="P107" s="124"/>
      <c r="Q107" s="124"/>
      <c r="R107" s="124"/>
      <c r="S107" s="124"/>
      <c r="T107" s="124"/>
      <c r="U107" s="124"/>
      <c r="V107" s="124"/>
      <c r="W107" s="124"/>
      <c r="X107" s="124"/>
      <c r="Y107" s="124"/>
      <c r="Z107" s="124"/>
    </row>
    <row r="108" spans="10:26" ht="15.75" customHeight="1" x14ac:dyDescent="0.2">
      <c r="J108" s="124"/>
      <c r="K108" s="124"/>
      <c r="L108" s="124"/>
      <c r="M108" s="124"/>
      <c r="N108" s="124"/>
      <c r="O108" s="124"/>
      <c r="P108" s="124"/>
      <c r="Q108" s="124"/>
      <c r="R108" s="124"/>
      <c r="S108" s="124"/>
      <c r="T108" s="124"/>
      <c r="U108" s="124"/>
      <c r="V108" s="124"/>
      <c r="W108" s="124"/>
      <c r="X108" s="124"/>
      <c r="Y108" s="124"/>
      <c r="Z108" s="124"/>
    </row>
    <row r="109" spans="10:26" ht="15.75" customHeight="1" x14ac:dyDescent="0.2">
      <c r="J109" s="124"/>
      <c r="K109" s="124"/>
      <c r="L109" s="124"/>
      <c r="M109" s="124"/>
      <c r="N109" s="124"/>
      <c r="O109" s="124"/>
      <c r="P109" s="124"/>
      <c r="Q109" s="124"/>
      <c r="R109" s="124"/>
      <c r="S109" s="124"/>
      <c r="T109" s="124"/>
      <c r="U109" s="124"/>
      <c r="V109" s="124"/>
      <c r="W109" s="124"/>
      <c r="X109" s="124"/>
      <c r="Y109" s="124"/>
      <c r="Z109" s="124"/>
    </row>
    <row r="110" spans="10:26" ht="15.75" customHeight="1" x14ac:dyDescent="0.2">
      <c r="J110" s="124"/>
      <c r="K110" s="124"/>
      <c r="L110" s="124"/>
      <c r="M110" s="124"/>
      <c r="N110" s="124"/>
      <c r="O110" s="124"/>
      <c r="P110" s="124"/>
      <c r="Q110" s="124"/>
      <c r="R110" s="124"/>
      <c r="S110" s="124"/>
      <c r="T110" s="124"/>
      <c r="U110" s="124"/>
      <c r="V110" s="124"/>
      <c r="W110" s="124"/>
      <c r="X110" s="124"/>
      <c r="Y110" s="124"/>
      <c r="Z110" s="124"/>
    </row>
    <row r="111" spans="10:26" ht="15.75" customHeight="1" x14ac:dyDescent="0.2">
      <c r="J111" s="124"/>
      <c r="K111" s="124"/>
      <c r="L111" s="124"/>
      <c r="M111" s="124"/>
      <c r="N111" s="124"/>
      <c r="O111" s="124"/>
      <c r="P111" s="124"/>
      <c r="Q111" s="124"/>
      <c r="R111" s="124"/>
      <c r="S111" s="124"/>
      <c r="T111" s="124"/>
      <c r="U111" s="124"/>
      <c r="V111" s="124"/>
      <c r="W111" s="124"/>
      <c r="X111" s="124"/>
      <c r="Y111" s="124"/>
      <c r="Z111" s="124"/>
    </row>
    <row r="112" spans="10:26" ht="15.75" customHeight="1" x14ac:dyDescent="0.2">
      <c r="J112" s="124"/>
      <c r="K112" s="124"/>
      <c r="L112" s="124"/>
      <c r="M112" s="124"/>
      <c r="N112" s="124"/>
      <c r="O112" s="124"/>
      <c r="P112" s="124"/>
      <c r="Q112" s="124"/>
      <c r="R112" s="124"/>
      <c r="S112" s="124"/>
      <c r="T112" s="124"/>
      <c r="U112" s="124"/>
      <c r="V112" s="124"/>
      <c r="W112" s="124"/>
      <c r="X112" s="124"/>
      <c r="Y112" s="124"/>
      <c r="Z112" s="124"/>
    </row>
    <row r="113" spans="10:26" ht="15.75" customHeight="1" x14ac:dyDescent="0.2">
      <c r="J113" s="124"/>
      <c r="K113" s="124"/>
      <c r="L113" s="124"/>
      <c r="M113" s="124"/>
      <c r="N113" s="124"/>
      <c r="O113" s="124"/>
      <c r="P113" s="124"/>
      <c r="Q113" s="124"/>
      <c r="R113" s="124"/>
      <c r="S113" s="124"/>
      <c r="T113" s="124"/>
      <c r="U113" s="124"/>
      <c r="V113" s="124"/>
      <c r="W113" s="124"/>
      <c r="X113" s="124"/>
      <c r="Y113" s="124"/>
      <c r="Z113" s="124"/>
    </row>
    <row r="114" spans="10:26" ht="15.75" customHeight="1" x14ac:dyDescent="0.2">
      <c r="J114" s="124"/>
      <c r="K114" s="124"/>
      <c r="L114" s="124"/>
      <c r="M114" s="124"/>
      <c r="N114" s="124"/>
      <c r="O114" s="124"/>
      <c r="P114" s="124"/>
      <c r="Q114" s="124"/>
      <c r="R114" s="124"/>
      <c r="S114" s="124"/>
      <c r="T114" s="124"/>
      <c r="U114" s="124"/>
      <c r="V114" s="124"/>
      <c r="W114" s="124"/>
      <c r="X114" s="124"/>
      <c r="Y114" s="124"/>
      <c r="Z114" s="124"/>
    </row>
    <row r="115" spans="10:26" ht="15.75" customHeight="1" x14ac:dyDescent="0.2">
      <c r="J115" s="124"/>
      <c r="K115" s="124"/>
      <c r="L115" s="124"/>
      <c r="M115" s="124"/>
      <c r="N115" s="124"/>
      <c r="O115" s="124"/>
      <c r="P115" s="124"/>
      <c r="Q115" s="124"/>
      <c r="R115" s="124"/>
      <c r="S115" s="124"/>
      <c r="T115" s="124"/>
      <c r="U115" s="124"/>
      <c r="V115" s="124"/>
      <c r="W115" s="124"/>
      <c r="X115" s="124"/>
      <c r="Y115" s="124"/>
      <c r="Z115" s="124"/>
    </row>
    <row r="116" spans="10:26" ht="15.75" customHeight="1" x14ac:dyDescent="0.2">
      <c r="J116" s="124"/>
      <c r="K116" s="124"/>
      <c r="L116" s="124"/>
      <c r="M116" s="124"/>
      <c r="N116" s="124"/>
      <c r="O116" s="124"/>
      <c r="P116" s="124"/>
      <c r="Q116" s="124"/>
      <c r="R116" s="124"/>
      <c r="S116" s="124"/>
      <c r="T116" s="124"/>
      <c r="U116" s="124"/>
      <c r="V116" s="124"/>
      <c r="W116" s="124"/>
      <c r="X116" s="124"/>
      <c r="Y116" s="124"/>
      <c r="Z116" s="124"/>
    </row>
    <row r="117" spans="10:26" ht="15.75" customHeight="1" x14ac:dyDescent="0.2">
      <c r="J117" s="124"/>
      <c r="K117" s="124"/>
      <c r="L117" s="124"/>
      <c r="M117" s="124"/>
      <c r="N117" s="124"/>
      <c r="O117" s="124"/>
      <c r="P117" s="124"/>
      <c r="Q117" s="124"/>
      <c r="R117" s="124"/>
      <c r="S117" s="124"/>
      <c r="T117" s="124"/>
      <c r="U117" s="124"/>
      <c r="V117" s="124"/>
      <c r="W117" s="124"/>
      <c r="X117" s="124"/>
      <c r="Y117" s="124"/>
      <c r="Z117" s="124"/>
    </row>
    <row r="118" spans="10:26" ht="15.75" customHeight="1" x14ac:dyDescent="0.2">
      <c r="J118" s="124"/>
      <c r="K118" s="124"/>
      <c r="L118" s="124"/>
      <c r="M118" s="124"/>
      <c r="N118" s="124"/>
      <c r="O118" s="124"/>
      <c r="P118" s="124"/>
      <c r="Q118" s="124"/>
      <c r="R118" s="124"/>
      <c r="S118" s="124"/>
      <c r="T118" s="124"/>
      <c r="U118" s="124"/>
      <c r="V118" s="124"/>
      <c r="W118" s="124"/>
      <c r="X118" s="124"/>
      <c r="Y118" s="124"/>
      <c r="Z118" s="124"/>
    </row>
    <row r="119" spans="10:26" ht="15.75" customHeight="1" x14ac:dyDescent="0.2">
      <c r="J119" s="124"/>
      <c r="K119" s="124"/>
      <c r="L119" s="124"/>
      <c r="M119" s="124"/>
      <c r="N119" s="124"/>
      <c r="O119" s="124"/>
      <c r="P119" s="124"/>
      <c r="Q119" s="124"/>
      <c r="R119" s="124"/>
      <c r="S119" s="124"/>
      <c r="T119" s="124"/>
      <c r="U119" s="124"/>
      <c r="V119" s="124"/>
      <c r="W119" s="124"/>
      <c r="X119" s="124"/>
      <c r="Y119" s="124"/>
      <c r="Z119" s="124"/>
    </row>
    <row r="120" spans="10:26" ht="15.75" customHeight="1" x14ac:dyDescent="0.2">
      <c r="J120" s="124"/>
      <c r="K120" s="124"/>
      <c r="L120" s="124"/>
      <c r="M120" s="124"/>
      <c r="N120" s="124"/>
      <c r="O120" s="124"/>
      <c r="P120" s="124"/>
      <c r="Q120" s="124"/>
      <c r="R120" s="124"/>
      <c r="S120" s="124"/>
      <c r="T120" s="124"/>
      <c r="U120" s="124"/>
      <c r="V120" s="124"/>
      <c r="W120" s="124"/>
      <c r="X120" s="124"/>
      <c r="Y120" s="124"/>
      <c r="Z120" s="124"/>
    </row>
    <row r="121" spans="10:26" ht="15.75" customHeight="1" x14ac:dyDescent="0.2">
      <c r="J121" s="124"/>
      <c r="K121" s="124"/>
      <c r="L121" s="124"/>
      <c r="M121" s="124"/>
      <c r="N121" s="124"/>
      <c r="O121" s="124"/>
      <c r="P121" s="124"/>
      <c r="Q121" s="124"/>
      <c r="R121" s="124"/>
      <c r="S121" s="124"/>
      <c r="T121" s="124"/>
      <c r="U121" s="124"/>
      <c r="V121" s="124"/>
      <c r="W121" s="124"/>
      <c r="X121" s="124"/>
      <c r="Y121" s="124"/>
      <c r="Z121" s="124"/>
    </row>
    <row r="122" spans="10:26" ht="15.75" customHeight="1" x14ac:dyDescent="0.2">
      <c r="J122" s="124"/>
      <c r="K122" s="124"/>
      <c r="L122" s="124"/>
      <c r="M122" s="124"/>
      <c r="N122" s="124"/>
      <c r="O122" s="124"/>
      <c r="P122" s="124"/>
      <c r="Q122" s="124"/>
      <c r="R122" s="124"/>
      <c r="S122" s="124"/>
      <c r="T122" s="124"/>
      <c r="U122" s="124"/>
      <c r="V122" s="124"/>
      <c r="W122" s="124"/>
      <c r="X122" s="124"/>
      <c r="Y122" s="124"/>
      <c r="Z122" s="124"/>
    </row>
    <row r="123" spans="10:26" ht="15.75" customHeight="1" x14ac:dyDescent="0.2">
      <c r="J123" s="124"/>
      <c r="K123" s="124"/>
      <c r="L123" s="124"/>
      <c r="M123" s="124"/>
      <c r="N123" s="124"/>
      <c r="O123" s="124"/>
      <c r="P123" s="124"/>
      <c r="Q123" s="124"/>
      <c r="R123" s="124"/>
      <c r="S123" s="124"/>
      <c r="T123" s="124"/>
      <c r="U123" s="124"/>
      <c r="V123" s="124"/>
      <c r="W123" s="124"/>
      <c r="X123" s="124"/>
      <c r="Y123" s="124"/>
      <c r="Z123" s="124"/>
    </row>
    <row r="124" spans="10:26" ht="15.75" customHeight="1" x14ac:dyDescent="0.2">
      <c r="J124" s="124"/>
      <c r="K124" s="124"/>
      <c r="L124" s="124"/>
      <c r="M124" s="124"/>
      <c r="N124" s="124"/>
      <c r="O124" s="124"/>
      <c r="P124" s="124"/>
      <c r="Q124" s="124"/>
      <c r="R124" s="124"/>
      <c r="S124" s="124"/>
      <c r="T124" s="124"/>
      <c r="U124" s="124"/>
      <c r="V124" s="124"/>
      <c r="W124" s="124"/>
      <c r="X124" s="124"/>
      <c r="Y124" s="124"/>
      <c r="Z124" s="124"/>
    </row>
    <row r="125" spans="10:26" ht="15.75" customHeight="1" x14ac:dyDescent="0.2">
      <c r="J125" s="124"/>
      <c r="K125" s="124"/>
      <c r="L125" s="124"/>
      <c r="M125" s="124"/>
      <c r="N125" s="124"/>
      <c r="O125" s="124"/>
      <c r="P125" s="124"/>
      <c r="Q125" s="124"/>
      <c r="R125" s="124"/>
      <c r="S125" s="124"/>
      <c r="T125" s="124"/>
      <c r="U125" s="124"/>
      <c r="V125" s="124"/>
      <c r="W125" s="124"/>
      <c r="X125" s="124"/>
      <c r="Y125" s="124"/>
      <c r="Z125" s="124"/>
    </row>
    <row r="126" spans="10:26" ht="15.75" customHeight="1" x14ac:dyDescent="0.2">
      <c r="J126" s="124"/>
      <c r="K126" s="124"/>
      <c r="L126" s="124"/>
      <c r="M126" s="124"/>
      <c r="N126" s="124"/>
      <c r="O126" s="124"/>
      <c r="P126" s="124"/>
      <c r="Q126" s="124"/>
      <c r="R126" s="124"/>
      <c r="S126" s="124"/>
      <c r="T126" s="124"/>
      <c r="U126" s="124"/>
      <c r="V126" s="124"/>
      <c r="W126" s="124"/>
      <c r="X126" s="124"/>
      <c r="Y126" s="124"/>
      <c r="Z126" s="124"/>
    </row>
    <row r="127" spans="10:26" ht="15.75" customHeight="1" x14ac:dyDescent="0.2">
      <c r="J127" s="124"/>
      <c r="K127" s="124"/>
      <c r="L127" s="124"/>
      <c r="M127" s="124"/>
      <c r="N127" s="124"/>
      <c r="O127" s="124"/>
      <c r="P127" s="124"/>
      <c r="Q127" s="124"/>
      <c r="R127" s="124"/>
      <c r="S127" s="124"/>
      <c r="T127" s="124"/>
      <c r="U127" s="124"/>
      <c r="V127" s="124"/>
      <c r="W127" s="124"/>
      <c r="X127" s="124"/>
      <c r="Y127" s="124"/>
      <c r="Z127" s="124"/>
    </row>
    <row r="128" spans="10:26" ht="15.75" customHeight="1" x14ac:dyDescent="0.2">
      <c r="J128" s="124"/>
      <c r="K128" s="124"/>
      <c r="L128" s="124"/>
      <c r="M128" s="124"/>
      <c r="N128" s="124"/>
      <c r="O128" s="124"/>
      <c r="P128" s="124"/>
      <c r="Q128" s="124"/>
      <c r="R128" s="124"/>
      <c r="S128" s="124"/>
      <c r="T128" s="124"/>
      <c r="U128" s="124"/>
      <c r="V128" s="124"/>
      <c r="W128" s="124"/>
      <c r="X128" s="124"/>
      <c r="Y128" s="124"/>
      <c r="Z128" s="124"/>
    </row>
    <row r="129" spans="9:26" ht="15.75" customHeight="1" x14ac:dyDescent="0.2">
      <c r="J129" s="124"/>
      <c r="K129" s="124"/>
      <c r="L129" s="124"/>
      <c r="M129" s="124"/>
      <c r="N129" s="124"/>
      <c r="O129" s="124"/>
      <c r="P129" s="124"/>
      <c r="Q129" s="124"/>
      <c r="R129" s="124"/>
      <c r="S129" s="124"/>
      <c r="T129" s="124"/>
      <c r="U129" s="124"/>
      <c r="V129" s="124"/>
      <c r="W129" s="124"/>
      <c r="X129" s="124"/>
      <c r="Y129" s="124"/>
      <c r="Z129" s="124"/>
    </row>
    <row r="130" spans="9:26" ht="15.75" customHeight="1" x14ac:dyDescent="0.2">
      <c r="J130" s="124"/>
      <c r="K130" s="124"/>
      <c r="L130" s="124"/>
      <c r="M130" s="124"/>
      <c r="N130" s="124"/>
      <c r="O130" s="124"/>
      <c r="P130" s="124"/>
      <c r="Q130" s="124"/>
      <c r="R130" s="124"/>
      <c r="S130" s="124"/>
      <c r="T130" s="124"/>
      <c r="U130" s="124"/>
      <c r="V130" s="124"/>
      <c r="W130" s="124"/>
      <c r="X130" s="124"/>
      <c r="Y130" s="124"/>
      <c r="Z130" s="124"/>
    </row>
    <row r="131" spans="9:26" ht="15.75" customHeight="1" x14ac:dyDescent="0.2">
      <c r="J131" s="124"/>
      <c r="K131" s="124"/>
      <c r="L131" s="124"/>
      <c r="M131" s="124"/>
      <c r="N131" s="124"/>
      <c r="O131" s="124"/>
      <c r="P131" s="124"/>
      <c r="Q131" s="124"/>
      <c r="R131" s="124"/>
      <c r="S131" s="124"/>
      <c r="T131" s="124"/>
      <c r="U131" s="124"/>
      <c r="V131" s="124"/>
      <c r="W131" s="124"/>
      <c r="X131" s="124"/>
      <c r="Y131" s="124"/>
      <c r="Z131" s="124"/>
    </row>
    <row r="132" spans="9:26" ht="15.75" customHeight="1" x14ac:dyDescent="0.2">
      <c r="J132" s="124"/>
      <c r="K132" s="124"/>
      <c r="L132" s="124"/>
      <c r="M132" s="124"/>
      <c r="N132" s="124"/>
      <c r="O132" s="124"/>
      <c r="P132" s="124"/>
      <c r="Q132" s="124"/>
      <c r="R132" s="124"/>
      <c r="S132" s="124"/>
      <c r="T132" s="124"/>
      <c r="U132" s="124"/>
      <c r="V132" s="124"/>
      <c r="W132" s="124"/>
      <c r="X132" s="124"/>
      <c r="Y132" s="124"/>
      <c r="Z132" s="124"/>
    </row>
    <row r="133" spans="9:26" ht="15.75" customHeight="1" x14ac:dyDescent="0.2">
      <c r="J133" s="124"/>
      <c r="K133" s="124"/>
      <c r="L133" s="124"/>
      <c r="M133" s="124"/>
      <c r="N133" s="124"/>
      <c r="O133" s="124"/>
      <c r="P133" s="124"/>
      <c r="Q133" s="124"/>
      <c r="R133" s="124"/>
      <c r="S133" s="124"/>
      <c r="T133" s="124"/>
      <c r="U133" s="124"/>
      <c r="V133" s="124"/>
      <c r="W133" s="124"/>
      <c r="X133" s="124"/>
      <c r="Y133" s="124"/>
      <c r="Z133" s="124"/>
    </row>
    <row r="134" spans="9:26" ht="15.75" customHeight="1" x14ac:dyDescent="0.2">
      <c r="J134" s="124"/>
      <c r="K134" s="124"/>
      <c r="L134" s="124"/>
      <c r="M134" s="124"/>
      <c r="N134" s="124"/>
      <c r="O134" s="124"/>
      <c r="P134" s="124"/>
      <c r="Q134" s="124"/>
      <c r="R134" s="124"/>
      <c r="S134" s="124"/>
      <c r="T134" s="124"/>
      <c r="U134" s="124"/>
      <c r="V134" s="124"/>
      <c r="W134" s="124"/>
      <c r="X134" s="124"/>
      <c r="Y134" s="124"/>
      <c r="Z134" s="124"/>
    </row>
    <row r="135" spans="9:26" ht="15.75" customHeight="1" x14ac:dyDescent="0.2">
      <c r="J135" s="124"/>
      <c r="K135" s="124"/>
      <c r="L135" s="124"/>
      <c r="M135" s="124"/>
      <c r="N135" s="124"/>
      <c r="O135" s="124"/>
      <c r="P135" s="124"/>
      <c r="Q135" s="124"/>
      <c r="R135" s="124"/>
      <c r="S135" s="124"/>
      <c r="T135" s="124"/>
      <c r="U135" s="124"/>
      <c r="V135" s="124"/>
      <c r="W135" s="124"/>
      <c r="X135" s="124"/>
      <c r="Y135" s="124"/>
      <c r="Z135" s="124"/>
    </row>
    <row r="136" spans="9:26" ht="15.75" customHeight="1" x14ac:dyDescent="0.2">
      <c r="J136" s="124"/>
      <c r="K136" s="124"/>
      <c r="L136" s="124"/>
      <c r="M136" s="124"/>
      <c r="N136" s="124"/>
      <c r="O136" s="124"/>
      <c r="P136" s="124"/>
      <c r="Q136" s="124"/>
      <c r="R136" s="124"/>
      <c r="S136" s="124"/>
      <c r="T136" s="124"/>
      <c r="U136" s="124"/>
      <c r="V136" s="124"/>
      <c r="W136" s="124"/>
      <c r="X136" s="124"/>
      <c r="Y136" s="124"/>
      <c r="Z136" s="124"/>
    </row>
    <row r="137" spans="9:26" ht="15.75" customHeight="1" x14ac:dyDescent="0.2">
      <c r="J137" s="124"/>
      <c r="K137" s="124"/>
      <c r="L137" s="124"/>
      <c r="M137" s="124"/>
      <c r="N137" s="124"/>
      <c r="O137" s="124"/>
      <c r="P137" s="124"/>
      <c r="Q137" s="124"/>
      <c r="R137" s="124"/>
      <c r="S137" s="124"/>
      <c r="T137" s="124"/>
      <c r="U137" s="124"/>
      <c r="V137" s="124"/>
      <c r="W137" s="124"/>
      <c r="X137" s="124"/>
      <c r="Y137" s="124"/>
      <c r="Z137" s="124"/>
    </row>
    <row r="138" spans="9:26" ht="15.75" customHeight="1" x14ac:dyDescent="0.2">
      <c r="J138" s="124"/>
      <c r="K138" s="124"/>
      <c r="L138" s="124"/>
      <c r="M138" s="124"/>
      <c r="N138" s="124"/>
      <c r="O138" s="124"/>
      <c r="P138" s="124"/>
      <c r="Q138" s="124"/>
      <c r="R138" s="124"/>
      <c r="S138" s="124"/>
      <c r="T138" s="124"/>
      <c r="U138" s="124"/>
      <c r="V138" s="124"/>
      <c r="W138" s="124"/>
      <c r="X138" s="124"/>
      <c r="Y138" s="124"/>
      <c r="Z138" s="124"/>
    </row>
    <row r="139" spans="9:26" ht="15.75" customHeight="1" x14ac:dyDescent="0.2">
      <c r="J139" s="124"/>
      <c r="K139" s="124"/>
      <c r="L139" s="124"/>
      <c r="M139" s="124"/>
      <c r="N139" s="124"/>
      <c r="O139" s="124"/>
      <c r="P139" s="124"/>
      <c r="Q139" s="124"/>
      <c r="R139" s="124"/>
      <c r="S139" s="124"/>
      <c r="T139" s="124"/>
      <c r="U139" s="124"/>
      <c r="V139" s="124"/>
      <c r="W139" s="124"/>
      <c r="X139" s="124"/>
      <c r="Y139" s="124"/>
      <c r="Z139" s="124"/>
    </row>
    <row r="140" spans="9:26" ht="15.75" customHeight="1" x14ac:dyDescent="0.2">
      <c r="J140" s="124"/>
      <c r="K140" s="124"/>
      <c r="L140" s="124"/>
      <c r="M140" s="124"/>
      <c r="N140" s="124"/>
      <c r="O140" s="124"/>
      <c r="P140" s="124"/>
      <c r="Q140" s="124"/>
      <c r="R140" s="124"/>
      <c r="S140" s="124"/>
      <c r="T140" s="124"/>
      <c r="U140" s="124"/>
      <c r="V140" s="124"/>
      <c r="W140" s="124"/>
      <c r="X140" s="124"/>
      <c r="Y140" s="124"/>
      <c r="Z140" s="124"/>
    </row>
    <row r="141" spans="9:26" ht="15.75" customHeight="1" x14ac:dyDescent="0.2">
      <c r="I141" s="124"/>
      <c r="J141" s="124"/>
      <c r="K141" s="124"/>
      <c r="L141" s="124"/>
      <c r="M141" s="124"/>
      <c r="N141" s="124"/>
      <c r="O141" s="124"/>
      <c r="P141" s="124"/>
      <c r="Q141" s="124"/>
      <c r="R141" s="124"/>
      <c r="S141" s="124"/>
      <c r="T141" s="124"/>
      <c r="U141" s="124"/>
      <c r="V141" s="124"/>
      <c r="W141" s="124"/>
      <c r="X141" s="124"/>
      <c r="Y141" s="124"/>
      <c r="Z141" s="124"/>
    </row>
    <row r="142" spans="9:26" ht="15.75" customHeight="1" x14ac:dyDescent="0.2">
      <c r="I142" s="124"/>
      <c r="J142" s="124"/>
      <c r="K142" s="124"/>
      <c r="L142" s="124"/>
      <c r="M142" s="124"/>
      <c r="N142" s="124"/>
      <c r="O142" s="124"/>
      <c r="P142" s="124"/>
      <c r="Q142" s="124"/>
      <c r="R142" s="124"/>
      <c r="S142" s="124"/>
      <c r="T142" s="124"/>
      <c r="U142" s="124"/>
      <c r="V142" s="124"/>
      <c r="W142" s="124"/>
      <c r="X142" s="124"/>
      <c r="Y142" s="124"/>
      <c r="Z142" s="124"/>
    </row>
    <row r="143" spans="9:26" ht="15.75" customHeight="1" x14ac:dyDescent="0.2">
      <c r="I143" s="124"/>
      <c r="J143" s="124"/>
      <c r="K143" s="124"/>
      <c r="L143" s="124"/>
      <c r="M143" s="124"/>
      <c r="N143" s="124"/>
      <c r="O143" s="124"/>
      <c r="P143" s="124"/>
      <c r="Q143" s="124"/>
      <c r="R143" s="124"/>
      <c r="S143" s="124"/>
      <c r="T143" s="124"/>
      <c r="U143" s="124"/>
      <c r="V143" s="124"/>
      <c r="W143" s="124"/>
      <c r="X143" s="124"/>
      <c r="Y143" s="124"/>
      <c r="Z143" s="124"/>
    </row>
    <row r="144" spans="9:26" ht="15.75" customHeight="1" x14ac:dyDescent="0.2">
      <c r="I144" s="124"/>
      <c r="J144" s="124"/>
      <c r="K144" s="124"/>
      <c r="L144" s="124"/>
      <c r="M144" s="124"/>
      <c r="N144" s="124"/>
      <c r="O144" s="124"/>
      <c r="P144" s="124"/>
      <c r="Q144" s="124"/>
      <c r="R144" s="124"/>
      <c r="S144" s="124"/>
      <c r="T144" s="124"/>
      <c r="U144" s="124"/>
      <c r="V144" s="124"/>
      <c r="W144" s="124"/>
      <c r="X144" s="124"/>
      <c r="Y144" s="124"/>
      <c r="Z144" s="124"/>
    </row>
    <row r="145" spans="9:26" ht="15.75" customHeight="1" x14ac:dyDescent="0.2">
      <c r="I145" s="124"/>
      <c r="J145" s="124"/>
      <c r="K145" s="124"/>
      <c r="L145" s="124"/>
      <c r="M145" s="124"/>
      <c r="N145" s="124"/>
      <c r="O145" s="124"/>
      <c r="P145" s="124"/>
      <c r="Q145" s="124"/>
      <c r="R145" s="124"/>
      <c r="S145" s="124"/>
      <c r="T145" s="124"/>
      <c r="U145" s="124"/>
      <c r="V145" s="124"/>
      <c r="W145" s="124"/>
      <c r="X145" s="124"/>
      <c r="Y145" s="124"/>
      <c r="Z145" s="124"/>
    </row>
    <row r="146" spans="9:26" ht="15.75" customHeight="1" x14ac:dyDescent="0.2">
      <c r="I146" s="124"/>
      <c r="J146" s="124"/>
      <c r="K146" s="124"/>
      <c r="L146" s="124"/>
      <c r="M146" s="124"/>
      <c r="N146" s="124"/>
      <c r="O146" s="124"/>
      <c r="P146" s="124"/>
      <c r="Q146" s="124"/>
      <c r="R146" s="124"/>
      <c r="S146" s="124"/>
      <c r="T146" s="124"/>
      <c r="U146" s="124"/>
      <c r="V146" s="124"/>
      <c r="W146" s="124"/>
      <c r="X146" s="124"/>
      <c r="Y146" s="124"/>
      <c r="Z146" s="124"/>
    </row>
    <row r="147" spans="9:26" ht="15.75" customHeight="1" x14ac:dyDescent="0.2">
      <c r="I147" s="124"/>
      <c r="J147" s="124"/>
      <c r="K147" s="124"/>
      <c r="L147" s="124"/>
      <c r="M147" s="124"/>
      <c r="N147" s="124"/>
      <c r="O147" s="124"/>
      <c r="P147" s="124"/>
      <c r="Q147" s="124"/>
      <c r="R147" s="124"/>
      <c r="S147" s="124"/>
      <c r="T147" s="124"/>
      <c r="U147" s="124"/>
      <c r="V147" s="124"/>
      <c r="W147" s="124"/>
      <c r="X147" s="124"/>
      <c r="Y147" s="124"/>
      <c r="Z147" s="124"/>
    </row>
    <row r="148" spans="9:26" ht="15.75" customHeight="1" x14ac:dyDescent="0.2">
      <c r="I148" s="124"/>
      <c r="J148" s="124"/>
      <c r="K148" s="124"/>
      <c r="L148" s="124"/>
      <c r="M148" s="124"/>
      <c r="N148" s="124"/>
      <c r="O148" s="124"/>
      <c r="P148" s="124"/>
      <c r="Q148" s="124"/>
      <c r="R148" s="124"/>
      <c r="S148" s="124"/>
      <c r="T148" s="124"/>
      <c r="U148" s="124"/>
      <c r="V148" s="124"/>
      <c r="W148" s="124"/>
      <c r="X148" s="124"/>
      <c r="Y148" s="124"/>
      <c r="Z148" s="124"/>
    </row>
    <row r="149" spans="9:26" ht="15.75" customHeight="1" x14ac:dyDescent="0.2">
      <c r="I149" s="124"/>
      <c r="J149" s="124"/>
      <c r="K149" s="124"/>
      <c r="L149" s="124"/>
      <c r="M149" s="124"/>
      <c r="N149" s="124"/>
      <c r="O149" s="124"/>
      <c r="P149" s="124"/>
      <c r="Q149" s="124"/>
      <c r="R149" s="124"/>
      <c r="S149" s="124"/>
      <c r="T149" s="124"/>
      <c r="U149" s="124"/>
      <c r="V149" s="124"/>
      <c r="W149" s="124"/>
      <c r="X149" s="124"/>
      <c r="Y149" s="124"/>
      <c r="Z149" s="124"/>
    </row>
    <row r="150" spans="9:26" ht="15.75" customHeight="1" x14ac:dyDescent="0.2">
      <c r="I150" s="124"/>
      <c r="J150" s="124"/>
      <c r="K150" s="124"/>
      <c r="L150" s="124"/>
      <c r="M150" s="124"/>
      <c r="N150" s="124"/>
      <c r="O150" s="124"/>
      <c r="P150" s="124"/>
      <c r="Q150" s="124"/>
      <c r="R150" s="124"/>
      <c r="S150" s="124"/>
      <c r="T150" s="124"/>
      <c r="U150" s="124"/>
      <c r="V150" s="124"/>
      <c r="W150" s="124"/>
      <c r="X150" s="124"/>
      <c r="Y150" s="124"/>
      <c r="Z150" s="124"/>
    </row>
    <row r="151" spans="9:26" ht="15.75" customHeight="1" x14ac:dyDescent="0.2">
      <c r="I151" s="124"/>
      <c r="J151" s="124"/>
      <c r="K151" s="124"/>
      <c r="L151" s="124"/>
      <c r="M151" s="124"/>
      <c r="N151" s="124"/>
      <c r="O151" s="124"/>
      <c r="P151" s="124"/>
      <c r="Q151" s="124"/>
      <c r="R151" s="124"/>
      <c r="S151" s="124"/>
      <c r="T151" s="124"/>
      <c r="U151" s="124"/>
      <c r="V151" s="124"/>
      <c r="W151" s="124"/>
      <c r="X151" s="124"/>
      <c r="Y151" s="124"/>
      <c r="Z151" s="124"/>
    </row>
    <row r="152" spans="9:26" ht="15.75" customHeight="1" x14ac:dyDescent="0.2">
      <c r="I152" s="124"/>
      <c r="J152" s="124"/>
      <c r="K152" s="124"/>
      <c r="L152" s="124"/>
      <c r="M152" s="124"/>
      <c r="N152" s="124"/>
      <c r="O152" s="124"/>
      <c r="P152" s="124"/>
      <c r="Q152" s="124"/>
      <c r="R152" s="124"/>
      <c r="S152" s="124"/>
      <c r="T152" s="124"/>
      <c r="U152" s="124"/>
      <c r="V152" s="124"/>
      <c r="W152" s="124"/>
      <c r="X152" s="124"/>
      <c r="Y152" s="124"/>
      <c r="Z152" s="124"/>
    </row>
    <row r="153" spans="9:26" ht="15.75" customHeight="1" x14ac:dyDescent="0.2">
      <c r="I153" s="124"/>
      <c r="J153" s="124"/>
      <c r="K153" s="124"/>
      <c r="L153" s="124"/>
      <c r="M153" s="124"/>
      <c r="N153" s="124"/>
      <c r="O153" s="124"/>
      <c r="P153" s="124"/>
      <c r="Q153" s="124"/>
      <c r="R153" s="124"/>
      <c r="S153" s="124"/>
      <c r="T153" s="124"/>
      <c r="U153" s="124"/>
      <c r="V153" s="124"/>
      <c r="W153" s="124"/>
      <c r="X153" s="124"/>
      <c r="Y153" s="124"/>
      <c r="Z153" s="124"/>
    </row>
    <row r="154" spans="9:26" ht="15.75" customHeight="1" x14ac:dyDescent="0.2">
      <c r="I154" s="124"/>
      <c r="J154" s="124"/>
      <c r="K154" s="124"/>
      <c r="L154" s="124"/>
      <c r="M154" s="124"/>
      <c r="N154" s="124"/>
      <c r="O154" s="124"/>
      <c r="P154" s="124"/>
      <c r="Q154" s="124"/>
      <c r="R154" s="124"/>
      <c r="S154" s="124"/>
      <c r="T154" s="124"/>
      <c r="U154" s="124"/>
      <c r="V154" s="124"/>
      <c r="W154" s="124"/>
      <c r="X154" s="124"/>
      <c r="Y154" s="124"/>
      <c r="Z154" s="124"/>
    </row>
    <row r="155" spans="9:26" ht="15.75" customHeight="1" x14ac:dyDescent="0.2">
      <c r="I155" s="124"/>
      <c r="J155" s="124"/>
      <c r="K155" s="124"/>
      <c r="L155" s="124"/>
      <c r="M155" s="124"/>
      <c r="N155" s="124"/>
      <c r="O155" s="124"/>
      <c r="P155" s="124"/>
      <c r="Q155" s="124"/>
      <c r="R155" s="124"/>
      <c r="S155" s="124"/>
      <c r="T155" s="124"/>
      <c r="U155" s="124"/>
      <c r="V155" s="124"/>
      <c r="W155" s="124"/>
      <c r="X155" s="124"/>
      <c r="Y155" s="124"/>
      <c r="Z155" s="124"/>
    </row>
    <row r="156" spans="9:26" ht="15.75" customHeight="1" x14ac:dyDescent="0.2">
      <c r="I156" s="124"/>
      <c r="J156" s="124"/>
      <c r="K156" s="124"/>
      <c r="L156" s="124"/>
      <c r="M156" s="124"/>
      <c r="N156" s="124"/>
      <c r="O156" s="124"/>
      <c r="P156" s="124"/>
      <c r="Q156" s="124"/>
      <c r="R156" s="124"/>
      <c r="S156" s="124"/>
      <c r="T156" s="124"/>
      <c r="U156" s="124"/>
      <c r="V156" s="124"/>
      <c r="W156" s="124"/>
      <c r="X156" s="124"/>
      <c r="Y156" s="124"/>
      <c r="Z156" s="124"/>
    </row>
    <row r="157" spans="9:26" ht="15.75" customHeight="1" x14ac:dyDescent="0.2">
      <c r="I157" s="124"/>
      <c r="J157" s="124"/>
      <c r="K157" s="124"/>
      <c r="L157" s="124"/>
      <c r="M157" s="124"/>
      <c r="N157" s="124"/>
      <c r="O157" s="124"/>
      <c r="P157" s="124"/>
      <c r="Q157" s="124"/>
      <c r="R157" s="124"/>
      <c r="S157" s="124"/>
      <c r="T157" s="124"/>
      <c r="U157" s="124"/>
      <c r="V157" s="124"/>
      <c r="W157" s="124"/>
      <c r="X157" s="124"/>
      <c r="Y157" s="124"/>
      <c r="Z157" s="124"/>
    </row>
    <row r="158" spans="9:26" ht="15.75" customHeight="1" x14ac:dyDescent="0.2">
      <c r="I158" s="124"/>
      <c r="J158" s="124"/>
      <c r="K158" s="124"/>
      <c r="L158" s="124"/>
      <c r="M158" s="124"/>
      <c r="N158" s="124"/>
      <c r="O158" s="124"/>
      <c r="P158" s="124"/>
      <c r="Q158" s="124"/>
      <c r="R158" s="124"/>
      <c r="S158" s="124"/>
      <c r="T158" s="124"/>
      <c r="U158" s="124"/>
      <c r="V158" s="124"/>
      <c r="W158" s="124"/>
      <c r="X158" s="124"/>
      <c r="Y158" s="124"/>
      <c r="Z158" s="124"/>
    </row>
    <row r="159" spans="9:26" ht="15.75" customHeight="1" x14ac:dyDescent="0.2">
      <c r="I159" s="124"/>
      <c r="J159" s="124"/>
      <c r="K159" s="124"/>
      <c r="L159" s="124"/>
      <c r="M159" s="124"/>
      <c r="N159" s="124"/>
      <c r="O159" s="124"/>
      <c r="P159" s="124"/>
      <c r="Q159" s="124"/>
      <c r="R159" s="124"/>
      <c r="S159" s="124"/>
      <c r="T159" s="124"/>
      <c r="U159" s="124"/>
      <c r="V159" s="124"/>
      <c r="W159" s="124"/>
      <c r="X159" s="124"/>
      <c r="Y159" s="124"/>
      <c r="Z159" s="124"/>
    </row>
    <row r="160" spans="9:26" ht="15.75" customHeight="1" x14ac:dyDescent="0.2">
      <c r="I160" s="124"/>
      <c r="J160" s="124"/>
      <c r="K160" s="124"/>
      <c r="L160" s="124"/>
      <c r="M160" s="124"/>
      <c r="N160" s="124"/>
      <c r="O160" s="124"/>
      <c r="P160" s="124"/>
      <c r="Q160" s="124"/>
      <c r="R160" s="124"/>
      <c r="S160" s="124"/>
      <c r="T160" s="124"/>
      <c r="U160" s="124"/>
      <c r="V160" s="124"/>
      <c r="W160" s="124"/>
      <c r="X160" s="124"/>
      <c r="Y160" s="124"/>
      <c r="Z160" s="124"/>
    </row>
    <row r="161" spans="9:26" ht="15.75" customHeight="1" x14ac:dyDescent="0.2">
      <c r="I161" s="124"/>
      <c r="J161" s="124"/>
      <c r="K161" s="124"/>
      <c r="L161" s="124"/>
      <c r="M161" s="124"/>
      <c r="N161" s="124"/>
      <c r="O161" s="124"/>
      <c r="P161" s="124"/>
      <c r="Q161" s="124"/>
      <c r="R161" s="124"/>
      <c r="S161" s="124"/>
      <c r="T161" s="124"/>
      <c r="U161" s="124"/>
      <c r="V161" s="124"/>
      <c r="W161" s="124"/>
      <c r="X161" s="124"/>
      <c r="Y161" s="124"/>
      <c r="Z161" s="124"/>
    </row>
    <row r="162" spans="9:26" ht="15.75" customHeight="1" x14ac:dyDescent="0.2">
      <c r="I162" s="124"/>
      <c r="J162" s="124"/>
      <c r="K162" s="124"/>
      <c r="L162" s="124"/>
      <c r="M162" s="124"/>
      <c r="N162" s="124"/>
      <c r="O162" s="124"/>
      <c r="P162" s="124"/>
      <c r="Q162" s="124"/>
      <c r="R162" s="124"/>
      <c r="S162" s="124"/>
      <c r="T162" s="124"/>
      <c r="U162" s="124"/>
      <c r="V162" s="124"/>
      <c r="W162" s="124"/>
      <c r="X162" s="124"/>
      <c r="Y162" s="124"/>
      <c r="Z162" s="124"/>
    </row>
    <row r="163" spans="9:26" ht="15.75" customHeight="1" x14ac:dyDescent="0.2">
      <c r="I163" s="124"/>
      <c r="J163" s="124"/>
      <c r="K163" s="124"/>
      <c r="L163" s="124"/>
      <c r="M163" s="124"/>
      <c r="N163" s="124"/>
      <c r="O163" s="124"/>
      <c r="P163" s="124"/>
      <c r="Q163" s="124"/>
      <c r="R163" s="124"/>
      <c r="S163" s="124"/>
      <c r="T163" s="124"/>
      <c r="U163" s="124"/>
      <c r="V163" s="124"/>
      <c r="W163" s="124"/>
      <c r="X163" s="124"/>
      <c r="Y163" s="124"/>
      <c r="Z163" s="124"/>
    </row>
    <row r="164" spans="9:26" ht="15.75" customHeight="1" x14ac:dyDescent="0.2">
      <c r="I164" s="124"/>
      <c r="J164" s="124"/>
      <c r="K164" s="124"/>
      <c r="L164" s="124"/>
      <c r="M164" s="124"/>
      <c r="N164" s="124"/>
      <c r="O164" s="124"/>
      <c r="P164" s="124"/>
      <c r="Q164" s="124"/>
      <c r="R164" s="124"/>
      <c r="S164" s="124"/>
      <c r="T164" s="124"/>
      <c r="U164" s="124"/>
      <c r="V164" s="124"/>
      <c r="W164" s="124"/>
      <c r="X164" s="124"/>
      <c r="Y164" s="124"/>
      <c r="Z164" s="124"/>
    </row>
    <row r="165" spans="9:26" ht="15.75" customHeight="1" x14ac:dyDescent="0.2">
      <c r="I165" s="124"/>
      <c r="J165" s="124"/>
      <c r="K165" s="124"/>
      <c r="L165" s="124"/>
      <c r="M165" s="124"/>
      <c r="N165" s="124"/>
      <c r="O165" s="124"/>
      <c r="P165" s="124"/>
      <c r="Q165" s="124"/>
      <c r="R165" s="124"/>
      <c r="S165" s="124"/>
      <c r="T165" s="124"/>
      <c r="U165" s="124"/>
      <c r="V165" s="124"/>
      <c r="W165" s="124"/>
      <c r="X165" s="124"/>
      <c r="Y165" s="124"/>
      <c r="Z165" s="124"/>
    </row>
    <row r="166" spans="9:26" ht="15.75" customHeight="1" x14ac:dyDescent="0.2">
      <c r="I166" s="124"/>
      <c r="J166" s="124"/>
      <c r="K166" s="124"/>
      <c r="L166" s="124"/>
      <c r="M166" s="124"/>
      <c r="N166" s="124"/>
      <c r="O166" s="124"/>
      <c r="P166" s="124"/>
      <c r="Q166" s="124"/>
      <c r="R166" s="124"/>
      <c r="S166" s="124"/>
      <c r="T166" s="124"/>
      <c r="U166" s="124"/>
      <c r="V166" s="124"/>
      <c r="W166" s="124"/>
      <c r="X166" s="124"/>
      <c r="Y166" s="124"/>
      <c r="Z166" s="124"/>
    </row>
    <row r="167" spans="9:26" ht="15.75" customHeight="1" x14ac:dyDescent="0.2">
      <c r="I167" s="124"/>
      <c r="J167" s="124"/>
      <c r="K167" s="124"/>
      <c r="L167" s="124"/>
      <c r="M167" s="124"/>
      <c r="N167" s="124"/>
      <c r="O167" s="124"/>
      <c r="P167" s="124"/>
      <c r="Q167" s="124"/>
      <c r="R167" s="124"/>
      <c r="S167" s="124"/>
      <c r="T167" s="124"/>
      <c r="U167" s="124"/>
      <c r="V167" s="124"/>
      <c r="W167" s="124"/>
      <c r="X167" s="124"/>
      <c r="Y167" s="124"/>
      <c r="Z167" s="124"/>
    </row>
    <row r="168" spans="9:26" ht="15.75" customHeight="1" x14ac:dyDescent="0.2">
      <c r="I168" s="124"/>
      <c r="J168" s="124"/>
      <c r="K168" s="124"/>
      <c r="L168" s="124"/>
      <c r="M168" s="124"/>
      <c r="N168" s="124"/>
      <c r="O168" s="124"/>
      <c r="P168" s="124"/>
      <c r="Q168" s="124"/>
      <c r="R168" s="124"/>
      <c r="S168" s="124"/>
      <c r="T168" s="124"/>
      <c r="U168" s="124"/>
      <c r="V168" s="124"/>
      <c r="W168" s="124"/>
      <c r="X168" s="124"/>
      <c r="Y168" s="124"/>
      <c r="Z168" s="124"/>
    </row>
    <row r="169" spans="9:26" ht="15.75" customHeight="1" x14ac:dyDescent="0.2">
      <c r="I169" s="124"/>
      <c r="J169" s="124"/>
      <c r="K169" s="124"/>
      <c r="L169" s="124"/>
      <c r="M169" s="124"/>
      <c r="N169" s="124"/>
      <c r="O169" s="124"/>
      <c r="P169" s="124"/>
      <c r="Q169" s="124"/>
      <c r="R169" s="124"/>
      <c r="S169" s="124"/>
      <c r="T169" s="124"/>
      <c r="U169" s="124"/>
      <c r="V169" s="124"/>
      <c r="W169" s="124"/>
      <c r="X169" s="124"/>
      <c r="Y169" s="124"/>
      <c r="Z169" s="124"/>
    </row>
    <row r="170" spans="9:26" ht="15.75" customHeight="1" x14ac:dyDescent="0.2">
      <c r="I170" s="124"/>
      <c r="J170" s="124"/>
      <c r="K170" s="124"/>
      <c r="L170" s="124"/>
      <c r="M170" s="124"/>
      <c r="N170" s="124"/>
      <c r="O170" s="124"/>
      <c r="P170" s="124"/>
      <c r="Q170" s="124"/>
      <c r="R170" s="124"/>
      <c r="S170" s="124"/>
      <c r="T170" s="124"/>
      <c r="U170" s="124"/>
      <c r="V170" s="124"/>
      <c r="W170" s="124"/>
      <c r="X170" s="124"/>
      <c r="Y170" s="124"/>
      <c r="Z170" s="124"/>
    </row>
    <row r="171" spans="9:26" ht="15.75" customHeight="1" x14ac:dyDescent="0.2">
      <c r="I171" s="124"/>
      <c r="J171" s="124"/>
      <c r="K171" s="124"/>
      <c r="L171" s="124"/>
      <c r="M171" s="124"/>
      <c r="N171" s="124"/>
      <c r="O171" s="124"/>
      <c r="P171" s="124"/>
      <c r="Q171" s="124"/>
      <c r="R171" s="124"/>
      <c r="S171" s="124"/>
      <c r="T171" s="124"/>
      <c r="U171" s="124"/>
      <c r="V171" s="124"/>
      <c r="W171" s="124"/>
      <c r="X171" s="124"/>
      <c r="Y171" s="124"/>
      <c r="Z171" s="124"/>
    </row>
    <row r="172" spans="9:26" ht="15.75" customHeight="1" x14ac:dyDescent="0.2">
      <c r="I172" s="124"/>
      <c r="J172" s="124"/>
      <c r="K172" s="124"/>
      <c r="L172" s="124"/>
      <c r="M172" s="124"/>
      <c r="N172" s="124"/>
      <c r="O172" s="124"/>
      <c r="P172" s="124"/>
      <c r="Q172" s="124"/>
      <c r="R172" s="124"/>
      <c r="S172" s="124"/>
      <c r="T172" s="124"/>
      <c r="U172" s="124"/>
      <c r="V172" s="124"/>
      <c r="W172" s="124"/>
      <c r="X172" s="124"/>
      <c r="Y172" s="124"/>
      <c r="Z172" s="124"/>
    </row>
    <row r="173" spans="9:26" ht="15.75" customHeight="1" x14ac:dyDescent="0.2">
      <c r="I173" s="124"/>
      <c r="J173" s="124"/>
      <c r="K173" s="124"/>
      <c r="L173" s="124"/>
      <c r="M173" s="124"/>
      <c r="N173" s="124"/>
      <c r="O173" s="124"/>
      <c r="P173" s="124"/>
      <c r="Q173" s="124"/>
      <c r="R173" s="124"/>
      <c r="S173" s="124"/>
      <c r="T173" s="124"/>
      <c r="U173" s="124"/>
      <c r="V173" s="124"/>
      <c r="W173" s="124"/>
      <c r="X173" s="124"/>
      <c r="Y173" s="124"/>
      <c r="Z173" s="124"/>
    </row>
    <row r="174" spans="9:26" ht="15.75" customHeight="1" x14ac:dyDescent="0.2">
      <c r="I174" s="124"/>
      <c r="J174" s="124"/>
      <c r="K174" s="124"/>
      <c r="L174" s="124"/>
      <c r="M174" s="124"/>
      <c r="N174" s="124"/>
      <c r="O174" s="124"/>
      <c r="P174" s="124"/>
      <c r="Q174" s="124"/>
      <c r="R174" s="124"/>
      <c r="S174" s="124"/>
      <c r="T174" s="124"/>
      <c r="U174" s="124"/>
      <c r="V174" s="124"/>
      <c r="W174" s="124"/>
      <c r="X174" s="124"/>
      <c r="Y174" s="124"/>
      <c r="Z174" s="124"/>
    </row>
    <row r="175" spans="9:26" ht="15.75" customHeight="1" x14ac:dyDescent="0.2">
      <c r="I175" s="124"/>
      <c r="J175" s="124"/>
      <c r="K175" s="124"/>
      <c r="L175" s="124"/>
      <c r="M175" s="124"/>
      <c r="N175" s="124"/>
      <c r="O175" s="124"/>
      <c r="P175" s="124"/>
      <c r="Q175" s="124"/>
      <c r="R175" s="124"/>
      <c r="S175" s="124"/>
      <c r="T175" s="124"/>
      <c r="U175" s="124"/>
      <c r="V175" s="124"/>
      <c r="W175" s="124"/>
      <c r="X175" s="124"/>
      <c r="Y175" s="124"/>
      <c r="Z175" s="124"/>
    </row>
    <row r="176" spans="9:26" ht="15.75" customHeight="1" x14ac:dyDescent="0.2">
      <c r="I176" s="124"/>
      <c r="J176" s="124"/>
      <c r="K176" s="124"/>
      <c r="L176" s="124"/>
      <c r="M176" s="124"/>
      <c r="N176" s="124"/>
      <c r="O176" s="124"/>
      <c r="P176" s="124"/>
      <c r="Q176" s="124"/>
      <c r="R176" s="124"/>
      <c r="S176" s="124"/>
      <c r="T176" s="124"/>
      <c r="U176" s="124"/>
      <c r="V176" s="124"/>
      <c r="W176" s="124"/>
      <c r="X176" s="124"/>
      <c r="Y176" s="124"/>
      <c r="Z176" s="124"/>
    </row>
    <row r="177" spans="9:26" ht="15.75" customHeight="1" x14ac:dyDescent="0.2">
      <c r="I177" s="124"/>
      <c r="J177" s="124"/>
      <c r="K177" s="124"/>
      <c r="L177" s="124"/>
      <c r="M177" s="124"/>
      <c r="N177" s="124"/>
      <c r="O177" s="124"/>
      <c r="P177" s="124"/>
      <c r="Q177" s="124"/>
      <c r="R177" s="124"/>
      <c r="S177" s="124"/>
      <c r="T177" s="124"/>
      <c r="U177" s="124"/>
      <c r="V177" s="124"/>
      <c r="W177" s="124"/>
      <c r="X177" s="124"/>
      <c r="Y177" s="124"/>
      <c r="Z177" s="124"/>
    </row>
    <row r="178" spans="9:26" ht="15.75" customHeight="1" x14ac:dyDescent="0.2">
      <c r="I178" s="124"/>
      <c r="J178" s="124"/>
      <c r="K178" s="124"/>
      <c r="L178" s="124"/>
      <c r="M178" s="124"/>
      <c r="N178" s="124"/>
      <c r="O178" s="124"/>
      <c r="P178" s="124"/>
      <c r="Q178" s="124"/>
      <c r="R178" s="124"/>
      <c r="S178" s="124"/>
      <c r="T178" s="124"/>
      <c r="U178" s="124"/>
      <c r="V178" s="124"/>
      <c r="W178" s="124"/>
      <c r="X178" s="124"/>
      <c r="Y178" s="124"/>
      <c r="Z178" s="124"/>
    </row>
    <row r="179" spans="9:26" ht="15.75" customHeight="1" x14ac:dyDescent="0.2">
      <c r="I179" s="124"/>
      <c r="J179" s="124"/>
      <c r="K179" s="124"/>
      <c r="L179" s="124"/>
      <c r="M179" s="124"/>
      <c r="N179" s="124"/>
      <c r="O179" s="124"/>
      <c r="P179" s="124"/>
      <c r="Q179" s="124"/>
      <c r="R179" s="124"/>
      <c r="S179" s="124"/>
      <c r="T179" s="124"/>
      <c r="U179" s="124"/>
      <c r="V179" s="124"/>
      <c r="W179" s="124"/>
      <c r="X179" s="124"/>
      <c r="Y179" s="124"/>
      <c r="Z179" s="124"/>
    </row>
    <row r="180" spans="9:26" ht="15.75" customHeight="1" x14ac:dyDescent="0.2">
      <c r="I180" s="124"/>
      <c r="J180" s="124"/>
      <c r="K180" s="124"/>
      <c r="L180" s="124"/>
      <c r="M180" s="124"/>
      <c r="N180" s="124"/>
      <c r="O180" s="124"/>
      <c r="P180" s="124"/>
      <c r="Q180" s="124"/>
      <c r="R180" s="124"/>
      <c r="S180" s="124"/>
      <c r="T180" s="124"/>
      <c r="U180" s="124"/>
      <c r="V180" s="124"/>
      <c r="W180" s="124"/>
      <c r="X180" s="124"/>
      <c r="Y180" s="124"/>
      <c r="Z180" s="124"/>
    </row>
    <row r="181" spans="9:26" ht="15.75" customHeight="1" x14ac:dyDescent="0.2">
      <c r="I181" s="124"/>
      <c r="J181" s="124"/>
      <c r="K181" s="124"/>
      <c r="L181" s="124"/>
      <c r="M181" s="124"/>
      <c r="N181" s="124"/>
      <c r="O181" s="124"/>
      <c r="P181" s="124"/>
      <c r="Q181" s="124"/>
      <c r="R181" s="124"/>
      <c r="S181" s="124"/>
      <c r="T181" s="124"/>
      <c r="U181" s="124"/>
      <c r="V181" s="124"/>
      <c r="W181" s="124"/>
      <c r="X181" s="124"/>
      <c r="Y181" s="124"/>
      <c r="Z181" s="124"/>
    </row>
    <row r="182" spans="9:26" ht="15.75" customHeight="1" x14ac:dyDescent="0.2">
      <c r="I182" s="124"/>
      <c r="J182" s="124"/>
      <c r="K182" s="124"/>
      <c r="L182" s="124"/>
      <c r="M182" s="124"/>
      <c r="N182" s="124"/>
      <c r="O182" s="124"/>
      <c r="P182" s="124"/>
      <c r="Q182" s="124"/>
      <c r="R182" s="124"/>
      <c r="S182" s="124"/>
      <c r="T182" s="124"/>
      <c r="U182" s="124"/>
      <c r="V182" s="124"/>
      <c r="W182" s="124"/>
      <c r="X182" s="124"/>
      <c r="Y182" s="124"/>
      <c r="Z182" s="124"/>
    </row>
    <row r="183" spans="9:26" ht="15.75" customHeight="1" x14ac:dyDescent="0.2">
      <c r="I183" s="124"/>
      <c r="J183" s="124"/>
      <c r="K183" s="124"/>
      <c r="L183" s="124"/>
      <c r="M183" s="124"/>
      <c r="N183" s="124"/>
      <c r="O183" s="124"/>
      <c r="P183" s="124"/>
      <c r="Q183" s="124"/>
      <c r="R183" s="124"/>
      <c r="S183" s="124"/>
      <c r="T183" s="124"/>
      <c r="U183" s="124"/>
      <c r="V183" s="124"/>
      <c r="W183" s="124"/>
      <c r="X183" s="124"/>
      <c r="Y183" s="124"/>
      <c r="Z183" s="124"/>
    </row>
    <row r="184" spans="9:26" ht="15.75" customHeight="1" x14ac:dyDescent="0.2">
      <c r="I184" s="124"/>
      <c r="J184" s="124"/>
      <c r="K184" s="124"/>
      <c r="L184" s="124"/>
      <c r="M184" s="124"/>
      <c r="N184" s="124"/>
      <c r="O184" s="124"/>
      <c r="P184" s="124"/>
      <c r="Q184" s="124"/>
      <c r="R184" s="124"/>
      <c r="S184" s="124"/>
      <c r="T184" s="124"/>
      <c r="U184" s="124"/>
      <c r="V184" s="124"/>
      <c r="W184" s="124"/>
      <c r="X184" s="124"/>
      <c r="Y184" s="124"/>
      <c r="Z184" s="124"/>
    </row>
    <row r="185" spans="9:26" ht="15.75" customHeight="1" x14ac:dyDescent="0.2">
      <c r="I185" s="124"/>
      <c r="J185" s="124"/>
      <c r="K185" s="124"/>
      <c r="L185" s="124"/>
      <c r="M185" s="124"/>
      <c r="N185" s="124"/>
      <c r="O185" s="124"/>
      <c r="P185" s="124"/>
      <c r="Q185" s="124"/>
      <c r="R185" s="124"/>
      <c r="S185" s="124"/>
      <c r="T185" s="124"/>
      <c r="U185" s="124"/>
      <c r="V185" s="124"/>
      <c r="W185" s="124"/>
      <c r="X185" s="124"/>
      <c r="Y185" s="124"/>
      <c r="Z185" s="124"/>
    </row>
    <row r="186" spans="9:26" ht="15.75" customHeight="1" x14ac:dyDescent="0.2">
      <c r="I186" s="124"/>
      <c r="J186" s="124"/>
      <c r="K186" s="124"/>
      <c r="L186" s="124"/>
      <c r="M186" s="124"/>
      <c r="N186" s="124"/>
      <c r="O186" s="124"/>
      <c r="P186" s="124"/>
      <c r="Q186" s="124"/>
      <c r="R186" s="124"/>
      <c r="S186" s="124"/>
      <c r="T186" s="124"/>
      <c r="U186" s="124"/>
      <c r="V186" s="124"/>
      <c r="W186" s="124"/>
      <c r="X186" s="124"/>
      <c r="Y186" s="124"/>
      <c r="Z186" s="124"/>
    </row>
    <row r="187" spans="9:26" ht="15.75" customHeight="1" x14ac:dyDescent="0.2">
      <c r="I187" s="124"/>
      <c r="J187" s="124"/>
      <c r="K187" s="124"/>
      <c r="L187" s="124"/>
      <c r="M187" s="124"/>
      <c r="N187" s="124"/>
      <c r="O187" s="124"/>
      <c r="P187" s="124"/>
      <c r="Q187" s="124"/>
      <c r="R187" s="124"/>
      <c r="S187" s="124"/>
      <c r="T187" s="124"/>
      <c r="U187" s="124"/>
      <c r="V187" s="124"/>
      <c r="W187" s="124"/>
      <c r="X187" s="124"/>
      <c r="Y187" s="124"/>
      <c r="Z187" s="124"/>
    </row>
    <row r="188" spans="9:26" ht="15.75" customHeight="1" x14ac:dyDescent="0.2">
      <c r="I188" s="124"/>
      <c r="J188" s="124"/>
      <c r="K188" s="124"/>
      <c r="L188" s="124"/>
      <c r="M188" s="124"/>
      <c r="N188" s="124"/>
      <c r="O188" s="124"/>
      <c r="P188" s="124"/>
      <c r="Q188" s="124"/>
      <c r="R188" s="124"/>
      <c r="S188" s="124"/>
      <c r="T188" s="124"/>
      <c r="U188" s="124"/>
      <c r="V188" s="124"/>
      <c r="W188" s="124"/>
      <c r="X188" s="124"/>
      <c r="Y188" s="124"/>
      <c r="Z188" s="124"/>
    </row>
    <row r="189" spans="9:26" ht="15.75" customHeight="1" x14ac:dyDescent="0.2">
      <c r="I189" s="124"/>
      <c r="J189" s="124"/>
      <c r="K189" s="124"/>
      <c r="L189" s="124"/>
      <c r="M189" s="124"/>
      <c r="N189" s="124"/>
      <c r="O189" s="124"/>
      <c r="P189" s="124"/>
      <c r="Q189" s="124"/>
      <c r="R189" s="124"/>
      <c r="S189" s="124"/>
      <c r="T189" s="124"/>
      <c r="U189" s="124"/>
      <c r="V189" s="124"/>
      <c r="W189" s="124"/>
      <c r="X189" s="124"/>
      <c r="Y189" s="124"/>
      <c r="Z189" s="124"/>
    </row>
    <row r="190" spans="9:26" ht="15.75" customHeight="1" x14ac:dyDescent="0.2">
      <c r="I190" s="124"/>
      <c r="J190" s="124"/>
      <c r="K190" s="124"/>
      <c r="L190" s="124"/>
      <c r="M190" s="124"/>
      <c r="N190" s="124"/>
      <c r="O190" s="124"/>
      <c r="P190" s="124"/>
      <c r="Q190" s="124"/>
      <c r="R190" s="124"/>
      <c r="S190" s="124"/>
      <c r="T190" s="124"/>
      <c r="U190" s="124"/>
      <c r="V190" s="124"/>
      <c r="W190" s="124"/>
      <c r="X190" s="124"/>
      <c r="Y190" s="124"/>
      <c r="Z190" s="124"/>
    </row>
    <row r="191" spans="9:26" ht="15.75" customHeight="1" x14ac:dyDescent="0.2">
      <c r="I191" s="124"/>
      <c r="J191" s="124"/>
      <c r="K191" s="124"/>
      <c r="L191" s="124"/>
      <c r="M191" s="124"/>
      <c r="N191" s="124"/>
      <c r="O191" s="124"/>
      <c r="P191" s="124"/>
      <c r="Q191" s="124"/>
      <c r="R191" s="124"/>
      <c r="S191" s="124"/>
      <c r="T191" s="124"/>
      <c r="U191" s="124"/>
      <c r="V191" s="124"/>
      <c r="W191" s="124"/>
      <c r="X191" s="124"/>
      <c r="Y191" s="124"/>
      <c r="Z191" s="124"/>
    </row>
    <row r="192" spans="9:26" ht="15.75" customHeight="1" x14ac:dyDescent="0.2">
      <c r="I192" s="124"/>
      <c r="J192" s="124"/>
      <c r="K192" s="124"/>
      <c r="L192" s="124"/>
      <c r="M192" s="124"/>
      <c r="N192" s="124"/>
      <c r="O192" s="124"/>
      <c r="P192" s="124"/>
      <c r="Q192" s="124"/>
      <c r="R192" s="124"/>
      <c r="S192" s="124"/>
      <c r="T192" s="124"/>
      <c r="U192" s="124"/>
      <c r="V192" s="124"/>
      <c r="W192" s="124"/>
      <c r="X192" s="124"/>
      <c r="Y192" s="124"/>
      <c r="Z192" s="124"/>
    </row>
    <row r="193" spans="9:26" ht="15.75" customHeight="1" x14ac:dyDescent="0.2">
      <c r="I193" s="124"/>
      <c r="J193" s="124"/>
      <c r="K193" s="124"/>
      <c r="L193" s="124"/>
      <c r="M193" s="124"/>
      <c r="N193" s="124"/>
      <c r="O193" s="124"/>
      <c r="P193" s="124"/>
      <c r="Q193" s="124"/>
      <c r="R193" s="124"/>
      <c r="S193" s="124"/>
      <c r="T193" s="124"/>
      <c r="U193" s="124"/>
      <c r="V193" s="124"/>
      <c r="W193" s="124"/>
      <c r="X193" s="124"/>
      <c r="Y193" s="124"/>
      <c r="Z193" s="124"/>
    </row>
    <row r="194" spans="9:26" ht="15.75" customHeight="1" x14ac:dyDescent="0.2">
      <c r="I194" s="124"/>
      <c r="J194" s="124"/>
      <c r="K194" s="124"/>
      <c r="L194" s="124"/>
      <c r="M194" s="124"/>
      <c r="N194" s="124"/>
      <c r="O194" s="124"/>
      <c r="P194" s="124"/>
      <c r="Q194" s="124"/>
      <c r="R194" s="124"/>
      <c r="S194" s="124"/>
      <c r="T194" s="124"/>
      <c r="U194" s="124"/>
      <c r="V194" s="124"/>
      <c r="W194" s="124"/>
      <c r="X194" s="124"/>
      <c r="Y194" s="124"/>
      <c r="Z194" s="124"/>
    </row>
    <row r="195" spans="9:26" ht="15.75" customHeight="1" x14ac:dyDescent="0.2">
      <c r="I195" s="124"/>
      <c r="J195" s="124"/>
      <c r="K195" s="124"/>
      <c r="L195" s="124"/>
      <c r="M195" s="124"/>
      <c r="N195" s="124"/>
      <c r="O195" s="124"/>
      <c r="P195" s="124"/>
      <c r="Q195" s="124"/>
      <c r="R195" s="124"/>
      <c r="S195" s="124"/>
      <c r="T195" s="124"/>
      <c r="U195" s="124"/>
      <c r="V195" s="124"/>
      <c r="W195" s="124"/>
      <c r="X195" s="124"/>
      <c r="Y195" s="124"/>
      <c r="Z195" s="124"/>
    </row>
    <row r="196" spans="9:26" ht="15.75" customHeight="1" x14ac:dyDescent="0.2">
      <c r="I196" s="124"/>
      <c r="J196" s="124"/>
      <c r="K196" s="124"/>
      <c r="L196" s="124"/>
      <c r="M196" s="124"/>
      <c r="N196" s="124"/>
      <c r="O196" s="124"/>
      <c r="P196" s="124"/>
      <c r="Q196" s="124"/>
      <c r="R196" s="124"/>
      <c r="S196" s="124"/>
      <c r="T196" s="124"/>
      <c r="U196" s="124"/>
      <c r="V196" s="124"/>
      <c r="W196" s="124"/>
      <c r="X196" s="124"/>
      <c r="Y196" s="124"/>
      <c r="Z196" s="124"/>
    </row>
    <row r="197" spans="9:26" ht="15.75" customHeight="1" x14ac:dyDescent="0.2">
      <c r="I197" s="124"/>
      <c r="J197" s="124"/>
      <c r="K197" s="124"/>
      <c r="L197" s="124"/>
      <c r="M197" s="124"/>
      <c r="N197" s="124"/>
      <c r="O197" s="124"/>
      <c r="P197" s="124"/>
      <c r="Q197" s="124"/>
      <c r="R197" s="124"/>
      <c r="S197" s="124"/>
      <c r="T197" s="124"/>
      <c r="U197" s="124"/>
      <c r="V197" s="124"/>
      <c r="W197" s="124"/>
      <c r="X197" s="124"/>
      <c r="Y197" s="124"/>
      <c r="Z197" s="124"/>
    </row>
    <row r="198" spans="9:26" ht="15.75" customHeight="1" x14ac:dyDescent="0.2">
      <c r="I198" s="124"/>
      <c r="J198" s="124"/>
      <c r="K198" s="124"/>
      <c r="L198" s="124"/>
      <c r="M198" s="124"/>
      <c r="N198" s="124"/>
      <c r="O198" s="124"/>
      <c r="P198" s="124"/>
      <c r="Q198" s="124"/>
      <c r="R198" s="124"/>
      <c r="S198" s="124"/>
      <c r="T198" s="124"/>
      <c r="U198" s="124"/>
      <c r="V198" s="124"/>
      <c r="W198" s="124"/>
      <c r="X198" s="124"/>
      <c r="Y198" s="124"/>
      <c r="Z198" s="124"/>
    </row>
    <row r="199" spans="9:26" ht="15.75" customHeight="1" x14ac:dyDescent="0.2">
      <c r="I199" s="124"/>
      <c r="J199" s="124"/>
      <c r="K199" s="124"/>
      <c r="L199" s="124"/>
      <c r="M199" s="124"/>
      <c r="N199" s="124"/>
      <c r="O199" s="124"/>
      <c r="P199" s="124"/>
      <c r="Q199" s="124"/>
      <c r="R199" s="124"/>
      <c r="S199" s="124"/>
      <c r="T199" s="124"/>
      <c r="U199" s="124"/>
      <c r="V199" s="124"/>
      <c r="W199" s="124"/>
      <c r="X199" s="124"/>
      <c r="Y199" s="124"/>
      <c r="Z199" s="124"/>
    </row>
    <row r="200" spans="9:26" ht="15.75" customHeight="1" x14ac:dyDescent="0.2">
      <c r="I200" s="124"/>
      <c r="J200" s="124"/>
      <c r="K200" s="124"/>
      <c r="L200" s="124"/>
      <c r="M200" s="124"/>
      <c r="N200" s="124"/>
      <c r="O200" s="124"/>
      <c r="P200" s="124"/>
      <c r="Q200" s="124"/>
      <c r="R200" s="124"/>
      <c r="S200" s="124"/>
      <c r="T200" s="124"/>
      <c r="U200" s="124"/>
      <c r="V200" s="124"/>
      <c r="W200" s="124"/>
      <c r="X200" s="124"/>
      <c r="Y200" s="124"/>
      <c r="Z200" s="124"/>
    </row>
    <row r="201" spans="9:26" ht="15.75" customHeight="1" x14ac:dyDescent="0.2">
      <c r="I201" s="124"/>
      <c r="J201" s="124"/>
      <c r="K201" s="124"/>
      <c r="L201" s="124"/>
      <c r="M201" s="124"/>
      <c r="N201" s="124"/>
      <c r="O201" s="124"/>
      <c r="P201" s="124"/>
      <c r="Q201" s="124"/>
      <c r="R201" s="124"/>
      <c r="S201" s="124"/>
      <c r="T201" s="124"/>
      <c r="U201" s="124"/>
      <c r="V201" s="124"/>
      <c r="W201" s="124"/>
      <c r="X201" s="124"/>
      <c r="Y201" s="124"/>
      <c r="Z201" s="124"/>
    </row>
    <row r="202" spans="9:26" ht="15.75" customHeight="1" x14ac:dyDescent="0.2">
      <c r="I202" s="124"/>
      <c r="J202" s="124"/>
      <c r="K202" s="124"/>
      <c r="L202" s="124"/>
      <c r="M202" s="124"/>
      <c r="N202" s="124"/>
      <c r="O202" s="124"/>
      <c r="P202" s="124"/>
      <c r="Q202" s="124"/>
      <c r="R202" s="124"/>
      <c r="S202" s="124"/>
      <c r="T202" s="124"/>
      <c r="U202" s="124"/>
      <c r="V202" s="124"/>
      <c r="W202" s="124"/>
      <c r="X202" s="124"/>
      <c r="Y202" s="124"/>
      <c r="Z202" s="124"/>
    </row>
    <row r="203" spans="9:26" ht="15.75" customHeight="1" x14ac:dyDescent="0.2">
      <c r="I203" s="124"/>
      <c r="J203" s="124"/>
      <c r="K203" s="124"/>
      <c r="L203" s="124"/>
      <c r="M203" s="124"/>
      <c r="N203" s="124"/>
      <c r="O203" s="124"/>
      <c r="P203" s="124"/>
      <c r="Q203" s="124"/>
      <c r="R203" s="124"/>
      <c r="S203" s="124"/>
      <c r="T203" s="124"/>
      <c r="U203" s="124"/>
      <c r="V203" s="124"/>
      <c r="W203" s="124"/>
      <c r="X203" s="124"/>
      <c r="Y203" s="124"/>
      <c r="Z203" s="124"/>
    </row>
    <row r="204" spans="9:26" ht="15.75" customHeight="1" x14ac:dyDescent="0.2">
      <c r="I204" s="124"/>
      <c r="J204" s="124"/>
      <c r="K204" s="124"/>
      <c r="L204" s="124"/>
      <c r="M204" s="124"/>
      <c r="N204" s="124"/>
      <c r="O204" s="124"/>
      <c r="P204" s="124"/>
      <c r="Q204" s="124"/>
      <c r="R204" s="124"/>
      <c r="S204" s="124"/>
      <c r="T204" s="124"/>
      <c r="U204" s="124"/>
      <c r="V204" s="124"/>
      <c r="W204" s="124"/>
      <c r="X204" s="124"/>
      <c r="Y204" s="124"/>
      <c r="Z204" s="124"/>
    </row>
    <row r="205" spans="9:26" ht="15.75" customHeight="1" x14ac:dyDescent="0.2">
      <c r="I205" s="124"/>
      <c r="J205" s="124"/>
      <c r="K205" s="124"/>
      <c r="L205" s="124"/>
      <c r="M205" s="124"/>
      <c r="N205" s="124"/>
      <c r="O205" s="124"/>
      <c r="P205" s="124"/>
      <c r="Q205" s="124"/>
      <c r="R205" s="124"/>
      <c r="S205" s="124"/>
      <c r="T205" s="124"/>
      <c r="U205" s="124"/>
      <c r="V205" s="124"/>
      <c r="W205" s="124"/>
      <c r="X205" s="124"/>
      <c r="Y205" s="124"/>
      <c r="Z205" s="124"/>
    </row>
    <row r="206" spans="9:26" ht="15.75" customHeight="1" x14ac:dyDescent="0.2">
      <c r="I206" s="124"/>
      <c r="J206" s="124"/>
      <c r="K206" s="124"/>
      <c r="L206" s="124"/>
      <c r="M206" s="124"/>
      <c r="N206" s="124"/>
      <c r="O206" s="124"/>
      <c r="P206" s="124"/>
      <c r="Q206" s="124"/>
      <c r="R206" s="124"/>
      <c r="S206" s="124"/>
      <c r="T206" s="124"/>
      <c r="U206" s="124"/>
      <c r="V206" s="124"/>
      <c r="W206" s="124"/>
      <c r="X206" s="124"/>
      <c r="Y206" s="124"/>
      <c r="Z206" s="124"/>
    </row>
    <row r="207" spans="9:26" ht="15.75" customHeight="1" x14ac:dyDescent="0.2">
      <c r="I207" s="124"/>
      <c r="J207" s="124"/>
      <c r="K207" s="124"/>
      <c r="L207" s="124"/>
      <c r="M207" s="124"/>
      <c r="N207" s="124"/>
      <c r="O207" s="124"/>
      <c r="P207" s="124"/>
      <c r="Q207" s="124"/>
      <c r="R207" s="124"/>
      <c r="S207" s="124"/>
      <c r="T207" s="124"/>
      <c r="U207" s="124"/>
      <c r="V207" s="124"/>
      <c r="W207" s="124"/>
      <c r="X207" s="124"/>
      <c r="Y207" s="124"/>
      <c r="Z207" s="124"/>
    </row>
    <row r="208" spans="9:26" ht="15.75" customHeight="1" x14ac:dyDescent="0.2">
      <c r="I208" s="124"/>
      <c r="J208" s="124"/>
      <c r="K208" s="124"/>
      <c r="L208" s="124"/>
      <c r="M208" s="124"/>
      <c r="N208" s="124"/>
      <c r="O208" s="124"/>
      <c r="P208" s="124"/>
      <c r="Q208" s="124"/>
      <c r="R208" s="124"/>
      <c r="S208" s="124"/>
      <c r="T208" s="124"/>
      <c r="U208" s="124"/>
      <c r="V208" s="124"/>
      <c r="W208" s="124"/>
      <c r="X208" s="124"/>
      <c r="Y208" s="124"/>
      <c r="Z208" s="124"/>
    </row>
    <row r="209" spans="8:26" ht="15.75" customHeight="1" x14ac:dyDescent="0.2">
      <c r="H209" s="124"/>
      <c r="I209" s="124"/>
      <c r="J209" s="124"/>
      <c r="K209" s="124"/>
      <c r="L209" s="124"/>
      <c r="M209" s="124"/>
      <c r="N209" s="124"/>
      <c r="O209" s="124"/>
      <c r="P209" s="124"/>
      <c r="Q209" s="124"/>
      <c r="R209" s="124"/>
      <c r="S209" s="124"/>
      <c r="T209" s="124"/>
      <c r="U209" s="124"/>
      <c r="V209" s="124"/>
      <c r="W209" s="124"/>
      <c r="X209" s="124"/>
      <c r="Y209" s="124"/>
      <c r="Z209" s="124"/>
    </row>
    <row r="210" spans="8:26" ht="15.75" customHeight="1" x14ac:dyDescent="0.2">
      <c r="H210" s="124"/>
      <c r="I210" s="124"/>
      <c r="J210" s="124"/>
      <c r="K210" s="124"/>
      <c r="L210" s="124"/>
      <c r="M210" s="124"/>
      <c r="N210" s="124"/>
      <c r="O210" s="124"/>
      <c r="P210" s="124"/>
      <c r="Q210" s="124"/>
      <c r="R210" s="124"/>
      <c r="S210" s="124"/>
      <c r="T210" s="124"/>
      <c r="U210" s="124"/>
      <c r="V210" s="124"/>
      <c r="W210" s="124"/>
      <c r="X210" s="124"/>
      <c r="Y210" s="124"/>
      <c r="Z210" s="124"/>
    </row>
    <row r="211" spans="8:26" ht="15.75" customHeight="1" x14ac:dyDescent="0.2">
      <c r="H211" s="124"/>
      <c r="I211" s="124"/>
      <c r="J211" s="124"/>
      <c r="K211" s="124"/>
      <c r="L211" s="124"/>
      <c r="M211" s="124"/>
      <c r="N211" s="124"/>
      <c r="O211" s="124"/>
      <c r="P211" s="124"/>
      <c r="Q211" s="124"/>
      <c r="R211" s="124"/>
      <c r="S211" s="124"/>
      <c r="T211" s="124"/>
      <c r="U211" s="124"/>
      <c r="V211" s="124"/>
      <c r="W211" s="124"/>
      <c r="X211" s="124"/>
      <c r="Y211" s="124"/>
      <c r="Z211" s="124"/>
    </row>
    <row r="212" spans="8:26" ht="15.75" customHeight="1" x14ac:dyDescent="0.2">
      <c r="H212" s="124"/>
      <c r="I212" s="124"/>
      <c r="J212" s="124"/>
      <c r="K212" s="124"/>
      <c r="L212" s="124"/>
      <c r="M212" s="124"/>
      <c r="N212" s="124"/>
      <c r="O212" s="124"/>
      <c r="P212" s="124"/>
      <c r="Q212" s="124"/>
      <c r="R212" s="124"/>
      <c r="S212" s="124"/>
      <c r="T212" s="124"/>
      <c r="U212" s="124"/>
      <c r="V212" s="124"/>
      <c r="W212" s="124"/>
      <c r="X212" s="124"/>
      <c r="Y212" s="124"/>
      <c r="Z212" s="124"/>
    </row>
    <row r="213" spans="8:26" ht="15.75" customHeight="1" x14ac:dyDescent="0.2">
      <c r="H213" s="124"/>
      <c r="I213" s="124"/>
      <c r="J213" s="124"/>
      <c r="K213" s="124"/>
      <c r="L213" s="124"/>
      <c r="M213" s="124"/>
      <c r="N213" s="124"/>
      <c r="O213" s="124"/>
      <c r="P213" s="124"/>
      <c r="Q213" s="124"/>
      <c r="R213" s="124"/>
      <c r="S213" s="124"/>
      <c r="T213" s="124"/>
      <c r="U213" s="124"/>
      <c r="V213" s="124"/>
      <c r="W213" s="124"/>
      <c r="X213" s="124"/>
      <c r="Y213" s="124"/>
      <c r="Z213" s="124"/>
    </row>
    <row r="214" spans="8:26" ht="15.75" customHeight="1" x14ac:dyDescent="0.2">
      <c r="H214" s="124"/>
      <c r="I214" s="124"/>
      <c r="J214" s="124"/>
      <c r="K214" s="124"/>
      <c r="L214" s="124"/>
      <c r="M214" s="124"/>
      <c r="N214" s="124"/>
      <c r="O214" s="124"/>
      <c r="P214" s="124"/>
      <c r="Q214" s="124"/>
      <c r="R214" s="124"/>
      <c r="S214" s="124"/>
      <c r="T214" s="124"/>
      <c r="U214" s="124"/>
      <c r="V214" s="124"/>
      <c r="W214" s="124"/>
      <c r="X214" s="124"/>
      <c r="Y214" s="124"/>
      <c r="Z214" s="124"/>
    </row>
    <row r="215" spans="8:26" ht="15.75" customHeight="1" x14ac:dyDescent="0.2">
      <c r="H215" s="124"/>
      <c r="I215" s="124"/>
      <c r="J215" s="124"/>
      <c r="K215" s="124"/>
      <c r="L215" s="124"/>
      <c r="M215" s="124"/>
      <c r="N215" s="124"/>
      <c r="O215" s="124"/>
      <c r="P215" s="124"/>
      <c r="Q215" s="124"/>
      <c r="R215" s="124"/>
      <c r="S215" s="124"/>
      <c r="T215" s="124"/>
      <c r="U215" s="124"/>
      <c r="V215" s="124"/>
      <c r="W215" s="124"/>
      <c r="X215" s="124"/>
      <c r="Y215" s="124"/>
      <c r="Z215" s="124"/>
    </row>
    <row r="216" spans="8:26" ht="15.75" customHeight="1" x14ac:dyDescent="0.2">
      <c r="H216" s="124"/>
      <c r="I216" s="124"/>
      <c r="J216" s="124"/>
      <c r="K216" s="124"/>
      <c r="L216" s="124"/>
      <c r="M216" s="124"/>
      <c r="N216" s="124"/>
      <c r="O216" s="124"/>
      <c r="P216" s="124"/>
      <c r="Q216" s="124"/>
      <c r="R216" s="124"/>
      <c r="S216" s="124"/>
      <c r="T216" s="124"/>
      <c r="U216" s="124"/>
      <c r="V216" s="124"/>
      <c r="W216" s="124"/>
      <c r="X216" s="124"/>
      <c r="Y216" s="124"/>
      <c r="Z216" s="124"/>
    </row>
    <row r="217" spans="8:26" ht="15.75" customHeight="1" x14ac:dyDescent="0.2">
      <c r="H217" s="124"/>
      <c r="I217" s="124"/>
      <c r="J217" s="124"/>
      <c r="K217" s="124"/>
      <c r="L217" s="124"/>
      <c r="M217" s="124"/>
      <c r="N217" s="124"/>
      <c r="O217" s="124"/>
      <c r="P217" s="124"/>
      <c r="Q217" s="124"/>
      <c r="R217" s="124"/>
      <c r="S217" s="124"/>
      <c r="T217" s="124"/>
      <c r="U217" s="124"/>
      <c r="V217" s="124"/>
      <c r="W217" s="124"/>
      <c r="X217" s="124"/>
      <c r="Y217" s="124"/>
      <c r="Z217" s="124"/>
    </row>
    <row r="218" spans="8:26" ht="15.75" customHeight="1" x14ac:dyDescent="0.2">
      <c r="H218" s="124"/>
      <c r="I218" s="124"/>
      <c r="J218" s="124"/>
      <c r="K218" s="124"/>
      <c r="L218" s="124"/>
      <c r="M218" s="124"/>
      <c r="N218" s="124"/>
      <c r="O218" s="124"/>
      <c r="P218" s="124"/>
      <c r="Q218" s="124"/>
      <c r="R218" s="124"/>
      <c r="S218" s="124"/>
      <c r="T218" s="124"/>
      <c r="U218" s="124"/>
      <c r="V218" s="124"/>
      <c r="W218" s="124"/>
      <c r="X218" s="124"/>
      <c r="Y218" s="124"/>
      <c r="Z218" s="124"/>
    </row>
    <row r="219" spans="8:26" ht="15.75" customHeight="1" x14ac:dyDescent="0.2">
      <c r="H219" s="124"/>
      <c r="I219" s="124"/>
      <c r="J219" s="124"/>
      <c r="K219" s="124"/>
      <c r="L219" s="124"/>
      <c r="M219" s="124"/>
      <c r="N219" s="124"/>
      <c r="O219" s="124"/>
      <c r="P219" s="124"/>
      <c r="Q219" s="124"/>
      <c r="R219" s="124"/>
      <c r="S219" s="124"/>
      <c r="T219" s="124"/>
      <c r="U219" s="124"/>
      <c r="V219" s="124"/>
      <c r="W219" s="124"/>
      <c r="X219" s="124"/>
      <c r="Y219" s="124"/>
      <c r="Z219" s="124"/>
    </row>
    <row r="220" spans="8:26" ht="15.75" customHeight="1" x14ac:dyDescent="0.2">
      <c r="H220" s="124"/>
      <c r="I220" s="124"/>
      <c r="J220" s="124"/>
      <c r="K220" s="124"/>
      <c r="L220" s="124"/>
      <c r="M220" s="124"/>
      <c r="N220" s="124"/>
      <c r="O220" s="124"/>
      <c r="P220" s="124"/>
      <c r="Q220" s="124"/>
      <c r="R220" s="124"/>
      <c r="S220" s="124"/>
      <c r="T220" s="124"/>
      <c r="U220" s="124"/>
      <c r="V220" s="124"/>
      <c r="W220" s="124"/>
      <c r="X220" s="124"/>
      <c r="Y220" s="124"/>
      <c r="Z220" s="124"/>
    </row>
    <row r="221" spans="8:26" ht="15.75" customHeight="1" x14ac:dyDescent="0.2">
      <c r="H221" s="124"/>
      <c r="I221" s="124"/>
      <c r="J221" s="124"/>
      <c r="K221" s="124"/>
      <c r="L221" s="124"/>
      <c r="M221" s="124"/>
      <c r="N221" s="124"/>
      <c r="O221" s="124"/>
      <c r="P221" s="124"/>
      <c r="Q221" s="124"/>
      <c r="R221" s="124"/>
      <c r="S221" s="124"/>
      <c r="T221" s="124"/>
      <c r="U221" s="124"/>
      <c r="V221" s="124"/>
      <c r="W221" s="124"/>
      <c r="X221" s="124"/>
      <c r="Y221" s="124"/>
      <c r="Z221" s="124"/>
    </row>
    <row r="222" spans="8:26" ht="15.75" customHeight="1" x14ac:dyDescent="0.2">
      <c r="H222" s="124"/>
      <c r="I222" s="124"/>
      <c r="J222" s="124"/>
      <c r="K222" s="124"/>
      <c r="L222" s="124"/>
      <c r="M222" s="124"/>
      <c r="N222" s="124"/>
      <c r="O222" s="124"/>
      <c r="P222" s="124"/>
      <c r="Q222" s="124"/>
      <c r="R222" s="124"/>
      <c r="S222" s="124"/>
      <c r="T222" s="124"/>
      <c r="U222" s="124"/>
      <c r="V222" s="124"/>
      <c r="W222" s="124"/>
      <c r="X222" s="124"/>
      <c r="Y222" s="124"/>
      <c r="Z222" s="124"/>
    </row>
    <row r="223" spans="8:26" ht="15.75" customHeight="1" x14ac:dyDescent="0.2">
      <c r="H223" s="124"/>
      <c r="I223" s="124"/>
      <c r="J223" s="124"/>
      <c r="K223" s="124"/>
      <c r="L223" s="124"/>
      <c r="M223" s="124"/>
      <c r="N223" s="124"/>
      <c r="O223" s="124"/>
      <c r="P223" s="124"/>
      <c r="Q223" s="124"/>
      <c r="R223" s="124"/>
      <c r="S223" s="124"/>
      <c r="T223" s="124"/>
      <c r="U223" s="124"/>
      <c r="V223" s="124"/>
      <c r="W223" s="124"/>
      <c r="X223" s="124"/>
      <c r="Y223" s="124"/>
      <c r="Z223" s="124"/>
    </row>
    <row r="224" spans="8:26" ht="15.75" customHeight="1" x14ac:dyDescent="0.2">
      <c r="H224" s="124"/>
      <c r="I224" s="124"/>
      <c r="J224" s="124"/>
      <c r="K224" s="124"/>
      <c r="L224" s="124"/>
      <c r="M224" s="124"/>
      <c r="N224" s="124"/>
      <c r="O224" s="124"/>
      <c r="P224" s="124"/>
      <c r="Q224" s="124"/>
      <c r="R224" s="124"/>
      <c r="S224" s="124"/>
      <c r="T224" s="124"/>
      <c r="U224" s="124"/>
      <c r="V224" s="124"/>
      <c r="W224" s="124"/>
      <c r="X224" s="124"/>
      <c r="Y224" s="124"/>
      <c r="Z224" s="124"/>
    </row>
    <row r="225" spans="8:26" ht="15.75" customHeight="1" x14ac:dyDescent="0.2">
      <c r="H225" s="124"/>
      <c r="I225" s="124"/>
      <c r="J225" s="124"/>
      <c r="K225" s="124"/>
      <c r="L225" s="124"/>
      <c r="M225" s="124"/>
      <c r="N225" s="124"/>
      <c r="O225" s="124"/>
      <c r="P225" s="124"/>
      <c r="Q225" s="124"/>
      <c r="R225" s="124"/>
      <c r="S225" s="124"/>
      <c r="T225" s="124"/>
      <c r="U225" s="124"/>
      <c r="V225" s="124"/>
      <c r="W225" s="124"/>
      <c r="X225" s="124"/>
      <c r="Y225" s="124"/>
      <c r="Z225" s="124"/>
    </row>
    <row r="226" spans="8:26" ht="15.75" customHeight="1" x14ac:dyDescent="0.2">
      <c r="H226" s="124"/>
      <c r="I226" s="124"/>
      <c r="J226" s="124"/>
      <c r="K226" s="124"/>
      <c r="L226" s="124"/>
      <c r="M226" s="124"/>
      <c r="N226" s="124"/>
      <c r="O226" s="124"/>
      <c r="P226" s="124"/>
      <c r="Q226" s="124"/>
      <c r="R226" s="124"/>
      <c r="S226" s="124"/>
      <c r="T226" s="124"/>
      <c r="U226" s="124"/>
      <c r="V226" s="124"/>
      <c r="W226" s="124"/>
      <c r="X226" s="124"/>
      <c r="Y226" s="124"/>
      <c r="Z226" s="124"/>
    </row>
    <row r="227" spans="8:26" ht="15.75" customHeight="1" x14ac:dyDescent="0.2">
      <c r="H227" s="124"/>
      <c r="I227" s="124"/>
      <c r="J227" s="124"/>
      <c r="K227" s="124"/>
      <c r="L227" s="124"/>
      <c r="M227" s="124"/>
      <c r="N227" s="124"/>
      <c r="O227" s="124"/>
      <c r="P227" s="124"/>
      <c r="Q227" s="124"/>
      <c r="R227" s="124"/>
      <c r="S227" s="124"/>
      <c r="T227" s="124"/>
      <c r="U227" s="124"/>
      <c r="V227" s="124"/>
      <c r="W227" s="124"/>
      <c r="X227" s="124"/>
      <c r="Y227" s="124"/>
      <c r="Z227" s="124"/>
    </row>
    <row r="228" spans="8:26" ht="15.75" customHeight="1" x14ac:dyDescent="0.2">
      <c r="H228" s="124"/>
      <c r="I228" s="124"/>
      <c r="J228" s="124"/>
      <c r="K228" s="124"/>
      <c r="L228" s="124"/>
      <c r="M228" s="124"/>
      <c r="N228" s="124"/>
      <c r="O228" s="124"/>
      <c r="P228" s="124"/>
      <c r="Q228" s="124"/>
      <c r="R228" s="124"/>
      <c r="S228" s="124"/>
      <c r="T228" s="124"/>
      <c r="U228" s="124"/>
      <c r="V228" s="124"/>
      <c r="W228" s="124"/>
      <c r="X228" s="124"/>
      <c r="Y228" s="124"/>
      <c r="Z228" s="124"/>
    </row>
    <row r="229" spans="8:26" ht="15.75" customHeight="1" x14ac:dyDescent="0.2">
      <c r="H229" s="124"/>
      <c r="I229" s="124"/>
      <c r="J229" s="124"/>
      <c r="K229" s="124"/>
      <c r="L229" s="124"/>
      <c r="M229" s="124"/>
      <c r="N229" s="124"/>
      <c r="O229" s="124"/>
      <c r="P229" s="124"/>
      <c r="Q229" s="124"/>
      <c r="R229" s="124"/>
      <c r="S229" s="124"/>
      <c r="T229" s="124"/>
      <c r="U229" s="124"/>
      <c r="V229" s="124"/>
      <c r="W229" s="124"/>
      <c r="X229" s="124"/>
      <c r="Y229" s="124"/>
      <c r="Z229" s="124"/>
    </row>
    <row r="230" spans="8:26" ht="15.75" customHeight="1" x14ac:dyDescent="0.2">
      <c r="H230" s="124"/>
      <c r="I230" s="124"/>
      <c r="J230" s="124"/>
      <c r="K230" s="124"/>
      <c r="L230" s="124"/>
      <c r="M230" s="124"/>
      <c r="N230" s="124"/>
      <c r="O230" s="124"/>
      <c r="P230" s="124"/>
      <c r="Q230" s="124"/>
      <c r="R230" s="124"/>
      <c r="S230" s="124"/>
      <c r="T230" s="124"/>
      <c r="U230" s="124"/>
      <c r="V230" s="124"/>
      <c r="W230" s="124"/>
      <c r="X230" s="124"/>
      <c r="Y230" s="124"/>
      <c r="Z230" s="124"/>
    </row>
    <row r="231" spans="8:26" ht="15.75" customHeight="1" x14ac:dyDescent="0.2"/>
    <row r="232" spans="8:26" ht="15.75" customHeight="1" x14ac:dyDescent="0.2"/>
    <row r="233" spans="8:26" ht="15.75" customHeight="1" x14ac:dyDescent="0.2"/>
    <row r="234" spans="8:26" ht="15.75" customHeight="1" x14ac:dyDescent="0.2"/>
    <row r="235" spans="8:26" ht="15.75" customHeight="1" x14ac:dyDescent="0.2"/>
    <row r="236" spans="8:26" ht="15.75" customHeight="1" x14ac:dyDescent="0.2"/>
    <row r="237" spans="8:26" ht="15.75" customHeight="1" x14ac:dyDescent="0.2"/>
    <row r="238" spans="8:26" ht="15.75" customHeight="1" x14ac:dyDescent="0.2"/>
    <row r="239" spans="8:26" ht="15.75" customHeight="1" x14ac:dyDescent="0.2"/>
    <row r="240" spans="8:26"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J1000"/>
  <sheetViews>
    <sheetView topLeftCell="J1" zoomScale="85" workbookViewId="0">
      <pane ySplit="2" topLeftCell="A18" activePane="bottomLeft" state="frozen"/>
      <selection pane="bottomLeft" activeCell="R18" sqref="R18"/>
    </sheetView>
  </sheetViews>
  <sheetFormatPr baseColWidth="10" defaultColWidth="11.25" defaultRowHeight="15" customHeight="1" x14ac:dyDescent="0.2"/>
  <cols>
    <col min="1" max="1" width="6.375" customWidth="1"/>
    <col min="2" max="2" width="8.625" customWidth="1"/>
    <col min="3" max="3" width="56.25" customWidth="1"/>
    <col min="4" max="4" width="17.25" customWidth="1"/>
    <col min="5" max="5" width="24.125" customWidth="1"/>
    <col min="6" max="6" width="18.75" customWidth="1"/>
    <col min="7" max="7" width="19.875" customWidth="1"/>
    <col min="8" max="9" width="31.25" customWidth="1"/>
    <col min="10" max="10" width="8.625" customWidth="1"/>
    <col min="11" max="11" width="8" customWidth="1"/>
    <col min="12" max="12" width="30.75" customWidth="1"/>
    <col min="13" max="13" width="13.375" customWidth="1"/>
    <col min="14" max="14" width="11.25" customWidth="1"/>
    <col min="15" max="15" width="17.25" customWidth="1"/>
    <col min="16" max="17" width="8.625" customWidth="1"/>
    <col min="18" max="18" width="17.25" customWidth="1"/>
    <col min="19" max="21" width="8.625" customWidth="1"/>
    <col min="22" max="22" width="12.625" customWidth="1"/>
    <col min="23" max="23" width="14.625" customWidth="1"/>
    <col min="24" max="24" width="16.25" customWidth="1"/>
    <col min="25" max="25" width="11.625" customWidth="1"/>
    <col min="26" max="28" width="11.75" customWidth="1"/>
    <col min="29" max="29" width="11.25" customWidth="1"/>
    <col min="30" max="32" width="8.625" customWidth="1"/>
    <col min="33" max="33" width="16.625" customWidth="1"/>
    <col min="34" max="34" width="3.375" customWidth="1"/>
    <col min="35" max="35" width="16.375" customWidth="1"/>
    <col min="36" max="36" width="8.625" customWidth="1"/>
  </cols>
  <sheetData>
    <row r="1" spans="1:36" ht="28.5" customHeight="1" x14ac:dyDescent="0.2">
      <c r="A1" s="44"/>
      <c r="B1" s="351" t="s">
        <v>169</v>
      </c>
      <c r="C1" s="308"/>
      <c r="D1" s="308"/>
      <c r="E1" s="352" t="s">
        <v>170</v>
      </c>
      <c r="F1" s="308"/>
      <c r="G1" s="308"/>
      <c r="H1" s="353" t="s">
        <v>171</v>
      </c>
      <c r="I1" s="308"/>
      <c r="J1" s="354" t="s">
        <v>172</v>
      </c>
      <c r="K1" s="308"/>
      <c r="L1" s="308"/>
      <c r="M1" s="355" t="s">
        <v>173</v>
      </c>
      <c r="N1" s="308"/>
      <c r="O1" s="308"/>
      <c r="P1" s="308"/>
      <c r="Q1" s="308"/>
      <c r="R1" s="308"/>
      <c r="S1" s="308"/>
      <c r="T1" s="308"/>
      <c r="U1" s="350" t="s">
        <v>174</v>
      </c>
      <c r="V1" s="308"/>
      <c r="W1" s="308"/>
      <c r="X1" s="308"/>
      <c r="Y1" s="308"/>
      <c r="Z1" s="308"/>
      <c r="AA1" s="45"/>
      <c r="AB1" s="45"/>
      <c r="AC1" s="45"/>
      <c r="AD1" s="45"/>
      <c r="AE1" s="45"/>
      <c r="AF1" s="45"/>
      <c r="AG1" s="44"/>
      <c r="AH1" s="44"/>
      <c r="AI1" s="44"/>
      <c r="AJ1" s="44"/>
    </row>
    <row r="2" spans="1:36" ht="17" thickBot="1" x14ac:dyDescent="0.25">
      <c r="A2" s="46" t="s">
        <v>175</v>
      </c>
      <c r="B2" s="47" t="s">
        <v>157</v>
      </c>
      <c r="C2" s="48" t="s">
        <v>158</v>
      </c>
      <c r="D2" s="47" t="s">
        <v>176</v>
      </c>
      <c r="E2" s="49" t="s">
        <v>177</v>
      </c>
      <c r="F2" s="49" t="s">
        <v>178</v>
      </c>
      <c r="G2" s="49" t="s">
        <v>179</v>
      </c>
      <c r="H2" s="50" t="s">
        <v>180</v>
      </c>
      <c r="I2" s="50" t="s">
        <v>181</v>
      </c>
      <c r="J2" s="51" t="s">
        <v>182</v>
      </c>
      <c r="K2" s="51" t="s">
        <v>183</v>
      </c>
      <c r="L2" s="51" t="s">
        <v>184</v>
      </c>
      <c r="M2" s="52" t="s">
        <v>185</v>
      </c>
      <c r="N2" s="52" t="s">
        <v>159</v>
      </c>
      <c r="O2" s="52" t="s">
        <v>186</v>
      </c>
      <c r="P2" s="52" t="s">
        <v>187</v>
      </c>
      <c r="Q2" s="52" t="s">
        <v>162</v>
      </c>
      <c r="R2" s="52" t="s">
        <v>188</v>
      </c>
      <c r="S2" s="52" t="s">
        <v>189</v>
      </c>
      <c r="T2" s="52" t="s">
        <v>154</v>
      </c>
      <c r="U2" s="53" t="s">
        <v>190</v>
      </c>
      <c r="V2" s="53" t="s">
        <v>191</v>
      </c>
      <c r="W2" s="53" t="s">
        <v>192</v>
      </c>
      <c r="X2" s="53" t="s">
        <v>193</v>
      </c>
      <c r="Y2" s="53" t="s">
        <v>194</v>
      </c>
      <c r="Z2" s="53" t="s">
        <v>195</v>
      </c>
      <c r="AA2" s="53" t="s">
        <v>196</v>
      </c>
      <c r="AB2" s="53" t="s">
        <v>197</v>
      </c>
      <c r="AC2" s="54"/>
      <c r="AD2" s="54"/>
      <c r="AE2" s="54"/>
      <c r="AF2" s="54"/>
      <c r="AG2" s="46"/>
      <c r="AH2" s="46"/>
      <c r="AI2" s="46"/>
      <c r="AJ2" s="46"/>
    </row>
    <row r="3" spans="1:36" ht="53" thickTop="1" thickBot="1" x14ac:dyDescent="0.25">
      <c r="A3" s="55"/>
      <c r="B3" s="66" t="s">
        <v>24</v>
      </c>
      <c r="C3" s="56" t="s">
        <v>25</v>
      </c>
      <c r="D3" s="57"/>
      <c r="E3" s="58" t="s">
        <v>168</v>
      </c>
      <c r="F3" s="58" t="s">
        <v>168</v>
      </c>
      <c r="G3" s="58" t="s">
        <v>168</v>
      </c>
      <c r="H3" s="59" t="s">
        <v>198</v>
      </c>
      <c r="I3" s="59" t="s">
        <v>199</v>
      </c>
      <c r="J3" s="60"/>
      <c r="K3" s="60"/>
      <c r="L3" s="60" t="s">
        <v>200</v>
      </c>
      <c r="M3" s="61"/>
      <c r="N3" s="61"/>
      <c r="O3" s="61"/>
      <c r="P3" s="61"/>
      <c r="Q3" s="61"/>
      <c r="R3" s="61"/>
      <c r="S3" s="61"/>
      <c r="T3" s="61"/>
      <c r="U3" s="62"/>
      <c r="V3" s="147"/>
      <c r="W3" s="147"/>
      <c r="X3" s="147"/>
      <c r="Y3" s="147"/>
      <c r="Z3" s="147"/>
      <c r="AA3" s="62"/>
      <c r="AB3" s="62"/>
      <c r="AC3" s="64"/>
      <c r="AD3" s="64"/>
      <c r="AE3" s="64"/>
      <c r="AF3" s="65"/>
      <c r="AG3" s="64"/>
      <c r="AH3" s="64"/>
      <c r="AI3" s="64"/>
      <c r="AJ3" s="64"/>
    </row>
    <row r="4" spans="1:36" ht="52" thickBot="1" x14ac:dyDescent="0.25">
      <c r="A4" s="55"/>
      <c r="B4" s="66" t="s">
        <v>26</v>
      </c>
      <c r="C4" s="56" t="s">
        <v>27</v>
      </c>
      <c r="D4" s="57"/>
      <c r="E4" s="58" t="s">
        <v>168</v>
      </c>
      <c r="F4" s="58" t="s">
        <v>168</v>
      </c>
      <c r="G4" s="58" t="s">
        <v>168</v>
      </c>
      <c r="H4" s="59" t="s">
        <v>201</v>
      </c>
      <c r="I4" s="59" t="s">
        <v>199</v>
      </c>
      <c r="J4" s="60"/>
      <c r="K4" s="60"/>
      <c r="L4" s="60" t="s">
        <v>200</v>
      </c>
      <c r="M4" s="61"/>
      <c r="N4" s="61"/>
      <c r="O4" s="61"/>
      <c r="P4" s="61"/>
      <c r="Q4" s="61"/>
      <c r="R4" s="61"/>
      <c r="S4" s="61"/>
      <c r="T4" s="61"/>
      <c r="U4" s="62"/>
      <c r="V4" s="148"/>
      <c r="W4" s="148"/>
      <c r="X4" s="148"/>
      <c r="Y4" s="148"/>
      <c r="Z4" s="148"/>
      <c r="AA4" s="62"/>
      <c r="AB4" s="62"/>
      <c r="AC4" s="64"/>
      <c r="AD4" s="64"/>
      <c r="AE4" s="64"/>
      <c r="AF4" s="65"/>
      <c r="AG4" s="64"/>
      <c r="AH4" s="64"/>
      <c r="AI4" s="64"/>
      <c r="AJ4" s="64"/>
    </row>
    <row r="5" spans="1:36" ht="52" thickBot="1" x14ac:dyDescent="0.25">
      <c r="A5" s="55"/>
      <c r="B5" s="66" t="s">
        <v>28</v>
      </c>
      <c r="C5" s="56" t="s">
        <v>29</v>
      </c>
      <c r="D5" s="57"/>
      <c r="E5" s="58" t="s">
        <v>168</v>
      </c>
      <c r="F5" s="58" t="s">
        <v>168</v>
      </c>
      <c r="G5" s="58" t="s">
        <v>168</v>
      </c>
      <c r="H5" s="59" t="s">
        <v>202</v>
      </c>
      <c r="I5" s="59" t="s">
        <v>199</v>
      </c>
      <c r="J5" s="60"/>
      <c r="K5" s="60"/>
      <c r="L5" s="60" t="s">
        <v>200</v>
      </c>
      <c r="M5" s="61"/>
      <c r="N5" s="61"/>
      <c r="O5" s="61"/>
      <c r="P5" s="61"/>
      <c r="Q5" s="61"/>
      <c r="R5" s="61"/>
      <c r="S5" s="61"/>
      <c r="T5" s="61"/>
      <c r="U5" s="62"/>
      <c r="V5" s="148"/>
      <c r="W5" s="148"/>
      <c r="X5" s="148"/>
      <c r="Y5" s="148"/>
      <c r="Z5" s="148"/>
      <c r="AA5" s="62"/>
      <c r="AB5" s="62"/>
      <c r="AC5" s="64"/>
      <c r="AD5" s="64"/>
      <c r="AE5" s="64"/>
      <c r="AF5" s="65"/>
      <c r="AG5" s="64"/>
      <c r="AH5" s="64"/>
      <c r="AI5" s="64"/>
      <c r="AJ5" s="64"/>
    </row>
    <row r="6" spans="1:36" ht="52" thickBot="1" x14ac:dyDescent="0.25">
      <c r="A6" s="55"/>
      <c r="B6" s="66" t="s">
        <v>30</v>
      </c>
      <c r="C6" s="56" t="s">
        <v>31</v>
      </c>
      <c r="D6" s="57"/>
      <c r="E6" s="58" t="s">
        <v>168</v>
      </c>
      <c r="F6" s="58" t="s">
        <v>168</v>
      </c>
      <c r="G6" s="58" t="s">
        <v>168</v>
      </c>
      <c r="H6" s="59" t="s">
        <v>203</v>
      </c>
      <c r="I6" s="59" t="s">
        <v>199</v>
      </c>
      <c r="J6" s="60"/>
      <c r="K6" s="60"/>
      <c r="L6" s="60" t="s">
        <v>200</v>
      </c>
      <c r="M6" s="61"/>
      <c r="N6" s="61"/>
      <c r="O6" s="61"/>
      <c r="P6" s="61"/>
      <c r="Q6" s="61"/>
      <c r="R6" s="61"/>
      <c r="S6" s="61"/>
      <c r="T6" s="61"/>
      <c r="U6" s="62"/>
      <c r="V6" s="148"/>
      <c r="W6" s="148"/>
      <c r="X6" s="148"/>
      <c r="Y6" s="148"/>
      <c r="Z6" s="148"/>
      <c r="AA6" s="62"/>
      <c r="AB6" s="62"/>
      <c r="AC6" s="64"/>
      <c r="AD6" s="64"/>
      <c r="AE6" s="64"/>
      <c r="AF6" s="65"/>
      <c r="AG6" s="64"/>
      <c r="AH6" s="64"/>
      <c r="AI6" s="64"/>
      <c r="AJ6" s="64"/>
    </row>
    <row r="7" spans="1:36" ht="52" thickBot="1" x14ac:dyDescent="0.25">
      <c r="A7" s="55"/>
      <c r="B7" s="66" t="s">
        <v>32</v>
      </c>
      <c r="C7" s="56" t="s">
        <v>33</v>
      </c>
      <c r="D7" s="57"/>
      <c r="E7" s="58" t="s">
        <v>168</v>
      </c>
      <c r="F7" s="58" t="s">
        <v>168</v>
      </c>
      <c r="G7" s="58" t="s">
        <v>168</v>
      </c>
      <c r="H7" s="59" t="s">
        <v>204</v>
      </c>
      <c r="I7" s="59" t="s">
        <v>199</v>
      </c>
      <c r="J7" s="60"/>
      <c r="K7" s="60"/>
      <c r="L7" s="60" t="s">
        <v>200</v>
      </c>
      <c r="M7" s="61"/>
      <c r="N7" s="61"/>
      <c r="O7" s="61"/>
      <c r="P7" s="61"/>
      <c r="Q7" s="61"/>
      <c r="R7" s="61"/>
      <c r="S7" s="61"/>
      <c r="T7" s="61"/>
      <c r="U7" s="62"/>
      <c r="V7" s="148"/>
      <c r="W7" s="148"/>
      <c r="X7" s="148"/>
      <c r="Y7" s="148"/>
      <c r="Z7" s="148"/>
      <c r="AA7" s="62"/>
      <c r="AB7" s="62"/>
      <c r="AC7" s="64"/>
      <c r="AD7" s="64"/>
      <c r="AE7" s="64"/>
      <c r="AF7" s="65"/>
      <c r="AG7" s="64"/>
      <c r="AH7" s="64"/>
      <c r="AI7" s="64"/>
      <c r="AJ7" s="64"/>
    </row>
    <row r="8" spans="1:36" ht="52" thickBot="1" x14ac:dyDescent="0.25">
      <c r="A8" s="55"/>
      <c r="B8" s="66" t="s">
        <v>34</v>
      </c>
      <c r="C8" s="56" t="s">
        <v>35</v>
      </c>
      <c r="D8" s="57"/>
      <c r="E8" s="58" t="s">
        <v>168</v>
      </c>
      <c r="F8" s="58" t="s">
        <v>168</v>
      </c>
      <c r="G8" s="58" t="s">
        <v>168</v>
      </c>
      <c r="H8" s="59" t="s">
        <v>205</v>
      </c>
      <c r="I8" s="59" t="s">
        <v>199</v>
      </c>
      <c r="J8" s="60"/>
      <c r="K8" s="60"/>
      <c r="L8" s="60" t="s">
        <v>200</v>
      </c>
      <c r="M8" s="61"/>
      <c r="N8" s="61"/>
      <c r="O8" s="61"/>
      <c r="P8" s="61"/>
      <c r="Q8" s="61"/>
      <c r="R8" s="61"/>
      <c r="S8" s="61"/>
      <c r="T8" s="61"/>
      <c r="U8" s="62"/>
      <c r="V8" s="148"/>
      <c r="W8" s="148"/>
      <c r="X8" s="148"/>
      <c r="Y8" s="148"/>
      <c r="Z8" s="148"/>
      <c r="AA8" s="62"/>
      <c r="AB8" s="62"/>
      <c r="AC8" s="64"/>
      <c r="AD8" s="64"/>
      <c r="AE8" s="64"/>
      <c r="AF8" s="65"/>
      <c r="AG8" s="64"/>
      <c r="AH8" s="64"/>
      <c r="AI8" s="64"/>
      <c r="AJ8" s="64"/>
    </row>
    <row r="9" spans="1:36" ht="52" thickBot="1" x14ac:dyDescent="0.25">
      <c r="A9" s="55"/>
      <c r="B9" s="66" t="s">
        <v>36</v>
      </c>
      <c r="C9" s="56" t="s">
        <v>37</v>
      </c>
      <c r="D9" s="57"/>
      <c r="E9" s="58" t="s">
        <v>168</v>
      </c>
      <c r="F9" s="58" t="s">
        <v>168</v>
      </c>
      <c r="G9" s="58" t="s">
        <v>168</v>
      </c>
      <c r="H9" s="59" t="s">
        <v>206</v>
      </c>
      <c r="I9" s="59" t="s">
        <v>199</v>
      </c>
      <c r="J9" s="60"/>
      <c r="K9" s="60"/>
      <c r="L9" s="60" t="s">
        <v>200</v>
      </c>
      <c r="M9" s="61"/>
      <c r="N9" s="61"/>
      <c r="O9" s="61"/>
      <c r="P9" s="61"/>
      <c r="Q9" s="61"/>
      <c r="R9" s="61"/>
      <c r="S9" s="61"/>
      <c r="T9" s="61"/>
      <c r="U9" s="62"/>
      <c r="V9" s="148"/>
      <c r="W9" s="148"/>
      <c r="X9" s="148"/>
      <c r="Y9" s="148"/>
      <c r="Z9" s="148"/>
      <c r="AA9" s="62"/>
      <c r="AB9" s="62"/>
      <c r="AC9" s="64"/>
      <c r="AD9" s="64"/>
      <c r="AE9" s="64"/>
      <c r="AF9" s="65"/>
      <c r="AG9" s="64"/>
      <c r="AH9" s="64"/>
      <c r="AI9" s="64"/>
      <c r="AJ9" s="64"/>
    </row>
    <row r="10" spans="1:36" ht="52" thickBot="1" x14ac:dyDescent="0.25">
      <c r="A10" s="55"/>
      <c r="B10" s="66" t="s">
        <v>38</v>
      </c>
      <c r="C10" s="56" t="s">
        <v>39</v>
      </c>
      <c r="D10" s="57"/>
      <c r="E10" s="58" t="s">
        <v>168</v>
      </c>
      <c r="F10" s="58" t="s">
        <v>168</v>
      </c>
      <c r="G10" s="58" t="s">
        <v>168</v>
      </c>
      <c r="H10" s="59" t="s">
        <v>207</v>
      </c>
      <c r="I10" s="59" t="s">
        <v>199</v>
      </c>
      <c r="J10" s="60"/>
      <c r="K10" s="60"/>
      <c r="L10" s="60" t="s">
        <v>200</v>
      </c>
      <c r="M10" s="61"/>
      <c r="N10" s="61"/>
      <c r="O10" s="61"/>
      <c r="P10" s="61"/>
      <c r="Q10" s="61"/>
      <c r="R10" s="61"/>
      <c r="S10" s="61"/>
      <c r="T10" s="61"/>
      <c r="U10" s="62"/>
      <c r="V10" s="148"/>
      <c r="W10" s="148"/>
      <c r="X10" s="148"/>
      <c r="Y10" s="148"/>
      <c r="Z10" s="148"/>
      <c r="AA10" s="62"/>
      <c r="AB10" s="62"/>
      <c r="AC10" s="64"/>
      <c r="AD10" s="64"/>
      <c r="AE10" s="64"/>
      <c r="AF10" s="65"/>
      <c r="AG10" s="64"/>
      <c r="AH10" s="64"/>
      <c r="AI10" s="64"/>
      <c r="AJ10" s="64"/>
    </row>
    <row r="11" spans="1:36" ht="52" thickBot="1" x14ac:dyDescent="0.25">
      <c r="A11" s="55"/>
      <c r="B11" s="66" t="s">
        <v>40</v>
      </c>
      <c r="C11" s="56" t="s">
        <v>41</v>
      </c>
      <c r="D11" s="57"/>
      <c r="E11" s="58" t="s">
        <v>168</v>
      </c>
      <c r="F11" s="58" t="s">
        <v>168</v>
      </c>
      <c r="G11" s="58" t="s">
        <v>168</v>
      </c>
      <c r="H11" s="59" t="s">
        <v>208</v>
      </c>
      <c r="I11" s="59" t="s">
        <v>199</v>
      </c>
      <c r="J11" s="60"/>
      <c r="K11" s="60"/>
      <c r="L11" s="60" t="s">
        <v>200</v>
      </c>
      <c r="M11" s="61"/>
      <c r="N11" s="61"/>
      <c r="O11" s="61"/>
      <c r="P11" s="61"/>
      <c r="Q11" s="61"/>
      <c r="R11" s="61"/>
      <c r="S11" s="61"/>
      <c r="T11" s="61"/>
      <c r="U11" s="62"/>
      <c r="V11" s="148"/>
      <c r="W11" s="148"/>
      <c r="X11" s="148"/>
      <c r="Y11" s="148"/>
      <c r="Z11" s="148"/>
      <c r="AA11" s="62"/>
      <c r="AB11" s="62"/>
      <c r="AC11" s="64"/>
      <c r="AD11" s="64"/>
      <c r="AE11" s="64"/>
      <c r="AF11" s="65"/>
      <c r="AG11" s="64"/>
      <c r="AH11" s="64"/>
      <c r="AI11" s="64"/>
      <c r="AJ11" s="64"/>
    </row>
    <row r="12" spans="1:36" ht="52" thickBot="1" x14ac:dyDescent="0.25">
      <c r="A12" s="55"/>
      <c r="B12" s="66" t="s">
        <v>42</v>
      </c>
      <c r="C12" s="56" t="s">
        <v>43</v>
      </c>
      <c r="D12" s="57"/>
      <c r="E12" s="58" t="s">
        <v>168</v>
      </c>
      <c r="F12" s="58" t="s">
        <v>168</v>
      </c>
      <c r="G12" s="58" t="s">
        <v>168</v>
      </c>
      <c r="H12" s="59" t="s">
        <v>209</v>
      </c>
      <c r="I12" s="59" t="s">
        <v>199</v>
      </c>
      <c r="J12" s="60"/>
      <c r="K12" s="60"/>
      <c r="L12" s="60" t="s">
        <v>200</v>
      </c>
      <c r="M12" s="61"/>
      <c r="N12" s="61"/>
      <c r="O12" s="61"/>
      <c r="P12" s="61"/>
      <c r="Q12" s="61"/>
      <c r="R12" s="61"/>
      <c r="S12" s="61"/>
      <c r="T12" s="61"/>
      <c r="U12" s="62"/>
      <c r="V12" s="148"/>
      <c r="W12" s="148"/>
      <c r="X12" s="148"/>
      <c r="Y12" s="148"/>
      <c r="Z12" s="148"/>
      <c r="AA12" s="62"/>
      <c r="AB12" s="62"/>
      <c r="AC12" s="64"/>
      <c r="AD12" s="64"/>
      <c r="AE12" s="64"/>
      <c r="AF12" s="65"/>
      <c r="AG12" s="63"/>
      <c r="AH12" s="63"/>
      <c r="AI12" s="64"/>
      <c r="AJ12" s="64"/>
    </row>
    <row r="13" spans="1:36" ht="52" thickBot="1" x14ac:dyDescent="0.25">
      <c r="A13" s="55"/>
      <c r="B13" s="66" t="s">
        <v>45</v>
      </c>
      <c r="C13" s="56" t="s">
        <v>44</v>
      </c>
      <c r="D13" s="57"/>
      <c r="E13" s="58" t="s">
        <v>168</v>
      </c>
      <c r="F13" s="58" t="s">
        <v>168</v>
      </c>
      <c r="G13" s="58" t="s">
        <v>168</v>
      </c>
      <c r="H13" s="59" t="s">
        <v>210</v>
      </c>
      <c r="I13" s="59" t="s">
        <v>199</v>
      </c>
      <c r="J13" s="60"/>
      <c r="K13" s="60"/>
      <c r="L13" s="60" t="s">
        <v>200</v>
      </c>
      <c r="M13" s="61"/>
      <c r="N13" s="61"/>
      <c r="O13" s="61"/>
      <c r="P13" s="61"/>
      <c r="Q13" s="61"/>
      <c r="R13" s="61"/>
      <c r="S13" s="61"/>
      <c r="T13" s="61"/>
      <c r="U13" s="62"/>
      <c r="V13" s="148"/>
      <c r="W13" s="148"/>
      <c r="X13" s="148"/>
      <c r="Y13" s="148"/>
      <c r="Z13" s="148"/>
      <c r="AA13" s="62"/>
      <c r="AB13" s="62"/>
      <c r="AC13" s="64"/>
      <c r="AD13" s="64"/>
      <c r="AE13" s="64"/>
      <c r="AF13" s="65"/>
      <c r="AG13" s="63"/>
      <c r="AH13" s="63"/>
      <c r="AI13" s="64"/>
      <c r="AJ13" s="64"/>
    </row>
    <row r="14" spans="1:36" ht="52" thickBot="1" x14ac:dyDescent="0.25">
      <c r="A14" s="55"/>
      <c r="B14" s="66" t="s">
        <v>46</v>
      </c>
      <c r="C14" s="56" t="s">
        <v>47</v>
      </c>
      <c r="D14" s="57"/>
      <c r="E14" s="58" t="s">
        <v>168</v>
      </c>
      <c r="F14" s="58" t="s">
        <v>168</v>
      </c>
      <c r="G14" s="58" t="s">
        <v>168</v>
      </c>
      <c r="H14" s="59" t="s">
        <v>211</v>
      </c>
      <c r="I14" s="59" t="s">
        <v>199</v>
      </c>
      <c r="J14" s="60"/>
      <c r="K14" s="60"/>
      <c r="L14" s="60" t="s">
        <v>200</v>
      </c>
      <c r="M14" s="61"/>
      <c r="N14" s="61"/>
      <c r="O14" s="61"/>
      <c r="P14" s="61"/>
      <c r="Q14" s="61"/>
      <c r="R14" s="61"/>
      <c r="S14" s="61"/>
      <c r="T14" s="61"/>
      <c r="U14" s="62"/>
      <c r="V14" s="148"/>
      <c r="W14" s="148"/>
      <c r="X14" s="148"/>
      <c r="Y14" s="148"/>
      <c r="Z14" s="148"/>
      <c r="AA14" s="62"/>
      <c r="AB14" s="62"/>
      <c r="AC14" s="64"/>
      <c r="AD14" s="64"/>
      <c r="AE14" s="64"/>
      <c r="AF14" s="65"/>
      <c r="AG14" s="64"/>
      <c r="AH14" s="64"/>
      <c r="AI14" s="64"/>
      <c r="AJ14" s="64"/>
    </row>
    <row r="15" spans="1:36" ht="52" thickBot="1" x14ac:dyDescent="0.25">
      <c r="A15" s="55"/>
      <c r="B15" s="66" t="s">
        <v>48</v>
      </c>
      <c r="C15" s="56" t="s">
        <v>49</v>
      </c>
      <c r="D15" s="57"/>
      <c r="E15" s="58" t="s">
        <v>168</v>
      </c>
      <c r="F15" s="58" t="s">
        <v>168</v>
      </c>
      <c r="G15" s="58" t="s">
        <v>168</v>
      </c>
      <c r="H15" s="59" t="s">
        <v>212</v>
      </c>
      <c r="I15" s="59" t="s">
        <v>199</v>
      </c>
      <c r="J15" s="60"/>
      <c r="K15" s="60"/>
      <c r="L15" s="60" t="s">
        <v>200</v>
      </c>
      <c r="M15" s="61"/>
      <c r="N15" s="61"/>
      <c r="O15" s="61"/>
      <c r="P15" s="61"/>
      <c r="Q15" s="61"/>
      <c r="R15" s="61"/>
      <c r="S15" s="61"/>
      <c r="T15" s="61"/>
      <c r="U15" s="62"/>
      <c r="V15" s="148"/>
      <c r="W15" s="148"/>
      <c r="X15" s="148"/>
      <c r="Y15" s="148"/>
      <c r="Z15" s="148"/>
      <c r="AA15" s="62"/>
      <c r="AB15" s="62"/>
      <c r="AC15" s="64"/>
      <c r="AD15" s="64"/>
      <c r="AE15" s="64"/>
      <c r="AF15" s="65"/>
      <c r="AG15" s="64"/>
      <c r="AH15" s="64"/>
      <c r="AI15" s="64"/>
      <c r="AJ15" s="64"/>
    </row>
    <row r="16" spans="1:36" ht="52" thickBot="1" x14ac:dyDescent="0.25">
      <c r="A16" s="55"/>
      <c r="B16" s="66" t="s">
        <v>50</v>
      </c>
      <c r="C16" s="56" t="s">
        <v>16</v>
      </c>
      <c r="D16" s="57"/>
      <c r="E16" s="58" t="s">
        <v>168</v>
      </c>
      <c r="F16" s="58" t="s">
        <v>168</v>
      </c>
      <c r="G16" s="58" t="s">
        <v>168</v>
      </c>
      <c r="H16" s="59" t="s">
        <v>213</v>
      </c>
      <c r="I16" s="59" t="s">
        <v>199</v>
      </c>
      <c r="J16" s="60"/>
      <c r="K16" s="60"/>
      <c r="L16" s="60" t="s">
        <v>200</v>
      </c>
      <c r="M16" s="61"/>
      <c r="N16" s="61"/>
      <c r="O16" s="61"/>
      <c r="P16" s="61"/>
      <c r="Q16" s="61"/>
      <c r="R16" s="61"/>
      <c r="S16" s="61"/>
      <c r="T16" s="61"/>
      <c r="U16" s="62"/>
      <c r="V16" s="148"/>
      <c r="W16" s="148"/>
      <c r="X16" s="148"/>
      <c r="Y16" s="148"/>
      <c r="Z16" s="148"/>
      <c r="AA16" s="62"/>
      <c r="AB16" s="62"/>
      <c r="AC16" s="64"/>
      <c r="AD16" s="64"/>
      <c r="AE16" s="64"/>
      <c r="AF16" s="65"/>
      <c r="AG16" s="64"/>
      <c r="AH16" s="64"/>
      <c r="AI16" s="64"/>
      <c r="AJ16" s="64"/>
    </row>
    <row r="17" spans="1:36" ht="52" thickBot="1" x14ac:dyDescent="0.25">
      <c r="A17" s="55"/>
      <c r="B17" s="66" t="s">
        <v>51</v>
      </c>
      <c r="C17" s="56" t="s">
        <v>18</v>
      </c>
      <c r="D17" s="57"/>
      <c r="E17" s="58" t="s">
        <v>168</v>
      </c>
      <c r="F17" s="58" t="s">
        <v>168</v>
      </c>
      <c r="G17" s="58" t="s">
        <v>168</v>
      </c>
      <c r="H17" s="59" t="s">
        <v>214</v>
      </c>
      <c r="I17" s="59" t="s">
        <v>199</v>
      </c>
      <c r="J17" s="60"/>
      <c r="K17" s="60"/>
      <c r="L17" s="60" t="s">
        <v>200</v>
      </c>
      <c r="M17" s="61"/>
      <c r="N17" s="61"/>
      <c r="O17" s="61"/>
      <c r="P17" s="61"/>
      <c r="Q17" s="61"/>
      <c r="R17" s="61"/>
      <c r="S17" s="61"/>
      <c r="T17" s="61"/>
      <c r="U17" s="62"/>
      <c r="V17" s="148"/>
      <c r="W17" s="148"/>
      <c r="X17" s="148"/>
      <c r="Y17" s="148"/>
      <c r="Z17" s="148"/>
      <c r="AA17" s="62"/>
      <c r="AB17" s="62"/>
      <c r="AC17" s="64"/>
      <c r="AD17" s="64"/>
      <c r="AE17" s="64"/>
      <c r="AF17" s="65"/>
      <c r="AG17" s="64"/>
      <c r="AH17" s="64"/>
      <c r="AI17" s="64"/>
      <c r="AJ17" s="64"/>
    </row>
    <row r="18" spans="1:36" ht="65" thickBot="1" x14ac:dyDescent="0.25">
      <c r="A18" s="55">
        <v>1</v>
      </c>
      <c r="B18" s="66" t="s">
        <v>57</v>
      </c>
      <c r="C18" s="56" t="s">
        <v>215</v>
      </c>
      <c r="D18" s="57">
        <f>VLOOKUP(B18,'HECVAT - Lite | Vendor Response'!A$24:D$112,4,TRUE)</f>
        <v>0</v>
      </c>
      <c r="E18" s="58" t="s">
        <v>216</v>
      </c>
      <c r="F18" s="58" t="s">
        <v>168</v>
      </c>
      <c r="G18" s="58" t="s">
        <v>168</v>
      </c>
      <c r="H18" s="67" t="s">
        <v>217</v>
      </c>
      <c r="I18" s="67" t="s">
        <v>218</v>
      </c>
      <c r="J18" s="60" t="str">
        <f t="shared" ref="J18:J95" si="0">IF(S18&gt;20,"TRUE","FALSE")</f>
        <v>FALSE</v>
      </c>
      <c r="K18" s="60">
        <v>1</v>
      </c>
      <c r="L18" s="60" t="s">
        <v>219</v>
      </c>
      <c r="M18" s="61" t="s">
        <v>220</v>
      </c>
      <c r="N18" s="61">
        <f>'Analyst Report'!G31</f>
        <v>0</v>
      </c>
      <c r="O18" s="61" t="str">
        <f>IF(LEN(VLOOKUP(B18,'Analyst Report'!$A$31:$I$119,7,TRUE))= 0,"",VLOOKUP(B18,'Analyst Report'!$A$31:$I$119,7,TRUE))</f>
        <v/>
      </c>
      <c r="P18" s="61">
        <f t="shared" ref="P18:P95" si="1">IF((O18=""),(IF(ISNUMBER(FIND(M18,N18)), 1, 0)),(IF(ISNUMBER(FIND(M18,O18)), 1, 0)))</f>
        <v>0</v>
      </c>
      <c r="Q18" s="68">
        <v>5</v>
      </c>
      <c r="R18" s="61">
        <f>IF(LEN(VLOOKUP(B18,'Analyst Report'!$A$31:$I$119,9,FALSE))= 0,VLOOKUP(B18,'Analyst Report'!$A$31:$I$119,8,FALSE),VLOOKUP(B18,'Analyst Report'!$A$31:$I$119,9,FALSE))</f>
        <v>5</v>
      </c>
      <c r="S18" s="61">
        <f t="shared" ref="S18:S95" si="2">IF((ISNUMBER(R18)),R18,Q18)</f>
        <v>5</v>
      </c>
      <c r="T18" s="61">
        <f t="shared" ref="T18:T95" si="3">P18*S18</f>
        <v>0</v>
      </c>
      <c r="U18" s="62"/>
      <c r="V18" s="148"/>
      <c r="W18" s="148"/>
      <c r="X18" s="148"/>
      <c r="Y18" s="148"/>
      <c r="Z18" s="148"/>
      <c r="AA18" s="62" t="s">
        <v>221</v>
      </c>
      <c r="AB18" s="62"/>
      <c r="AC18" s="64"/>
      <c r="AD18" s="64"/>
      <c r="AE18" s="64"/>
      <c r="AF18" s="65"/>
      <c r="AG18" s="64"/>
      <c r="AH18" s="64"/>
      <c r="AI18" s="64"/>
      <c r="AJ18" s="64"/>
    </row>
    <row r="19" spans="1:36" ht="409.6" thickBot="1" x14ac:dyDescent="0.25">
      <c r="A19" s="55">
        <v>2</v>
      </c>
      <c r="B19" s="66" t="s">
        <v>58</v>
      </c>
      <c r="C19" s="56" t="s">
        <v>222</v>
      </c>
      <c r="D19" s="57" t="str">
        <f>VLOOKUP(B19,'HECVAT - Lite | Vendor Response'!A$24:D$112,4,TRUE)</f>
        <v>On June 13 2023 at approximately 13:36 to 15:27 Mountain Daylight Time (MDT), Amazon Web Services which hosts LearnPlatform experienced a limited outage which affected a number of operations. This outage lasted for approximately two hours. Some users may have experienced longer load times and page errors when accessing LearnPlatform, mainly those users located in the United States (us-east-1 N.Virginia region). This outage was caused by a failure of the AWS Lambda service. All unplanned disruptions and outages can be tracked via the Instructure Status page located at: inst.bid/status. Our annual uptime guarantee is 99.9 uptime.</v>
      </c>
      <c r="E19" s="58" t="s">
        <v>168</v>
      </c>
      <c r="F19" s="58"/>
      <c r="G19" s="58" t="s">
        <v>223</v>
      </c>
      <c r="H19" s="67" t="s">
        <v>224</v>
      </c>
      <c r="I19" s="67" t="s">
        <v>225</v>
      </c>
      <c r="J19" s="60" t="str">
        <f t="shared" si="0"/>
        <v>FALSE</v>
      </c>
      <c r="K19" s="60">
        <v>1</v>
      </c>
      <c r="L19" s="60" t="s">
        <v>219</v>
      </c>
      <c r="M19" s="61" t="s">
        <v>244</v>
      </c>
      <c r="N19" s="61" t="str">
        <f>VLOOKUP(B19,'HECVAT - Lite | Vendor Response'!$A$6:$C$336,3,FALSE)</f>
        <v>Yes</v>
      </c>
      <c r="O19" s="61" t="str">
        <f>IF(LEN(VLOOKUP(B19,'Analyst Report'!$A$31:$I$119,7,TRUE))= 0,"",VLOOKUP(B19,'Analyst Report'!$A$31:$I$119,7,TRUE))</f>
        <v/>
      </c>
      <c r="P19" s="61">
        <f t="shared" si="1"/>
        <v>0</v>
      </c>
      <c r="Q19" s="68">
        <v>20</v>
      </c>
      <c r="R19" s="61">
        <f>IF(LEN(VLOOKUP(B19,'Analyst Report'!$A$31:$I$119,9,FALSE))= 0,VLOOKUP(B19,'Analyst Report'!$A$31:$I$119,8,FALSE),VLOOKUP(B19,'Analyst Report'!$A$31:$I$119,9,FALSE))</f>
        <v>20</v>
      </c>
      <c r="S19" s="61">
        <f t="shared" si="2"/>
        <v>20</v>
      </c>
      <c r="T19" s="61">
        <f t="shared" si="3"/>
        <v>0</v>
      </c>
      <c r="U19" s="62"/>
      <c r="V19" s="148"/>
      <c r="W19" s="148"/>
      <c r="X19" s="148"/>
      <c r="Y19" s="148"/>
      <c r="Z19" s="148"/>
      <c r="AA19" s="62" t="s">
        <v>226</v>
      </c>
      <c r="AB19" s="62"/>
      <c r="AC19" s="64"/>
      <c r="AD19" s="64"/>
      <c r="AE19" s="64"/>
      <c r="AF19" s="65"/>
      <c r="AG19" s="64"/>
      <c r="AH19" s="64"/>
      <c r="AI19" s="64"/>
      <c r="AJ19" s="64"/>
    </row>
    <row r="20" spans="1:36" ht="409.6" thickBot="1" x14ac:dyDescent="0.25">
      <c r="A20" s="55">
        <v>3</v>
      </c>
      <c r="B20" s="66" t="s">
        <v>59</v>
      </c>
      <c r="C20" s="56" t="s">
        <v>227</v>
      </c>
      <c r="D20" s="57" t="str">
        <f>VLOOKUP(B20,'HECVAT - Lite | Vendor Response'!A$24:D$112,4,TRUE)</f>
        <v>Instructure has a dedicated security function, which includes a team of security engineers, compliance managers, and a Chief Information Security Officer (CISO) who is responsible for overseeing the security program. The security team consists of members with years of security experience, degrees in security systems, certifications in various security domains, and participation in security-related conferences and trainings. Security isn’t treated as the sole responsibility of our Security team though - we ensure our employees understand that security is everyone’s responsibility. All members of Product and Engineering teams are thoroughly trained on secure coding practices, testing, and conducting thorough peer reviews with a focus on security. Likewise, every employee receives regular training on security and privacy as it pertains to their work in protecting our customers.</v>
      </c>
      <c r="E20" s="58" t="s">
        <v>168</v>
      </c>
      <c r="F20" s="58" t="s">
        <v>228</v>
      </c>
      <c r="G20" s="58" t="s">
        <v>229</v>
      </c>
      <c r="H20" s="67" t="s">
        <v>230</v>
      </c>
      <c r="I20" s="67" t="s">
        <v>231</v>
      </c>
      <c r="J20" s="60" t="str">
        <f t="shared" si="0"/>
        <v>FALSE</v>
      </c>
      <c r="K20" s="60">
        <v>1</v>
      </c>
      <c r="L20" s="60" t="s">
        <v>219</v>
      </c>
      <c r="M20" s="61" t="s">
        <v>220</v>
      </c>
      <c r="N20" s="61" t="str">
        <f>VLOOKUP(B20,'HECVAT - Lite | Vendor Response'!$A$6:$C$336,3,FALSE)</f>
        <v>Yes</v>
      </c>
      <c r="O20" s="61" t="str">
        <f>IF(LEN(VLOOKUP(B20,'Analyst Report'!$A$31:$I$119,7,TRUE))= 0,"",VLOOKUP(B20,'Analyst Report'!$A$31:$I$119,7,TRUE))</f>
        <v/>
      </c>
      <c r="P20" s="61">
        <f t="shared" si="1"/>
        <v>1</v>
      </c>
      <c r="Q20" s="68">
        <v>10</v>
      </c>
      <c r="R20" s="61">
        <f>IF(LEN(VLOOKUP(B20,'Analyst Report'!$A$31:$I$119,9,FALSE))= 0,VLOOKUP(B20,'Analyst Report'!$A$31:$I$119,8,FALSE),VLOOKUP(B20,'Analyst Report'!$A$31:$I$119,9,FALSE))</f>
        <v>10</v>
      </c>
      <c r="S20" s="61">
        <f t="shared" si="2"/>
        <v>10</v>
      </c>
      <c r="T20" s="61">
        <f t="shared" si="3"/>
        <v>10</v>
      </c>
      <c r="U20" s="62"/>
      <c r="V20" s="148"/>
      <c r="W20" s="148" t="s">
        <v>232</v>
      </c>
      <c r="X20" s="148"/>
      <c r="Y20" s="148"/>
      <c r="Z20" s="148"/>
      <c r="AA20" s="62" t="s">
        <v>233</v>
      </c>
      <c r="AB20" s="62"/>
      <c r="AC20" s="64"/>
      <c r="AD20" s="64"/>
      <c r="AE20" s="64"/>
      <c r="AF20" s="65"/>
      <c r="AG20" s="64"/>
      <c r="AH20" s="64"/>
      <c r="AI20" s="64"/>
      <c r="AJ20" s="64"/>
    </row>
    <row r="21" spans="1:36" ht="15.75" customHeight="1" thickBot="1" x14ac:dyDescent="0.25">
      <c r="A21" s="55">
        <v>4</v>
      </c>
      <c r="B21" s="66" t="s">
        <v>60</v>
      </c>
      <c r="C21" s="56" t="s">
        <v>234</v>
      </c>
      <c r="D21" s="57" t="str">
        <f>VLOOKUP(B21,'HECVAT - Lite | Vendor Response'!A$24:D$112,4,TRUE)</f>
        <v/>
      </c>
      <c r="E21" s="58" t="s">
        <v>168</v>
      </c>
      <c r="F21" s="58" t="s">
        <v>235</v>
      </c>
      <c r="G21" s="58" t="s">
        <v>236</v>
      </c>
      <c r="H21" s="67" t="s">
        <v>237</v>
      </c>
      <c r="I21" s="67" t="s">
        <v>238</v>
      </c>
      <c r="J21" s="60" t="str">
        <f t="shared" si="0"/>
        <v>FALSE</v>
      </c>
      <c r="K21" s="60">
        <v>1</v>
      </c>
      <c r="L21" s="60" t="s">
        <v>219</v>
      </c>
      <c r="M21" s="61" t="s">
        <v>220</v>
      </c>
      <c r="N21" s="61" t="str">
        <f>VLOOKUP(B21,'HECVAT - Lite | Vendor Response'!$A$6:$C$336,3,FALSE)</f>
        <v>Yes</v>
      </c>
      <c r="O21" s="61" t="str">
        <f>IF(LEN(VLOOKUP(B21,'Analyst Report'!$A$31:$I$119,7,TRUE))= 0,"",VLOOKUP(B21,'Analyst Report'!$A$31:$I$119,7,TRUE))</f>
        <v/>
      </c>
      <c r="P21" s="61">
        <f t="shared" si="1"/>
        <v>1</v>
      </c>
      <c r="Q21" s="68">
        <v>15</v>
      </c>
      <c r="R21" s="61">
        <f>IF(LEN(VLOOKUP(B21,'Analyst Report'!$A$31:$I$119,9,FALSE))= 0,VLOOKUP(B21,'Analyst Report'!$A$31:$I$119,8,FALSE),VLOOKUP(B21,'Analyst Report'!$A$31:$I$119,9,FALSE))</f>
        <v>15</v>
      </c>
      <c r="S21" s="61">
        <f t="shared" si="2"/>
        <v>15</v>
      </c>
      <c r="T21" s="61">
        <f t="shared" si="3"/>
        <v>15</v>
      </c>
      <c r="U21" s="62"/>
      <c r="V21" s="148"/>
      <c r="W21" s="148" t="s">
        <v>239</v>
      </c>
      <c r="X21" s="148"/>
      <c r="Y21" s="148"/>
      <c r="Z21" s="148"/>
      <c r="AA21" s="62"/>
      <c r="AB21" s="62"/>
      <c r="AC21" s="64"/>
      <c r="AD21" s="64"/>
      <c r="AE21" s="64"/>
      <c r="AF21" s="65"/>
      <c r="AG21" s="64"/>
      <c r="AH21" s="64"/>
      <c r="AI21" s="64"/>
      <c r="AJ21" s="64"/>
    </row>
    <row r="22" spans="1:36" ht="15.75" customHeight="1" thickBot="1" x14ac:dyDescent="0.25">
      <c r="A22" s="55">
        <v>5</v>
      </c>
      <c r="B22" s="66" t="s">
        <v>61</v>
      </c>
      <c r="C22" s="56" t="s">
        <v>240</v>
      </c>
      <c r="D22" s="57" t="str">
        <f>VLOOKUP(B22,'HECVAT - Lite | Vendor Response'!A$24:D$112,4,TRUE)</f>
        <v/>
      </c>
      <c r="E22" s="58" t="s">
        <v>168</v>
      </c>
      <c r="F22" s="58" t="s">
        <v>168</v>
      </c>
      <c r="G22" s="58" t="s">
        <v>241</v>
      </c>
      <c r="H22" s="67" t="s">
        <v>242</v>
      </c>
      <c r="I22" s="59" t="s">
        <v>243</v>
      </c>
      <c r="J22" s="60" t="str">
        <f t="shared" si="0"/>
        <v>TRUE</v>
      </c>
      <c r="K22" s="60">
        <v>1</v>
      </c>
      <c r="L22" s="60" t="s">
        <v>219</v>
      </c>
      <c r="M22" s="61" t="s">
        <v>244</v>
      </c>
      <c r="N22" s="61" t="str">
        <f>VLOOKUP(B22,'HECVAT - Lite | Vendor Response'!$A$6:$C$336,3,FALSE)</f>
        <v>No</v>
      </c>
      <c r="O22" s="61" t="str">
        <f>IF(LEN(VLOOKUP(B22,'Analyst Report'!$A$31:$I$119,7,TRUE))= 0,"",VLOOKUP(B22,'Analyst Report'!$A$31:$I$119,7,TRUE))</f>
        <v/>
      </c>
      <c r="P22" s="61">
        <f t="shared" si="1"/>
        <v>1</v>
      </c>
      <c r="Q22" s="68">
        <v>40</v>
      </c>
      <c r="R22" s="61">
        <f>IF(LEN(VLOOKUP(B22,'Analyst Report'!$A$31:$I$119,9,FALSE))= 0,VLOOKUP(B22,'Analyst Report'!$A$31:$I$119,8,FALSE),VLOOKUP(B22,'Analyst Report'!$A$31:$I$119,9,FALSE))</f>
        <v>40</v>
      </c>
      <c r="S22" s="61">
        <f t="shared" si="2"/>
        <v>40</v>
      </c>
      <c r="T22" s="61">
        <f t="shared" si="3"/>
        <v>40</v>
      </c>
      <c r="U22" s="62"/>
      <c r="V22" s="148"/>
      <c r="W22" s="148" t="s">
        <v>232</v>
      </c>
      <c r="X22" s="148"/>
      <c r="Y22" s="148"/>
      <c r="Z22" s="148"/>
      <c r="AA22" s="62" t="s">
        <v>245</v>
      </c>
      <c r="AB22" s="62"/>
      <c r="AC22" s="64"/>
      <c r="AD22" s="64"/>
      <c r="AE22" s="64"/>
      <c r="AF22" s="65"/>
      <c r="AG22" s="64"/>
      <c r="AH22" s="64"/>
      <c r="AI22" s="64"/>
      <c r="AJ22" s="64"/>
    </row>
    <row r="23" spans="1:36" ht="15.75" customHeight="1" thickBot="1" x14ac:dyDescent="0.25">
      <c r="A23" s="55">
        <v>6</v>
      </c>
      <c r="B23" s="66" t="s">
        <v>62</v>
      </c>
      <c r="C23" s="56" t="s">
        <v>246</v>
      </c>
      <c r="D23" s="57" t="str">
        <f>VLOOKUP(B23,'HECVAT - Lite | Vendor Response'!A$24:D$112,4,TRUE)</f>
        <v>Data regulated by PCI DSS does not reside in LearnPlatform.</v>
      </c>
      <c r="E23" s="58" t="s">
        <v>168</v>
      </c>
      <c r="F23" s="58" t="s">
        <v>168</v>
      </c>
      <c r="G23" s="58" t="s">
        <v>241</v>
      </c>
      <c r="H23" s="67" t="s">
        <v>247</v>
      </c>
      <c r="I23" s="59" t="s">
        <v>248</v>
      </c>
      <c r="J23" s="60" t="str">
        <f t="shared" si="0"/>
        <v>TRUE</v>
      </c>
      <c r="K23" s="60">
        <v>1</v>
      </c>
      <c r="L23" s="60" t="s">
        <v>219</v>
      </c>
      <c r="M23" s="61" t="s">
        <v>244</v>
      </c>
      <c r="N23" s="61" t="str">
        <f>VLOOKUP(B23,'HECVAT - Lite | Vendor Response'!$A$6:$C$336,3,FALSE)</f>
        <v>No</v>
      </c>
      <c r="O23" s="61" t="str">
        <f>IF(LEN(VLOOKUP(B23,'Analyst Report'!$A$31:$I$119,7,TRUE))= 0,"",VLOOKUP(B23,'Analyst Report'!$A$31:$I$119,7,TRUE))</f>
        <v/>
      </c>
      <c r="P23" s="61">
        <f t="shared" si="1"/>
        <v>1</v>
      </c>
      <c r="Q23" s="68">
        <v>40</v>
      </c>
      <c r="R23" s="61">
        <f>IF(LEN(VLOOKUP(B23,'Analyst Report'!$A$31:$I$119,9,FALSE))= 0,VLOOKUP(B23,'Analyst Report'!$A$31:$I$119,8,FALSE),VLOOKUP(B23,'Analyst Report'!$A$31:$I$119,9,FALSE))</f>
        <v>40</v>
      </c>
      <c r="S23" s="61">
        <f t="shared" si="2"/>
        <v>40</v>
      </c>
      <c r="T23" s="61">
        <f t="shared" si="3"/>
        <v>40</v>
      </c>
      <c r="U23" s="62"/>
      <c r="V23" s="148"/>
      <c r="W23" s="148" t="s">
        <v>249</v>
      </c>
      <c r="X23" s="148"/>
      <c r="Y23" s="148"/>
      <c r="Z23" s="148"/>
      <c r="AA23" s="62" t="s">
        <v>245</v>
      </c>
      <c r="AB23" s="62"/>
      <c r="AC23" s="64"/>
      <c r="AD23" s="64"/>
      <c r="AE23" s="64"/>
      <c r="AF23" s="65"/>
      <c r="AG23" s="64"/>
      <c r="AH23" s="64"/>
      <c r="AI23" s="64"/>
      <c r="AJ23" s="64"/>
    </row>
    <row r="24" spans="1:36" ht="15.75" customHeight="1" thickBot="1" x14ac:dyDescent="0.25">
      <c r="A24" s="55">
        <v>7</v>
      </c>
      <c r="B24" s="66" t="s">
        <v>63</v>
      </c>
      <c r="C24" s="56" t="s">
        <v>250</v>
      </c>
      <c r="D24" s="57">
        <f>VLOOKUP(B24,'HECVAT - Lite | Vendor Response'!A$24:D$112,4,TRUE)</f>
        <v>0</v>
      </c>
      <c r="E24" s="58" t="s">
        <v>251</v>
      </c>
      <c r="F24" s="58" t="s">
        <v>168</v>
      </c>
      <c r="G24" s="58" t="s">
        <v>168</v>
      </c>
      <c r="H24" s="67" t="s">
        <v>252</v>
      </c>
      <c r="I24" s="67" t="s">
        <v>253</v>
      </c>
      <c r="J24" s="60" t="str">
        <f t="shared" si="0"/>
        <v>FALSE</v>
      </c>
      <c r="K24" s="60">
        <v>1</v>
      </c>
      <c r="L24" s="60" t="s">
        <v>219</v>
      </c>
      <c r="M24" s="61" t="s">
        <v>220</v>
      </c>
      <c r="N24" s="61" t="str">
        <f>VLOOKUP(B24,'HECVAT - Lite | Vendor Response'!$A$6:$C$336,3,FALSE)</f>
        <v/>
      </c>
      <c r="O24" s="61" t="str">
        <f>IF(LEN(VLOOKUP(B24,'Analyst Report'!$A$31:$I$119,7,TRUE))= 0,"",VLOOKUP(B24,'Analyst Report'!$A$31:$I$119,7,TRUE))</f>
        <v/>
      </c>
      <c r="P24" s="61">
        <f t="shared" si="1"/>
        <v>0</v>
      </c>
      <c r="Q24" s="68">
        <v>5</v>
      </c>
      <c r="R24" s="61">
        <f>IF(LEN(VLOOKUP(B24,'Analyst Report'!$A$31:$I$119,9,FALSE))= 0,VLOOKUP(B24,'Analyst Report'!$A$31:$I$119,8,FALSE),VLOOKUP(B24,'Analyst Report'!$A$31:$I$119,9,FALSE))</f>
        <v>5</v>
      </c>
      <c r="S24" s="61">
        <f t="shared" si="2"/>
        <v>5</v>
      </c>
      <c r="T24" s="61">
        <f t="shared" si="3"/>
        <v>0</v>
      </c>
      <c r="U24" s="62"/>
      <c r="V24" s="148"/>
      <c r="W24" s="148" t="s">
        <v>232</v>
      </c>
      <c r="X24" s="148"/>
      <c r="Y24" s="148"/>
      <c r="Z24" s="148"/>
      <c r="AA24" s="62"/>
      <c r="AB24" s="62" t="s">
        <v>254</v>
      </c>
      <c r="AC24" s="64"/>
      <c r="AD24" s="64"/>
      <c r="AE24" s="64"/>
      <c r="AF24" s="65"/>
      <c r="AG24" s="64"/>
      <c r="AH24" s="64"/>
      <c r="AI24" s="64"/>
      <c r="AJ24" s="64"/>
    </row>
    <row r="25" spans="1:36" ht="15.75" customHeight="1" thickBot="1" x14ac:dyDescent="0.25">
      <c r="A25" s="55">
        <v>8</v>
      </c>
      <c r="B25" s="66" t="s">
        <v>64</v>
      </c>
      <c r="C25" s="56" t="s">
        <v>255</v>
      </c>
      <c r="D25" s="57">
        <f>VLOOKUP(B25,'HECVAT - Lite | Vendor Response'!A$24:D$112,4,TRUE)</f>
        <v>0</v>
      </c>
      <c r="E25" s="58" t="s">
        <v>168</v>
      </c>
      <c r="F25" s="69" t="s">
        <v>256</v>
      </c>
      <c r="G25" s="69" t="s">
        <v>257</v>
      </c>
      <c r="H25" s="67" t="s">
        <v>258</v>
      </c>
      <c r="I25" s="59" t="s">
        <v>259</v>
      </c>
      <c r="J25" s="60" t="str">
        <f t="shared" si="0"/>
        <v>FALSE</v>
      </c>
      <c r="K25" s="60">
        <v>1</v>
      </c>
      <c r="L25" s="60" t="s">
        <v>6</v>
      </c>
      <c r="M25" s="61" t="s">
        <v>220</v>
      </c>
      <c r="N25" s="61" t="str">
        <f>VLOOKUP(B25,'HECVAT - Lite | Vendor Response'!$A$6:$C$336,3,FALSE)</f>
        <v>No</v>
      </c>
      <c r="O25" s="61" t="str">
        <f>IF(LEN(VLOOKUP(B25,'Analyst Report'!$A$31:$I$119,7,FALSE))= 0,"",VLOOKUP(B25,'Analyst Report'!$A$31:$I$119,7,FALSE))</f>
        <v/>
      </c>
      <c r="P25" s="61">
        <f t="shared" si="1"/>
        <v>0</v>
      </c>
      <c r="Q25" s="68">
        <v>15</v>
      </c>
      <c r="R25" s="61">
        <f>IF(LEN(VLOOKUP(B25,'Analyst Report'!$A$31:$I$119,9,FALSE))= 0,VLOOKUP(B25,'Analyst Report'!$A$31:$I$119,8,FALSE),VLOOKUP(B25,'Analyst Report'!$A$31:$I$119,9,FALSE))</f>
        <v>15</v>
      </c>
      <c r="S25" s="61">
        <f t="shared" si="2"/>
        <v>15</v>
      </c>
      <c r="T25" s="61">
        <f t="shared" si="3"/>
        <v>0</v>
      </c>
      <c r="U25" s="62"/>
      <c r="V25" s="148"/>
      <c r="W25" s="148" t="s">
        <v>232</v>
      </c>
      <c r="X25" s="148"/>
      <c r="Y25" s="148"/>
      <c r="Z25" s="148" t="s">
        <v>260</v>
      </c>
      <c r="AA25" s="70" t="s">
        <v>261</v>
      </c>
      <c r="AB25" s="70"/>
      <c r="AC25" s="64"/>
      <c r="AD25" s="64"/>
      <c r="AE25" s="64"/>
      <c r="AF25" s="65"/>
      <c r="AG25" s="64"/>
      <c r="AH25" s="64"/>
      <c r="AI25" s="64"/>
      <c r="AJ25" s="64"/>
    </row>
    <row r="26" spans="1:36" ht="15.75" customHeight="1" thickBot="1" x14ac:dyDescent="0.25">
      <c r="A26" s="55">
        <v>9</v>
      </c>
      <c r="B26" s="66" t="s">
        <v>65</v>
      </c>
      <c r="C26" s="56" t="s">
        <v>262</v>
      </c>
      <c r="D26" s="57">
        <f>VLOOKUP(B26,'HECVAT - Lite | Vendor Response'!A$24:D$112,4,TRUE)</f>
        <v>0</v>
      </c>
      <c r="E26" s="58" t="s">
        <v>168</v>
      </c>
      <c r="F26" s="69" t="s">
        <v>263</v>
      </c>
      <c r="G26" s="69" t="s">
        <v>264</v>
      </c>
      <c r="H26" s="67" t="s">
        <v>265</v>
      </c>
      <c r="I26" s="67" t="s">
        <v>266</v>
      </c>
      <c r="J26" s="60" t="str">
        <f t="shared" si="0"/>
        <v>FALSE</v>
      </c>
      <c r="K26" s="60">
        <v>1</v>
      </c>
      <c r="L26" s="60" t="s">
        <v>6</v>
      </c>
      <c r="M26" s="61" t="s">
        <v>220</v>
      </c>
      <c r="N26" s="61" t="str">
        <f>VLOOKUP(B26,'HECVAT - Lite | Vendor Response'!$A$6:$C$336,3,FALSE)</f>
        <v>Yes</v>
      </c>
      <c r="O26" s="61" t="str">
        <f>IF(LEN(VLOOKUP(B26,'Analyst Report'!$A$31:$I$119,7,FALSE))= 0,"",VLOOKUP(B26,'Analyst Report'!$A$31:$I$119,7,FALSE))</f>
        <v/>
      </c>
      <c r="P26" s="61">
        <f t="shared" si="1"/>
        <v>1</v>
      </c>
      <c r="Q26" s="68">
        <v>10</v>
      </c>
      <c r="R26" s="61">
        <f>IF(LEN(VLOOKUP(B26,'Analyst Report'!$A$31:$I$119,9,FALSE))= 0,VLOOKUP(B26,'Analyst Report'!$A$31:$I$119,8,FALSE),VLOOKUP(B26,'Analyst Report'!$A$31:$I$119,9,FALSE))</f>
        <v>10</v>
      </c>
      <c r="S26" s="61">
        <f t="shared" si="2"/>
        <v>10</v>
      </c>
      <c r="T26" s="61">
        <f t="shared" si="3"/>
        <v>10</v>
      </c>
      <c r="U26" s="62"/>
      <c r="V26" s="148"/>
      <c r="W26" s="148" t="s">
        <v>232</v>
      </c>
      <c r="X26" s="148"/>
      <c r="Y26" s="148"/>
      <c r="Z26" s="150" t="s">
        <v>267</v>
      </c>
      <c r="AA26" s="71" t="s">
        <v>268</v>
      </c>
      <c r="AB26" s="71"/>
      <c r="AC26" s="64"/>
      <c r="AD26" s="64"/>
      <c r="AE26" s="64"/>
      <c r="AF26" s="65"/>
      <c r="AG26" s="64"/>
      <c r="AH26" s="64"/>
      <c r="AI26" s="64"/>
      <c r="AJ26" s="64"/>
    </row>
    <row r="27" spans="1:36" ht="15.75" customHeight="1" thickBot="1" x14ac:dyDescent="0.25">
      <c r="A27" s="55">
        <v>10</v>
      </c>
      <c r="B27" s="66" t="s">
        <v>66</v>
      </c>
      <c r="C27" s="56" t="s">
        <v>269</v>
      </c>
      <c r="D27" s="72" t="str">
        <f>VLOOKUP(B27,'HECVAT - Lite | Vendor Response'!A$24:D$112,4,TRUE)</f>
        <v>Instructure is CSA STAR Level 1 Self Assessed. Our listing can be viewed on the CSA STAR Registry at: inst.bid/csa</v>
      </c>
      <c r="E27" s="58" t="s">
        <v>168</v>
      </c>
      <c r="F27" s="69" t="s">
        <v>270</v>
      </c>
      <c r="G27" s="69" t="s">
        <v>271</v>
      </c>
      <c r="H27" s="67" t="s">
        <v>272</v>
      </c>
      <c r="I27" s="67" t="s">
        <v>273</v>
      </c>
      <c r="J27" s="60" t="str">
        <f t="shared" si="0"/>
        <v>FALSE</v>
      </c>
      <c r="K27" s="60">
        <v>1</v>
      </c>
      <c r="L27" s="60" t="s">
        <v>6</v>
      </c>
      <c r="M27" s="61" t="s">
        <v>220</v>
      </c>
      <c r="N27" s="61" t="str">
        <f>VLOOKUP(B27,'HECVAT - Lite | Vendor Response'!$A$6:$C$336,3,FALSE)</f>
        <v>Yes</v>
      </c>
      <c r="O27" s="61" t="str">
        <f>IF(LEN(VLOOKUP(B27,'Analyst Report'!$A$31:$I$119,7,FALSE))= 0,"",VLOOKUP(B27,'Analyst Report'!$A$31:$I$119,7,FALSE))</f>
        <v/>
      </c>
      <c r="P27" s="61">
        <f t="shared" si="1"/>
        <v>1</v>
      </c>
      <c r="Q27" s="68">
        <v>15</v>
      </c>
      <c r="R27" s="61">
        <f>IF(LEN(VLOOKUP(B27,'Analyst Report'!$A$31:$I$119,9,FALSE))= 0,VLOOKUP(B27,'Analyst Report'!$A$31:$I$119,8,FALSE),VLOOKUP(B27,'Analyst Report'!$A$31:$I$119,9,FALSE))</f>
        <v>15</v>
      </c>
      <c r="S27" s="61">
        <f t="shared" si="2"/>
        <v>15</v>
      </c>
      <c r="T27" s="61">
        <f t="shared" si="3"/>
        <v>15</v>
      </c>
      <c r="U27" s="62"/>
      <c r="V27" s="148"/>
      <c r="W27" s="148" t="s">
        <v>232</v>
      </c>
      <c r="X27" s="148"/>
      <c r="Y27" s="148"/>
      <c r="Z27" s="150" t="s">
        <v>267</v>
      </c>
      <c r="AA27" s="71" t="s">
        <v>261</v>
      </c>
      <c r="AB27" s="71"/>
      <c r="AC27" s="64"/>
      <c r="AD27" s="64"/>
      <c r="AE27" s="64"/>
      <c r="AF27" s="65"/>
      <c r="AG27" s="64"/>
      <c r="AH27" s="64"/>
      <c r="AI27" s="64"/>
      <c r="AJ27" s="64"/>
    </row>
    <row r="28" spans="1:36" ht="15.75" customHeight="1" thickBot="1" x14ac:dyDescent="0.25">
      <c r="A28" s="55">
        <v>11</v>
      </c>
      <c r="B28" s="66" t="s">
        <v>67</v>
      </c>
      <c r="C28" s="56" t="s">
        <v>274</v>
      </c>
      <c r="D28" s="72" t="str">
        <f>VLOOKUP(B28,'HECVAT - Lite | Vendor Response'!A$24:D$112,4,TRUE)</f>
        <v>Instructure has invested in operating a robust information security program which is founded on the guidance provided by the International Organisation for Standardization's (ISO) 27000 suite of standards. Instructure also uses NIST's 800-53 suite of controls as a guide to securing Instructure services where applicable and relevant, as well as following information security best practices as set forth by the AICPA's Trust Service Principles and Criteria.</v>
      </c>
      <c r="E28" s="58" t="s">
        <v>168</v>
      </c>
      <c r="F28" s="69" t="s">
        <v>275</v>
      </c>
      <c r="G28" s="69" t="s">
        <v>276</v>
      </c>
      <c r="H28" s="67" t="s">
        <v>277</v>
      </c>
      <c r="I28" s="67" t="s">
        <v>278</v>
      </c>
      <c r="J28" s="60" t="str">
        <f t="shared" si="0"/>
        <v>TRUE</v>
      </c>
      <c r="K28" s="60">
        <v>1</v>
      </c>
      <c r="L28" s="60" t="s">
        <v>6</v>
      </c>
      <c r="M28" s="61" t="s">
        <v>220</v>
      </c>
      <c r="N28" s="61" t="str">
        <f>VLOOKUP(B28,'HECVAT - Lite | Vendor Response'!$A$6:$C$336,3,FALSE)</f>
        <v>Yes</v>
      </c>
      <c r="O28" s="61" t="str">
        <f>IF(LEN(VLOOKUP(B28,'Analyst Report'!$A$31:$I$119,7,FALSE))= 0,"",VLOOKUP(B28,'Analyst Report'!$A$31:$I$119,7,FALSE))</f>
        <v/>
      </c>
      <c r="P28" s="61">
        <f t="shared" si="1"/>
        <v>1</v>
      </c>
      <c r="Q28" s="68">
        <v>25</v>
      </c>
      <c r="R28" s="61">
        <f>IF(LEN(VLOOKUP(B28,'Analyst Report'!$A$31:$I$119,9,FALSE))= 0,VLOOKUP(B28,'Analyst Report'!$A$31:$I$119,8,FALSE),VLOOKUP(B28,'Analyst Report'!$A$31:$I$119,9,FALSE))</f>
        <v>25</v>
      </c>
      <c r="S28" s="61">
        <f t="shared" si="2"/>
        <v>25</v>
      </c>
      <c r="T28" s="61">
        <f t="shared" si="3"/>
        <v>25</v>
      </c>
      <c r="U28" s="62"/>
      <c r="V28" s="148"/>
      <c r="W28" s="148" t="s">
        <v>279</v>
      </c>
      <c r="X28" s="148"/>
      <c r="Y28" s="148"/>
      <c r="Z28" s="148" t="s">
        <v>260</v>
      </c>
      <c r="AA28" s="70" t="s">
        <v>280</v>
      </c>
      <c r="AB28" s="70"/>
      <c r="AC28" s="64"/>
      <c r="AD28" s="64"/>
      <c r="AE28" s="64"/>
      <c r="AF28" s="65"/>
      <c r="AG28" s="64"/>
      <c r="AH28" s="64"/>
      <c r="AI28" s="64"/>
      <c r="AJ28" s="64"/>
    </row>
    <row r="29" spans="1:36" ht="15.75" customHeight="1" thickBot="1" x14ac:dyDescent="0.25">
      <c r="A29" s="55">
        <v>12</v>
      </c>
      <c r="B29" s="66" t="s">
        <v>68</v>
      </c>
      <c r="C29" s="56" t="s">
        <v>281</v>
      </c>
      <c r="D29" s="72" t="str">
        <f>VLOOKUP(B29,'HECVAT - Lite | Vendor Response'!A$24:D$112,4,TRUE)</f>
        <v>Instructure currently has no requirement to conform to NIST SP 800-171 and is not CMMC certified, however, based on our ISO 27001 certification, we believe CMMC Level 3 could be achieved.</v>
      </c>
      <c r="E29" s="58" t="s">
        <v>2235</v>
      </c>
      <c r="F29" s="58" t="s">
        <v>282</v>
      </c>
      <c r="G29" s="58" t="s">
        <v>283</v>
      </c>
      <c r="H29" s="67" t="s">
        <v>284</v>
      </c>
      <c r="I29" s="67" t="s">
        <v>285</v>
      </c>
      <c r="J29" s="60" t="str">
        <f t="shared" si="0"/>
        <v>FALSE</v>
      </c>
      <c r="K29" s="60">
        <v>1</v>
      </c>
      <c r="L29" s="60" t="s">
        <v>6</v>
      </c>
      <c r="M29" s="61" t="s">
        <v>220</v>
      </c>
      <c r="N29" s="61" t="str">
        <f>VLOOKUP(B29,'HECVAT - Lite | Vendor Response'!$A$6:$C$336,3,FALSE)</f>
        <v>Yes</v>
      </c>
      <c r="O29" s="61" t="str">
        <f>IF(LEN(VLOOKUP(B29,'Analyst Report'!$A$31:$I$119,7,FALSE))= 0,"",VLOOKUP(B29,'Analyst Report'!$A$31:$I$119,7,FALSE))</f>
        <v/>
      </c>
      <c r="P29" s="61">
        <f t="shared" si="1"/>
        <v>1</v>
      </c>
      <c r="Q29" s="68">
        <v>10</v>
      </c>
      <c r="R29" s="61">
        <f>IF(LEN(VLOOKUP(B29,'Analyst Report'!$A$31:$I$119,9,FALSE))= 0,VLOOKUP(B29,'Analyst Report'!$A$31:$I$119,8,FALSE),VLOOKUP(B29,'Analyst Report'!$A$31:$I$119,9,FALSE))</f>
        <v>10</v>
      </c>
      <c r="S29" s="61">
        <f t="shared" si="2"/>
        <v>10</v>
      </c>
      <c r="T29" s="61">
        <f t="shared" si="3"/>
        <v>10</v>
      </c>
      <c r="U29" s="62"/>
      <c r="V29" s="148"/>
      <c r="W29" s="148" t="s">
        <v>279</v>
      </c>
      <c r="X29" s="148"/>
      <c r="Y29" s="148"/>
      <c r="Z29" s="148" t="s">
        <v>260</v>
      </c>
      <c r="AA29" s="70" t="s">
        <v>245</v>
      </c>
      <c r="AB29" s="70"/>
      <c r="AC29" s="64"/>
      <c r="AD29" s="64"/>
      <c r="AE29" s="64"/>
      <c r="AF29" s="65"/>
      <c r="AG29" s="64"/>
      <c r="AH29" s="64"/>
      <c r="AI29" s="64"/>
      <c r="AJ29" s="64"/>
    </row>
    <row r="30" spans="1:36" ht="15.75" customHeight="1" thickBot="1" x14ac:dyDescent="0.25">
      <c r="A30" s="55">
        <v>13</v>
      </c>
      <c r="B30" s="66" t="s">
        <v>69</v>
      </c>
      <c r="C30" s="56" t="s">
        <v>286</v>
      </c>
      <c r="D30" s="57" t="str">
        <f>VLOOKUP(B30,'HECVAT - Lite | Vendor Response'!A$24:D$112,4,TRUE)</f>
        <v>An architecture diagram is available as part of our LearnPlatform Security Package.</v>
      </c>
      <c r="E30" s="58" t="s">
        <v>168</v>
      </c>
      <c r="F30" s="69" t="s">
        <v>287</v>
      </c>
      <c r="G30" s="69" t="s">
        <v>288</v>
      </c>
      <c r="H30" s="67" t="s">
        <v>289</v>
      </c>
      <c r="I30" s="67" t="s">
        <v>290</v>
      </c>
      <c r="J30" s="60" t="str">
        <f t="shared" si="0"/>
        <v>TRUE</v>
      </c>
      <c r="K30" s="60">
        <v>1</v>
      </c>
      <c r="L30" s="60" t="s">
        <v>6</v>
      </c>
      <c r="M30" s="61" t="s">
        <v>220</v>
      </c>
      <c r="N30" s="61" t="str">
        <f>VLOOKUP(B30,'HECVAT - Lite | Vendor Response'!$A$6:$C$336,3,FALSE)</f>
        <v>Yes</v>
      </c>
      <c r="O30" s="61" t="str">
        <f>IF(LEN(VLOOKUP(B30,'Analyst Report'!$A$31:$I$119,7,FALSE))= 0,"",VLOOKUP(B30,'Analyst Report'!$A$31:$I$119,7,FALSE))</f>
        <v/>
      </c>
      <c r="P30" s="61">
        <f t="shared" si="1"/>
        <v>1</v>
      </c>
      <c r="Q30" s="68">
        <v>25</v>
      </c>
      <c r="R30" s="61">
        <f>IF(LEN(VLOOKUP(B30,'Analyst Report'!$A$31:$I$119,9,FALSE))= 0,VLOOKUP(B30,'Analyst Report'!$A$31:$I$119,8,FALSE),VLOOKUP(B30,'Analyst Report'!$A$31:$I$119,9,FALSE))</f>
        <v>25</v>
      </c>
      <c r="S30" s="61">
        <f t="shared" si="2"/>
        <v>25</v>
      </c>
      <c r="T30" s="61">
        <f t="shared" si="3"/>
        <v>25</v>
      </c>
      <c r="U30" s="62"/>
      <c r="V30" s="148" t="s">
        <v>291</v>
      </c>
      <c r="W30" s="148" t="s">
        <v>292</v>
      </c>
      <c r="X30" s="148" t="s">
        <v>293</v>
      </c>
      <c r="Y30" s="148"/>
      <c r="Z30" s="148" t="s">
        <v>260</v>
      </c>
      <c r="AA30" s="70" t="s">
        <v>294</v>
      </c>
      <c r="AB30" s="70" t="s">
        <v>295</v>
      </c>
      <c r="AC30" s="64"/>
      <c r="AD30" s="64"/>
      <c r="AE30" s="64"/>
      <c r="AF30" s="65"/>
      <c r="AG30" s="64"/>
      <c r="AH30" s="64"/>
      <c r="AI30" s="64"/>
      <c r="AJ30" s="64"/>
    </row>
    <row r="31" spans="1:36" ht="15.75" customHeight="1" thickBot="1" x14ac:dyDescent="0.25">
      <c r="A31" s="55">
        <v>14</v>
      </c>
      <c r="B31" s="66" t="s">
        <v>70</v>
      </c>
      <c r="C31" s="56" t="s">
        <v>296</v>
      </c>
      <c r="D31" s="57" t="str">
        <f>VLOOKUP(B31,'HECVAT - Lite | Vendor Response'!A$24:D$112,4,TRUE)</f>
        <v>Please see: inst.bid/privacy</v>
      </c>
      <c r="E31" s="58" t="s">
        <v>168</v>
      </c>
      <c r="F31" s="69" t="s">
        <v>297</v>
      </c>
      <c r="G31" s="69" t="s">
        <v>298</v>
      </c>
      <c r="H31" s="67" t="s">
        <v>299</v>
      </c>
      <c r="I31" s="59" t="s">
        <v>300</v>
      </c>
      <c r="J31" s="60" t="str">
        <f t="shared" si="0"/>
        <v>FALSE</v>
      </c>
      <c r="K31" s="60">
        <v>1</v>
      </c>
      <c r="L31" s="60" t="s">
        <v>6</v>
      </c>
      <c r="M31" s="61" t="s">
        <v>220</v>
      </c>
      <c r="N31" s="61" t="str">
        <f>VLOOKUP(B31,'HECVAT - Lite | Vendor Response'!$A$6:$C$336,3,FALSE)</f>
        <v>Yes</v>
      </c>
      <c r="O31" s="61" t="str">
        <f>IF(LEN(VLOOKUP(B31,'Analyst Report'!$A$31:$I$119,7,FALSE))= 0,"",VLOOKUP(B31,'Analyst Report'!$A$31:$I$119,7,FALSE))</f>
        <v/>
      </c>
      <c r="P31" s="61">
        <f t="shared" si="1"/>
        <v>1</v>
      </c>
      <c r="Q31" s="68">
        <v>20</v>
      </c>
      <c r="R31" s="61">
        <f>IF(LEN(VLOOKUP(B31,'Analyst Report'!$A$31:$I$119,9,FALSE))= 0,VLOOKUP(B31,'Analyst Report'!$A$31:$I$119,8,FALSE),VLOOKUP(B31,'Analyst Report'!$A$31:$I$119,9,FALSE))</f>
        <v>20</v>
      </c>
      <c r="S31" s="61">
        <f t="shared" si="2"/>
        <v>20</v>
      </c>
      <c r="T31" s="61">
        <f t="shared" si="3"/>
        <v>20</v>
      </c>
      <c r="U31" s="62"/>
      <c r="V31" s="148"/>
      <c r="W31" s="148"/>
      <c r="X31" s="148"/>
      <c r="Y31" s="148"/>
      <c r="Z31" s="148"/>
      <c r="AA31" s="70" t="s">
        <v>301</v>
      </c>
      <c r="AB31" s="70">
        <v>12.6</v>
      </c>
      <c r="AC31" s="64"/>
      <c r="AD31" s="64"/>
      <c r="AE31" s="64"/>
      <c r="AF31" s="65"/>
      <c r="AG31" s="64"/>
      <c r="AH31" s="64"/>
      <c r="AI31" s="64"/>
      <c r="AJ31" s="64"/>
    </row>
    <row r="32" spans="1:36" ht="15.75" customHeight="1" thickBot="1" x14ac:dyDescent="0.25">
      <c r="A32" s="55">
        <v>15</v>
      </c>
      <c r="B32" s="66" t="s">
        <v>71</v>
      </c>
      <c r="C32" s="56" t="s">
        <v>302</v>
      </c>
      <c r="D32" s="57" t="str">
        <f>VLOOKUP(B32,'HECVAT - Lite | Vendor Response'!A$24:D$112,4,TRUE)</f>
        <v>Instructure maintains a number of policies that form our employee onboarding and offboarding policies. This includes IT Acceptable Use, Network Security, Onboarding and Termination checklists, and Induction policies.</v>
      </c>
      <c r="E32" s="58" t="s">
        <v>168</v>
      </c>
      <c r="F32" s="58" t="s">
        <v>303</v>
      </c>
      <c r="G32" s="58" t="s">
        <v>304</v>
      </c>
      <c r="H32" s="67" t="s">
        <v>305</v>
      </c>
      <c r="I32" s="59" t="s">
        <v>306</v>
      </c>
      <c r="J32" s="60" t="str">
        <f t="shared" si="0"/>
        <v>FALSE</v>
      </c>
      <c r="K32" s="60">
        <v>1</v>
      </c>
      <c r="L32" s="60" t="s">
        <v>6</v>
      </c>
      <c r="M32" s="61" t="s">
        <v>220</v>
      </c>
      <c r="N32" s="61" t="str">
        <f>VLOOKUP(B32,'HECVAT - Lite | Vendor Response'!$A$6:$C$336,3,FALSE)</f>
        <v>Yes</v>
      </c>
      <c r="O32" s="61" t="str">
        <f>IF(LEN(VLOOKUP(B32,'Analyst Report'!$A$31:$I$119,7,FALSE))= 0,"",VLOOKUP(B32,'Analyst Report'!$A$31:$I$119,7,FALSE))</f>
        <v/>
      </c>
      <c r="P32" s="61">
        <f t="shared" si="1"/>
        <v>1</v>
      </c>
      <c r="Q32" s="68">
        <v>10</v>
      </c>
      <c r="R32" s="61">
        <f>IF(LEN(VLOOKUP(B32,'Analyst Report'!$A$31:$I$119,9,FALSE))= 0,VLOOKUP(B32,'Analyst Report'!$A$31:$I$119,8,FALSE),VLOOKUP(B32,'Analyst Report'!$A$31:$I$119,9,FALSE))</f>
        <v>10</v>
      </c>
      <c r="S32" s="61">
        <f t="shared" si="2"/>
        <v>10</v>
      </c>
      <c r="T32" s="61">
        <f t="shared" si="3"/>
        <v>10</v>
      </c>
      <c r="U32" s="62"/>
      <c r="V32" s="148"/>
      <c r="W32" s="148"/>
      <c r="X32" s="148"/>
      <c r="Y32" s="148"/>
      <c r="Z32" s="148"/>
      <c r="AA32" s="70" t="s">
        <v>301</v>
      </c>
      <c r="AB32" s="70">
        <v>8.1</v>
      </c>
      <c r="AC32" s="64"/>
      <c r="AD32" s="64"/>
      <c r="AE32" s="64"/>
      <c r="AF32" s="65"/>
      <c r="AG32" s="64"/>
      <c r="AH32" s="64"/>
      <c r="AI32" s="64"/>
      <c r="AJ32" s="64"/>
    </row>
    <row r="33" spans="1:36" ht="15.75" customHeight="1" thickBot="1" x14ac:dyDescent="0.25">
      <c r="A33" s="55">
        <v>16</v>
      </c>
      <c r="B33" s="66" t="s">
        <v>72</v>
      </c>
      <c r="C33" s="56" t="s">
        <v>307</v>
      </c>
      <c r="D33" s="57" t="str">
        <f>VLOOKUP(B33,'HECVAT - Lite | Vendor Response'!A$24:D$112,4,TRUE)</f>
        <v/>
      </c>
      <c r="E33" s="58" t="s">
        <v>168</v>
      </c>
      <c r="F33" s="58" t="s">
        <v>303</v>
      </c>
      <c r="G33" s="58" t="s">
        <v>308</v>
      </c>
      <c r="H33" s="67" t="s">
        <v>309</v>
      </c>
      <c r="I33" s="67" t="s">
        <v>310</v>
      </c>
      <c r="J33" s="60" t="str">
        <f t="shared" si="0"/>
        <v>FALSE</v>
      </c>
      <c r="K33" s="60">
        <v>1</v>
      </c>
      <c r="L33" s="60" t="s">
        <v>6</v>
      </c>
      <c r="M33" s="61" t="s">
        <v>220</v>
      </c>
      <c r="N33" s="61" t="str">
        <f>VLOOKUP(B33,'HECVAT - Lite | Vendor Response'!$A$6:$C$336,3,FALSE)</f>
        <v>Yes</v>
      </c>
      <c r="O33" s="61" t="str">
        <f>IF(LEN(VLOOKUP(B33,'Analyst Report'!$A$31:$I$119,7,FALSE))= 0,"",VLOOKUP(B33,'Analyst Report'!$A$31:$I$119,7,FALSE))</f>
        <v/>
      </c>
      <c r="P33" s="61">
        <f t="shared" si="1"/>
        <v>1</v>
      </c>
      <c r="Q33" s="68">
        <v>10</v>
      </c>
      <c r="R33" s="61">
        <f>IF(LEN(VLOOKUP(B33,'Analyst Report'!$A$31:$I$119,9,FALSE))= 0,VLOOKUP(B33,'Analyst Report'!$A$31:$I$119,8,FALSE),VLOOKUP(B33,'Analyst Report'!$A$31:$I$119,9,FALSE))</f>
        <v>10</v>
      </c>
      <c r="S33" s="61">
        <f t="shared" si="2"/>
        <v>10</v>
      </c>
      <c r="T33" s="61">
        <f t="shared" si="3"/>
        <v>10</v>
      </c>
      <c r="U33" s="62"/>
      <c r="V33" s="148"/>
      <c r="W33" s="148"/>
      <c r="X33" s="148"/>
      <c r="Y33" s="148"/>
      <c r="Z33" s="148" t="s">
        <v>311</v>
      </c>
      <c r="AA33" s="62" t="s">
        <v>312</v>
      </c>
      <c r="AB33" s="62" t="s">
        <v>313</v>
      </c>
      <c r="AC33" s="64"/>
      <c r="AD33" s="64"/>
      <c r="AE33" s="64"/>
      <c r="AF33" s="65"/>
      <c r="AG33" s="64"/>
      <c r="AH33" s="64"/>
      <c r="AI33" s="64"/>
      <c r="AJ33" s="64"/>
    </row>
    <row r="34" spans="1:36" ht="15.75" customHeight="1" thickBot="1" x14ac:dyDescent="0.25">
      <c r="A34" s="55">
        <v>17</v>
      </c>
      <c r="B34" s="66" t="s">
        <v>73</v>
      </c>
      <c r="C34" s="56" t="s">
        <v>314</v>
      </c>
      <c r="D34" s="57" t="str">
        <f>VLOOKUP(B34,'HECVAT - Lite | Vendor Response'!A$24:D$112,4,TRUE)</f>
        <v/>
      </c>
      <c r="E34" s="58" t="s">
        <v>168</v>
      </c>
      <c r="F34" s="58" t="s">
        <v>303</v>
      </c>
      <c r="G34" s="58" t="s">
        <v>315</v>
      </c>
      <c r="H34" s="67" t="s">
        <v>316</v>
      </c>
      <c r="I34" s="59" t="s">
        <v>317</v>
      </c>
      <c r="J34" s="60" t="str">
        <f t="shared" si="0"/>
        <v>FALSE</v>
      </c>
      <c r="K34" s="60">
        <v>1</v>
      </c>
      <c r="L34" s="60" t="s">
        <v>6</v>
      </c>
      <c r="M34" s="61" t="s">
        <v>220</v>
      </c>
      <c r="N34" s="61" t="str">
        <f>VLOOKUP(B34,'HECVAT - Lite | Vendor Response'!$A$6:$C$336,3,FALSE)</f>
        <v>Yes</v>
      </c>
      <c r="O34" s="61" t="str">
        <f>IF(LEN(VLOOKUP(B34,'Analyst Report'!$A$31:$I$119,7,FALSE))= 0,"",VLOOKUP(B34,'Analyst Report'!$A$31:$I$119,7,FALSE))</f>
        <v/>
      </c>
      <c r="P34" s="61">
        <f t="shared" si="1"/>
        <v>1</v>
      </c>
      <c r="Q34" s="61">
        <v>10</v>
      </c>
      <c r="R34" s="61">
        <f>IF(LEN(VLOOKUP(B34,'Analyst Report'!$A$31:$I$119,9,FALSE))= 0,VLOOKUP(B34,'Analyst Report'!$A$31:$I$119,8,FALSE),VLOOKUP(B34,'Analyst Report'!$A$31:$I$119,9,FALSE))</f>
        <v>10</v>
      </c>
      <c r="S34" s="61">
        <f t="shared" si="2"/>
        <v>10</v>
      </c>
      <c r="T34" s="61">
        <f t="shared" si="3"/>
        <v>10</v>
      </c>
      <c r="U34" s="62"/>
      <c r="V34" s="148"/>
      <c r="W34" s="148"/>
      <c r="X34" s="148"/>
      <c r="Y34" s="148"/>
      <c r="Z34" s="148"/>
      <c r="AA34" s="62" t="s">
        <v>312</v>
      </c>
      <c r="AB34" s="62" t="s">
        <v>313</v>
      </c>
      <c r="AC34" s="64"/>
      <c r="AD34" s="64"/>
      <c r="AE34" s="64"/>
      <c r="AF34" s="65"/>
      <c r="AG34" s="64"/>
      <c r="AH34" s="64"/>
      <c r="AI34" s="64"/>
      <c r="AJ34" s="64"/>
    </row>
    <row r="35" spans="1:36" ht="15.75" customHeight="1" thickBot="1" x14ac:dyDescent="0.25">
      <c r="A35" s="55">
        <v>18</v>
      </c>
      <c r="B35" s="66" t="s">
        <v>74</v>
      </c>
      <c r="C35" s="56" t="s">
        <v>318</v>
      </c>
      <c r="D35" s="57" t="str">
        <f>VLOOKUP(B35,'HECVAT - Lite | Vendor Response'!A$24:D$112,4,TRUE)</f>
        <v>A documented change management process is in place, which is in line with ISO 27001 standards. Instructure's ISO 27001 certificate is available in the LearnPlatform Security Package.</v>
      </c>
      <c r="E35" s="58" t="s">
        <v>168</v>
      </c>
      <c r="F35" s="58" t="s">
        <v>303</v>
      </c>
      <c r="G35" s="58" t="s">
        <v>319</v>
      </c>
      <c r="H35" s="67" t="s">
        <v>320</v>
      </c>
      <c r="I35" s="59" t="s">
        <v>321</v>
      </c>
      <c r="J35" s="60" t="str">
        <f t="shared" si="0"/>
        <v>TRUE</v>
      </c>
      <c r="K35" s="60">
        <v>1</v>
      </c>
      <c r="L35" s="60" t="s">
        <v>6</v>
      </c>
      <c r="M35" s="61" t="s">
        <v>220</v>
      </c>
      <c r="N35" s="61" t="str">
        <f>VLOOKUP(B35,'HECVAT - Lite | Vendor Response'!$A$6:$C$336,3,FALSE)</f>
        <v>Yes</v>
      </c>
      <c r="O35" s="61" t="str">
        <f>IF(LEN(VLOOKUP(B35,'Analyst Report'!$A$31:$I$119,7,FALSE))= 0,"",VLOOKUP(B35,'Analyst Report'!$A$31:$I$119,7,FALSE))</f>
        <v/>
      </c>
      <c r="P35" s="61">
        <f t="shared" si="1"/>
        <v>1</v>
      </c>
      <c r="Q35" s="61">
        <v>25</v>
      </c>
      <c r="R35" s="61">
        <f>IF(LEN(VLOOKUP(B35,'Analyst Report'!$A$31:$I$119,9,FALSE))= 0,VLOOKUP(B35,'Analyst Report'!$A$31:$I$119,8,FALSE),VLOOKUP(B35,'Analyst Report'!$A$31:$I$119,9,FALSE))</f>
        <v>25</v>
      </c>
      <c r="S35" s="61">
        <f t="shared" si="2"/>
        <v>25</v>
      </c>
      <c r="T35" s="61">
        <f t="shared" si="3"/>
        <v>25</v>
      </c>
      <c r="U35" s="62"/>
      <c r="V35" s="148"/>
      <c r="W35" s="148"/>
      <c r="X35" s="148"/>
      <c r="Y35" s="148" t="s">
        <v>322</v>
      </c>
      <c r="Z35" s="148"/>
      <c r="AA35" s="62" t="s">
        <v>226</v>
      </c>
      <c r="AB35" s="62" t="s">
        <v>323</v>
      </c>
      <c r="AC35" s="64"/>
      <c r="AD35" s="64"/>
      <c r="AE35" s="64"/>
      <c r="AF35" s="65"/>
      <c r="AG35" s="64"/>
      <c r="AH35" s="64"/>
      <c r="AI35" s="64"/>
      <c r="AJ35" s="64"/>
    </row>
    <row r="36" spans="1:36" ht="15.75" customHeight="1" thickBot="1" x14ac:dyDescent="0.25">
      <c r="A36" s="55">
        <v>19</v>
      </c>
      <c r="B36" s="66" t="s">
        <v>75</v>
      </c>
      <c r="C36" s="56" t="s">
        <v>324</v>
      </c>
      <c r="D36" s="57" t="str">
        <f>VLOOKUP(B36,'HECVAT - Lite | Vendor Response'!A$24:D$112,4,TRUE)</f>
        <v>Since being acquired by Instructure, LearnPlatform is undergoing a complete accessibility audit inline with Instructure's accessibility criteria and WCAG standards. Once this audit has been complete, we will work to publish an updated VPAT (estimated in 2023).</v>
      </c>
      <c r="E36" s="58" t="s">
        <v>325</v>
      </c>
      <c r="F36" s="58" t="s">
        <v>326</v>
      </c>
      <c r="G36" s="58" t="s">
        <v>327</v>
      </c>
      <c r="H36" s="67" t="s">
        <v>328</v>
      </c>
      <c r="I36" s="59" t="s">
        <v>329</v>
      </c>
      <c r="J36" s="60" t="str">
        <f t="shared" si="0"/>
        <v>FALSE</v>
      </c>
      <c r="K36" s="60">
        <v>1</v>
      </c>
      <c r="L36" s="60" t="s">
        <v>330</v>
      </c>
      <c r="M36" s="61" t="s">
        <v>220</v>
      </c>
      <c r="N36" s="61" t="str">
        <f>VLOOKUP(B36,'HECVAT - Lite | Vendor Response'!$A$6:$C$336,3,FALSE)</f>
        <v>No</v>
      </c>
      <c r="O36" s="61" t="str">
        <f>IF(LEN(VLOOKUP(B36,'Analyst Report'!$A$31:$I$119,7,FALSE))= 0,"",VLOOKUP(B36,'Analyst Report'!$A$31:$I$119,7,FALSE))</f>
        <v/>
      </c>
      <c r="P36" s="61">
        <f t="shared" si="1"/>
        <v>0</v>
      </c>
      <c r="Q36" s="61">
        <v>20</v>
      </c>
      <c r="R36" s="61">
        <f>IF(LEN(VLOOKUP(B36,'Analyst Report'!$A$31:$I$119,9,FALSE))= 0,VLOOKUP(B36,'Analyst Report'!$A$31:$I$119,8,FALSE),VLOOKUP(B36,'Analyst Report'!$A$31:$I$119,9,FALSE))</f>
        <v>20</v>
      </c>
      <c r="S36" s="61">
        <f t="shared" si="2"/>
        <v>20</v>
      </c>
      <c r="T36" s="61">
        <f t="shared" si="3"/>
        <v>0</v>
      </c>
      <c r="U36" s="62"/>
      <c r="V36" s="148"/>
      <c r="W36" s="148"/>
      <c r="X36" s="148"/>
      <c r="Y36" s="148"/>
      <c r="Z36" s="148"/>
      <c r="AA36" s="62"/>
      <c r="AB36" s="62"/>
      <c r="AC36" s="64"/>
      <c r="AD36" s="64"/>
      <c r="AE36" s="64"/>
      <c r="AF36" s="65"/>
      <c r="AG36" s="64"/>
      <c r="AH36" s="64"/>
      <c r="AI36" s="64"/>
      <c r="AJ36" s="64"/>
    </row>
    <row r="37" spans="1:36" ht="15.75" customHeight="1" thickBot="1" x14ac:dyDescent="0.25">
      <c r="A37" s="55">
        <v>29</v>
      </c>
      <c r="B37" s="66" t="s">
        <v>76</v>
      </c>
      <c r="C37" s="56" t="s">
        <v>331</v>
      </c>
      <c r="D37" s="57" t="str">
        <f>VLOOKUP(B37,'HECVAT - Lite | Vendor Response'!A$24:D$112,4,TRUE)</f>
        <v>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
 LearnPlatform Key Features for Accessibility are:
 ● Keyboard accessible
 ● The application is generally keyboard accessible with full ability to navigate to and away from components and visible focus indicators.
 ● Data input
 ● Input fields contain labels and helper text with minor exceptions where context is clear.
 ● Forms contain error notifications and text as well as information on expected data formatting.
 ● User settings
 ● If a user has changed their default font size or zoom setting the application will respect the user’s settings.
 ● Data presentation
 ● Information conveyed through presentation - such as tabular data and forms with required fields.
 ● Site Navigation
 ● All pages have descriptive titles.
 ● Navigation is consistent across the application.
 ● Web “breadcrumbs” are displayed on pages to show where users are currently located and provide an easy mechanism for navigating back.</v>
      </c>
      <c r="E37" s="58" t="s">
        <v>168</v>
      </c>
      <c r="F37" s="58" t="s">
        <v>332</v>
      </c>
      <c r="G37" s="58" t="s">
        <v>333</v>
      </c>
      <c r="H37" s="67" t="s">
        <v>334</v>
      </c>
      <c r="I37" s="59" t="s">
        <v>335</v>
      </c>
      <c r="J37" s="60" t="str">
        <f t="shared" si="0"/>
        <v>FALSE</v>
      </c>
      <c r="K37" s="60">
        <v>1</v>
      </c>
      <c r="L37" s="60" t="s">
        <v>330</v>
      </c>
      <c r="M37" s="61" t="s">
        <v>220</v>
      </c>
      <c r="N37" s="61" t="str">
        <f>VLOOKUP(B37,'HECVAT - Lite | Vendor Response'!$A$6:$C$336,3,FALSE)</f>
        <v>Yes</v>
      </c>
      <c r="O37" s="61" t="str">
        <f>IF(LEN(VLOOKUP(B37,'Analyst Report'!$A$31:$I$119,7,FALSE))= 0,"",VLOOKUP(B37,'Analyst Report'!$A$31:$I$119,7,FALSE))</f>
        <v/>
      </c>
      <c r="P37" s="61">
        <f t="shared" si="1"/>
        <v>1</v>
      </c>
      <c r="Q37" s="61">
        <v>20</v>
      </c>
      <c r="R37" s="61">
        <f>IF(LEN(VLOOKUP(B37,'Analyst Report'!$A$31:$I$119,9,FALSE))= 0,VLOOKUP(B37,'Analyst Report'!$A$31:$I$119,8,FALSE),VLOOKUP(B37,'Analyst Report'!$A$31:$I$119,9,FALSE))</f>
        <v>20</v>
      </c>
      <c r="S37" s="61">
        <f t="shared" si="2"/>
        <v>20</v>
      </c>
      <c r="T37" s="61">
        <f t="shared" si="3"/>
        <v>20</v>
      </c>
      <c r="U37" s="62"/>
      <c r="V37" s="148"/>
      <c r="W37" s="148"/>
      <c r="X37" s="148"/>
      <c r="Y37" s="148"/>
      <c r="Z37" s="148"/>
      <c r="AA37" s="62"/>
      <c r="AB37" s="62"/>
      <c r="AC37" s="64"/>
      <c r="AD37" s="64"/>
      <c r="AE37" s="64"/>
      <c r="AF37" s="65"/>
      <c r="AG37" s="64"/>
      <c r="AH37" s="64"/>
      <c r="AI37" s="64"/>
      <c r="AJ37" s="64"/>
    </row>
    <row r="38" spans="1:36" ht="15.75" customHeight="1" thickBot="1" x14ac:dyDescent="0.25">
      <c r="A38" s="55">
        <v>20</v>
      </c>
      <c r="B38" s="66" t="s">
        <v>78</v>
      </c>
      <c r="C38" s="56" t="s">
        <v>336</v>
      </c>
      <c r="D38" s="57" t="str">
        <f>VLOOKUP(B38,'HECVAT - Lite | Vendor Response'!A$24:D$112,4,TRUE)</f>
        <v>Our processes and procedures cover regions in which we operate.</v>
      </c>
      <c r="E38" s="58" t="s">
        <v>168</v>
      </c>
      <c r="F38" s="58" t="s">
        <v>337</v>
      </c>
      <c r="G38" s="58" t="s">
        <v>338</v>
      </c>
      <c r="H38" s="67" t="s">
        <v>339</v>
      </c>
      <c r="I38" s="59" t="s">
        <v>340</v>
      </c>
      <c r="J38" s="60" t="str">
        <f t="shared" si="0"/>
        <v>FALSE</v>
      </c>
      <c r="K38" s="60">
        <v>1</v>
      </c>
      <c r="L38" s="60" t="s">
        <v>330</v>
      </c>
      <c r="M38" s="61" t="s">
        <v>220</v>
      </c>
      <c r="N38" s="61" t="str">
        <f>VLOOKUP(B38,'HECVAT - Lite | Vendor Response'!$A$6:$C$336,3,FALSE)</f>
        <v>No</v>
      </c>
      <c r="O38" s="61" t="str">
        <f>IF(LEN(VLOOKUP(B38,'Analyst Report'!$A$31:$I$119,7,FALSE))= 0,"",VLOOKUP(B38,'Analyst Report'!$A$31:$I$119,7,FALSE))</f>
        <v/>
      </c>
      <c r="P38" s="61">
        <f t="shared" si="1"/>
        <v>0</v>
      </c>
      <c r="Q38" s="61">
        <v>20</v>
      </c>
      <c r="R38" s="61">
        <f>IF(LEN(VLOOKUP(B38,'Analyst Report'!$A$31:$I$119,9,FALSE))= 0,VLOOKUP(B38,'Analyst Report'!$A$31:$I$119,8,FALSE),VLOOKUP(B38,'Analyst Report'!$A$31:$I$119,9,FALSE))</f>
        <v>20</v>
      </c>
      <c r="S38" s="61">
        <f t="shared" si="2"/>
        <v>20</v>
      </c>
      <c r="T38" s="61">
        <f t="shared" si="3"/>
        <v>0</v>
      </c>
      <c r="U38" s="62"/>
      <c r="V38" s="148"/>
      <c r="W38" s="148"/>
      <c r="X38" s="148"/>
      <c r="Y38" s="148"/>
      <c r="Z38" s="148"/>
      <c r="AA38" s="62"/>
      <c r="AB38" s="62"/>
      <c r="AC38" s="64"/>
      <c r="AD38" s="64"/>
      <c r="AE38" s="64"/>
      <c r="AF38" s="65"/>
      <c r="AG38" s="64"/>
      <c r="AH38" s="64"/>
      <c r="AI38" s="64"/>
      <c r="AJ38" s="64"/>
    </row>
    <row r="39" spans="1:36" ht="15.75" customHeight="1" thickBot="1" x14ac:dyDescent="0.25">
      <c r="A39" s="55">
        <v>21</v>
      </c>
      <c r="B39" s="66" t="s">
        <v>79</v>
      </c>
      <c r="C39" s="56" t="s">
        <v>341</v>
      </c>
      <c r="D39" s="57" t="str">
        <f>VLOOKUP(B39,'HECVAT - Lite | Vendor Response'!A$24:D$112,4,TRUE)</f>
        <v>Our processes and procedures cover regions in which we operate.</v>
      </c>
      <c r="E39" s="58" t="s">
        <v>168</v>
      </c>
      <c r="F39" s="58" t="s">
        <v>342</v>
      </c>
      <c r="G39" s="58" t="s">
        <v>343</v>
      </c>
      <c r="H39" s="67" t="s">
        <v>344</v>
      </c>
      <c r="I39" s="59" t="s">
        <v>345</v>
      </c>
      <c r="J39" s="60" t="str">
        <f t="shared" si="0"/>
        <v>FALSE</v>
      </c>
      <c r="K39" s="60">
        <v>1</v>
      </c>
      <c r="L39" s="60" t="s">
        <v>330</v>
      </c>
      <c r="M39" s="61" t="s">
        <v>220</v>
      </c>
      <c r="N39" s="61" t="str">
        <f>VLOOKUP(B39,'HECVAT - Lite | Vendor Response'!$A$6:$C$336,3,FALSE)</f>
        <v>Yes</v>
      </c>
      <c r="O39" s="61" t="str">
        <f>IF(LEN(VLOOKUP(B39,'Analyst Report'!$A$31:$I$119,7,FALSE))= 0,"",VLOOKUP(B39,'Analyst Report'!$A$31:$I$119,7,FALSE))</f>
        <v/>
      </c>
      <c r="P39" s="61">
        <f t="shared" si="1"/>
        <v>1</v>
      </c>
      <c r="Q39" s="61">
        <v>20</v>
      </c>
      <c r="R39" s="61">
        <f>IF(LEN(VLOOKUP(B39,'Analyst Report'!$A$31:$I$119,9,FALSE))= 0,VLOOKUP(B39,'Analyst Report'!$A$31:$I$119,8,FALSE),VLOOKUP(B39,'Analyst Report'!$A$31:$I$119,9,FALSE))</f>
        <v>20</v>
      </c>
      <c r="S39" s="61">
        <f t="shared" si="2"/>
        <v>20</v>
      </c>
      <c r="T39" s="61">
        <f t="shared" si="3"/>
        <v>20</v>
      </c>
      <c r="U39" s="62"/>
      <c r="V39" s="148"/>
      <c r="W39" s="148"/>
      <c r="X39" s="148"/>
      <c r="Y39" s="148"/>
      <c r="Z39" s="148"/>
      <c r="AA39" s="62"/>
      <c r="AB39" s="62"/>
      <c r="AC39" s="64"/>
      <c r="AD39" s="64"/>
      <c r="AE39" s="64"/>
      <c r="AF39" s="65"/>
      <c r="AG39" s="64"/>
      <c r="AH39" s="64"/>
      <c r="AI39" s="64"/>
      <c r="AJ39" s="64"/>
    </row>
    <row r="40" spans="1:36" ht="15.75" customHeight="1" thickBot="1" x14ac:dyDescent="0.25">
      <c r="A40" s="55">
        <v>22</v>
      </c>
      <c r="B40" s="66" t="s">
        <v>80</v>
      </c>
      <c r="C40" s="56" t="s">
        <v>346</v>
      </c>
      <c r="D40" s="57" t="str">
        <f>VLOOKUP(B40,'HECVAT - Lite | Vendor Response'!A$24:D$112,4,TRUE)</f>
        <v>Our processes and procedures cover regions in which we operate.</v>
      </c>
      <c r="E40" s="58" t="s">
        <v>168</v>
      </c>
      <c r="F40" s="58" t="s">
        <v>347</v>
      </c>
      <c r="G40" s="58" t="s">
        <v>348</v>
      </c>
      <c r="H40" s="67" t="s">
        <v>349</v>
      </c>
      <c r="I40" s="59" t="s">
        <v>350</v>
      </c>
      <c r="J40" s="60" t="str">
        <f t="shared" si="0"/>
        <v>FALSE</v>
      </c>
      <c r="K40" s="60">
        <v>1</v>
      </c>
      <c r="L40" s="60" t="s">
        <v>330</v>
      </c>
      <c r="M40" s="61" t="s">
        <v>220</v>
      </c>
      <c r="N40" s="61" t="str">
        <f>VLOOKUP(B40,'HECVAT - Lite | Vendor Response'!$A$6:$C$336,3,FALSE)</f>
        <v>No</v>
      </c>
      <c r="O40" s="61" t="str">
        <f>IF(LEN(VLOOKUP(B40,'Analyst Report'!$A$31:$I$119,7,FALSE))= 0,"",VLOOKUP(B40,'Analyst Report'!$A$31:$I$119,7,FALSE))</f>
        <v/>
      </c>
      <c r="P40" s="61">
        <f t="shared" si="1"/>
        <v>0</v>
      </c>
      <c r="Q40" s="61">
        <v>20</v>
      </c>
      <c r="R40" s="61">
        <f>IF(LEN(VLOOKUP(B40,'Analyst Report'!$A$31:$I$119,9,FALSE))= 0,VLOOKUP(B40,'Analyst Report'!$A$31:$I$119,8,FALSE),VLOOKUP(B40,'Analyst Report'!$A$31:$I$119,9,FALSE))</f>
        <v>20</v>
      </c>
      <c r="S40" s="61">
        <f t="shared" si="2"/>
        <v>20</v>
      </c>
      <c r="T40" s="61">
        <f t="shared" si="3"/>
        <v>0</v>
      </c>
      <c r="U40" s="62"/>
      <c r="V40" s="148"/>
      <c r="W40" s="148"/>
      <c r="X40" s="148"/>
      <c r="Y40" s="148"/>
      <c r="Z40" s="148"/>
      <c r="AA40" s="62"/>
      <c r="AB40" s="62"/>
      <c r="AC40" s="64"/>
      <c r="AD40" s="64"/>
      <c r="AE40" s="64"/>
      <c r="AF40" s="65"/>
      <c r="AG40" s="64"/>
      <c r="AH40" s="64"/>
      <c r="AI40" s="64"/>
      <c r="AJ40" s="64"/>
    </row>
    <row r="41" spans="1:36" ht="15.75" customHeight="1" thickBot="1" x14ac:dyDescent="0.25">
      <c r="A41" s="55">
        <v>23</v>
      </c>
      <c r="B41" s="66" t="s">
        <v>81</v>
      </c>
      <c r="C41" s="56" t="s">
        <v>351</v>
      </c>
      <c r="D41" s="57" t="str">
        <f>VLOOKUP(B41,'HECVAT - Lite | Vendor Response'!A$24:D$112,4,TRUE)</f>
        <v>Our processes and procedures cover regions in which we operate.</v>
      </c>
      <c r="E41" s="58" t="s">
        <v>168</v>
      </c>
      <c r="F41" s="58" t="s">
        <v>352</v>
      </c>
      <c r="G41" s="58" t="s">
        <v>353</v>
      </c>
      <c r="H41" s="67" t="s">
        <v>354</v>
      </c>
      <c r="I41" s="59" t="s">
        <v>345</v>
      </c>
      <c r="J41" s="60" t="str">
        <f t="shared" si="0"/>
        <v>FALSE</v>
      </c>
      <c r="K41" s="60">
        <v>1</v>
      </c>
      <c r="L41" s="60" t="s">
        <v>330</v>
      </c>
      <c r="M41" s="61" t="s">
        <v>220</v>
      </c>
      <c r="N41" s="61" t="str">
        <f>VLOOKUP(B41,'HECVAT - Lite | Vendor Response'!$A$6:$C$336,3,FALSE)</f>
        <v>No</v>
      </c>
      <c r="O41" s="61" t="str">
        <f>IF(LEN(VLOOKUP(B41,'Analyst Report'!$A$31:$I$119,7,FALSE))= 0,"",VLOOKUP(B41,'Analyst Report'!$A$31:$I$119,7,FALSE))</f>
        <v/>
      </c>
      <c r="P41" s="61">
        <f t="shared" si="1"/>
        <v>0</v>
      </c>
      <c r="Q41" s="61">
        <v>20</v>
      </c>
      <c r="R41" s="61">
        <f>IF(LEN(VLOOKUP(B41,'Analyst Report'!$A$31:$I$119,9,FALSE))= 0,VLOOKUP(B41,'Analyst Report'!$A$31:$I$119,8,FALSE),VLOOKUP(B41,'Analyst Report'!$A$31:$I$119,9,FALSE))</f>
        <v>20</v>
      </c>
      <c r="S41" s="61">
        <f t="shared" si="2"/>
        <v>20</v>
      </c>
      <c r="T41" s="61">
        <f t="shared" si="3"/>
        <v>0</v>
      </c>
      <c r="U41" s="62"/>
      <c r="V41" s="148"/>
      <c r="W41" s="148"/>
      <c r="X41" s="148"/>
      <c r="Y41" s="148"/>
      <c r="Z41" s="148"/>
      <c r="AA41" s="62"/>
      <c r="AB41" s="62"/>
      <c r="AC41" s="64"/>
      <c r="AD41" s="64"/>
      <c r="AE41" s="64"/>
      <c r="AF41" s="65"/>
      <c r="AG41" s="64"/>
      <c r="AH41" s="64"/>
      <c r="AI41" s="64"/>
      <c r="AJ41" s="64"/>
    </row>
    <row r="42" spans="1:36" ht="15.75" customHeight="1" thickBot="1" x14ac:dyDescent="0.25">
      <c r="A42" s="55">
        <v>24</v>
      </c>
      <c r="B42" s="66" t="s">
        <v>82</v>
      </c>
      <c r="C42" s="56" t="s">
        <v>355</v>
      </c>
      <c r="D42" s="57" t="str">
        <f>VLOOKUP(B42,'HECVAT - Lite | Vendor Response'!A$24:D$112,4,TRUE)</f>
        <v>Our processes and procedures cover regions in which we operate.</v>
      </c>
      <c r="E42" s="58" t="s">
        <v>168</v>
      </c>
      <c r="F42" s="58" t="s">
        <v>356</v>
      </c>
      <c r="G42" s="58" t="s">
        <v>357</v>
      </c>
      <c r="H42" s="67" t="s">
        <v>358</v>
      </c>
      <c r="I42" s="59" t="s">
        <v>345</v>
      </c>
      <c r="J42" s="60" t="str">
        <f t="shared" si="0"/>
        <v>FALSE</v>
      </c>
      <c r="K42" s="60">
        <v>1</v>
      </c>
      <c r="L42" s="60" t="s">
        <v>330</v>
      </c>
      <c r="M42" s="61" t="s">
        <v>220</v>
      </c>
      <c r="N42" s="61" t="str">
        <f>VLOOKUP(B42,'HECVAT - Lite | Vendor Response'!$A$6:$C$336,3,FALSE)</f>
        <v>Yes</v>
      </c>
      <c r="O42" s="61" t="str">
        <f>IF(LEN(VLOOKUP(B42,'Analyst Report'!$A$31:$I$119,7,FALSE))= 0,"",VLOOKUP(B42,'Analyst Report'!$A$31:$I$119,7,FALSE))</f>
        <v/>
      </c>
      <c r="P42" s="61">
        <f t="shared" si="1"/>
        <v>1</v>
      </c>
      <c r="Q42" s="61">
        <v>20</v>
      </c>
      <c r="R42" s="61">
        <f>IF(LEN(VLOOKUP(B42,'Analyst Report'!$A$31:$I$119,9,FALSE))= 0,VLOOKUP(B42,'Analyst Report'!$A$31:$I$119,8,FALSE),VLOOKUP(B42,'Analyst Report'!$A$31:$I$119,9,FALSE))</f>
        <v>20</v>
      </c>
      <c r="S42" s="61">
        <f t="shared" si="2"/>
        <v>20</v>
      </c>
      <c r="T42" s="61">
        <f t="shared" si="3"/>
        <v>20</v>
      </c>
      <c r="U42" s="62"/>
      <c r="V42" s="148"/>
      <c r="W42" s="148"/>
      <c r="X42" s="148"/>
      <c r="Y42" s="148"/>
      <c r="Z42" s="148"/>
      <c r="AA42" s="62"/>
      <c r="AB42" s="62"/>
      <c r="AC42" s="64"/>
      <c r="AD42" s="64"/>
      <c r="AE42" s="64"/>
      <c r="AF42" s="65"/>
      <c r="AG42" s="64"/>
      <c r="AH42" s="64"/>
      <c r="AI42" s="64"/>
      <c r="AJ42" s="64"/>
    </row>
    <row r="43" spans="1:36" ht="15.75" customHeight="1" thickBot="1" x14ac:dyDescent="0.25">
      <c r="A43" s="55">
        <v>25</v>
      </c>
      <c r="B43" s="66" t="s">
        <v>83</v>
      </c>
      <c r="C43" s="56" t="s">
        <v>359</v>
      </c>
      <c r="D43" s="57" t="str">
        <f>VLOOKUP(B43,'HECVAT - Lite | Vendor Response'!A$24:D$112,4,TRUE)</f>
        <v>Our processes and procedures cover regions in which we operate.</v>
      </c>
      <c r="E43" s="58" t="s">
        <v>168</v>
      </c>
      <c r="F43" s="58" t="s">
        <v>360</v>
      </c>
      <c r="G43" s="58" t="s">
        <v>361</v>
      </c>
      <c r="H43" s="67" t="s">
        <v>362</v>
      </c>
      <c r="I43" s="59" t="s">
        <v>345</v>
      </c>
      <c r="J43" s="60" t="str">
        <f t="shared" si="0"/>
        <v>FALSE</v>
      </c>
      <c r="K43" s="60">
        <v>1</v>
      </c>
      <c r="L43" s="60" t="s">
        <v>330</v>
      </c>
      <c r="M43" s="61" t="s">
        <v>220</v>
      </c>
      <c r="N43" s="61" t="str">
        <f>VLOOKUP(B43,'HECVAT - Lite | Vendor Response'!$A$6:$C$336,3,FALSE)</f>
        <v>Yes</v>
      </c>
      <c r="O43" s="61" t="str">
        <f>IF(LEN(VLOOKUP(B43,'Analyst Report'!$A$31:$I$119,7,FALSE))= 0,"",VLOOKUP(B43,'Analyst Report'!$A$31:$I$119,7,FALSE))</f>
        <v/>
      </c>
      <c r="P43" s="61">
        <f t="shared" si="1"/>
        <v>1</v>
      </c>
      <c r="Q43" s="61">
        <v>20</v>
      </c>
      <c r="R43" s="61">
        <f>IF(LEN(VLOOKUP(B43,'Analyst Report'!$A$31:$I$119,9,FALSE))= 0,VLOOKUP(B43,'Analyst Report'!$A$31:$I$119,8,FALSE),VLOOKUP(B43,'Analyst Report'!$A$31:$I$119,9,FALSE))</f>
        <v>20</v>
      </c>
      <c r="S43" s="61">
        <f t="shared" si="2"/>
        <v>20</v>
      </c>
      <c r="T43" s="61">
        <f t="shared" si="3"/>
        <v>20</v>
      </c>
      <c r="U43" s="62"/>
      <c r="V43" s="148"/>
      <c r="W43" s="148"/>
      <c r="X43" s="148"/>
      <c r="Y43" s="148"/>
      <c r="Z43" s="148"/>
      <c r="AA43" s="62"/>
      <c r="AB43" s="62"/>
      <c r="AC43" s="64"/>
      <c r="AD43" s="64"/>
      <c r="AE43" s="64"/>
      <c r="AF43" s="64"/>
      <c r="AG43" s="64"/>
      <c r="AH43" s="64"/>
      <c r="AI43" s="64"/>
      <c r="AJ43" s="64"/>
    </row>
    <row r="44" spans="1:36" ht="15.75" customHeight="1" thickBot="1" x14ac:dyDescent="0.25">
      <c r="A44" s="55">
        <v>26</v>
      </c>
      <c r="B44" s="66" t="s">
        <v>84</v>
      </c>
      <c r="C44" s="56" t="s">
        <v>363</v>
      </c>
      <c r="D44" s="57" t="str">
        <f>VLOOKUP(B44,'HECVAT - Lite | Vendor Response'!A$24:D$112,4,TRUE)</f>
        <v>Our processes and procedures cover regions in which we operate.</v>
      </c>
      <c r="E44" s="58" t="s">
        <v>168</v>
      </c>
      <c r="F44" s="58" t="s">
        <v>364</v>
      </c>
      <c r="G44" s="58" t="s">
        <v>365</v>
      </c>
      <c r="H44" s="67" t="s">
        <v>366</v>
      </c>
      <c r="I44" s="59" t="s">
        <v>345</v>
      </c>
      <c r="J44" s="60" t="str">
        <f t="shared" si="0"/>
        <v>FALSE</v>
      </c>
      <c r="K44" s="60">
        <v>1</v>
      </c>
      <c r="L44" s="60" t="s">
        <v>330</v>
      </c>
      <c r="M44" s="61" t="s">
        <v>220</v>
      </c>
      <c r="N44" s="61" t="str">
        <f>VLOOKUP(B44,'HECVAT - Lite | Vendor Response'!$A$6:$C$336,3,FALSE)</f>
        <v>Yes</v>
      </c>
      <c r="O44" s="61" t="str">
        <f>IF(LEN(VLOOKUP(B44,'Analyst Report'!$A$31:$I$119,7,FALSE))= 0,"",VLOOKUP(B44,'Analyst Report'!$A$31:$I$119,7,FALSE))</f>
        <v/>
      </c>
      <c r="P44" s="61">
        <f t="shared" si="1"/>
        <v>1</v>
      </c>
      <c r="Q44" s="61">
        <v>20</v>
      </c>
      <c r="R44" s="61">
        <f>IF(LEN(VLOOKUP(B44,'Analyst Report'!$A$31:$I$119,9,FALSE))= 0,VLOOKUP(B44,'Analyst Report'!$A$31:$I$119,8,FALSE),VLOOKUP(B44,'Analyst Report'!$A$31:$I$119,9,FALSE))</f>
        <v>20</v>
      </c>
      <c r="S44" s="61">
        <f t="shared" si="2"/>
        <v>20</v>
      </c>
      <c r="T44" s="61">
        <f t="shared" si="3"/>
        <v>20</v>
      </c>
      <c r="U44" s="62"/>
      <c r="V44" s="148"/>
      <c r="W44" s="148"/>
      <c r="X44" s="148"/>
      <c r="Y44" s="148"/>
      <c r="Z44" s="148"/>
      <c r="AA44" s="62"/>
      <c r="AB44" s="62"/>
      <c r="AC44" s="64"/>
      <c r="AD44" s="64"/>
      <c r="AE44" s="64"/>
      <c r="AF44" s="64"/>
      <c r="AG44" s="64"/>
      <c r="AH44" s="64"/>
      <c r="AI44" s="64"/>
      <c r="AJ44" s="64"/>
    </row>
    <row r="45" spans="1:36" ht="15.75" customHeight="1" thickBot="1" x14ac:dyDescent="0.25">
      <c r="A45" s="55">
        <v>27</v>
      </c>
      <c r="B45" s="66" t="s">
        <v>85</v>
      </c>
      <c r="C45" s="56" t="s">
        <v>367</v>
      </c>
      <c r="D45" s="57" t="str">
        <f>VLOOKUP(B45,'HECVAT - Lite | Vendor Response'!A$24:D$112,4,TRUE)</f>
        <v>Our processes and procedures cover regions in which we operate.</v>
      </c>
      <c r="E45" s="58" t="s">
        <v>168</v>
      </c>
      <c r="F45" s="58" t="s">
        <v>368</v>
      </c>
      <c r="G45" s="58" t="s">
        <v>369</v>
      </c>
      <c r="H45" s="67" t="s">
        <v>370</v>
      </c>
      <c r="I45" s="59" t="s">
        <v>345</v>
      </c>
      <c r="J45" s="60" t="str">
        <f t="shared" si="0"/>
        <v>FALSE</v>
      </c>
      <c r="K45" s="60">
        <v>1</v>
      </c>
      <c r="L45" s="60" t="s">
        <v>330</v>
      </c>
      <c r="M45" s="61" t="s">
        <v>220</v>
      </c>
      <c r="N45" s="61" t="str">
        <f>VLOOKUP(B45,'HECVAT - Lite | Vendor Response'!$A$6:$C$336,3,FALSE)</f>
        <v>Yes</v>
      </c>
      <c r="O45" s="61" t="str">
        <f>IF(LEN(VLOOKUP(B45,'Analyst Report'!$A$31:$I$119,7,FALSE))= 0,"",VLOOKUP(B45,'Analyst Report'!$A$31:$I$119,7,FALSE))</f>
        <v/>
      </c>
      <c r="P45" s="61">
        <f t="shared" si="1"/>
        <v>1</v>
      </c>
      <c r="Q45" s="61">
        <v>20</v>
      </c>
      <c r="R45" s="61">
        <f>IF(LEN(VLOOKUP(B45,'Analyst Report'!$A$31:$I$119,9,FALSE))= 0,VLOOKUP(B45,'Analyst Report'!$A$31:$I$119,8,FALSE),VLOOKUP(B45,'Analyst Report'!$A$31:$I$119,9,FALSE))</f>
        <v>20</v>
      </c>
      <c r="S45" s="61">
        <f t="shared" si="2"/>
        <v>20</v>
      </c>
      <c r="T45" s="61">
        <f t="shared" si="3"/>
        <v>20</v>
      </c>
      <c r="U45" s="62"/>
      <c r="V45" s="148"/>
      <c r="W45" s="148"/>
      <c r="X45" s="148"/>
      <c r="Y45" s="148"/>
      <c r="Z45" s="148"/>
      <c r="AA45" s="62"/>
      <c r="AB45" s="62"/>
      <c r="AC45" s="64"/>
      <c r="AD45" s="64"/>
      <c r="AE45" s="64"/>
      <c r="AF45" s="64"/>
      <c r="AG45" s="64"/>
      <c r="AH45" s="64"/>
      <c r="AI45" s="64"/>
      <c r="AJ45" s="64"/>
    </row>
    <row r="46" spans="1:36" ht="15.75" customHeight="1" thickBot="1" x14ac:dyDescent="0.25">
      <c r="A46" s="55">
        <v>28</v>
      </c>
      <c r="B46" s="66" t="s">
        <v>86</v>
      </c>
      <c r="C46" s="56" t="s">
        <v>371</v>
      </c>
      <c r="D46" s="57" t="str">
        <f>VLOOKUP(B46,'HECVAT - Lite | Vendor Response'!A$24:D$112,4,TRUE)</f>
        <v>Our processes and procedures cover regions in which we operate.</v>
      </c>
      <c r="E46" s="58" t="s">
        <v>168</v>
      </c>
      <c r="F46" s="58" t="s">
        <v>168</v>
      </c>
      <c r="G46" s="58" t="s">
        <v>372</v>
      </c>
      <c r="H46" s="67" t="s">
        <v>373</v>
      </c>
      <c r="I46" s="59" t="s">
        <v>345</v>
      </c>
      <c r="J46" s="60" t="str">
        <f t="shared" si="0"/>
        <v>FALSE</v>
      </c>
      <c r="K46" s="60">
        <v>1</v>
      </c>
      <c r="L46" s="60" t="s">
        <v>330</v>
      </c>
      <c r="M46" s="61" t="s">
        <v>244</v>
      </c>
      <c r="N46" s="61" t="str">
        <f>VLOOKUP(B46,'HECVAT - Lite | Vendor Response'!$A$6:$C$336,3,FALSE)</f>
        <v>No</v>
      </c>
      <c r="O46" s="61" t="str">
        <f>IF(LEN(VLOOKUP(B46,'Analyst Report'!$A$31:$I$119,7,FALSE))= 0,"",VLOOKUP(B46,'Analyst Report'!$A$31:$I$119,7,FALSE))</f>
        <v/>
      </c>
      <c r="P46" s="61">
        <f t="shared" si="1"/>
        <v>1</v>
      </c>
      <c r="Q46" s="61">
        <v>20</v>
      </c>
      <c r="R46" s="61">
        <f>IF(LEN(VLOOKUP(B46,'Analyst Report'!$A$31:$I$119,9,FALSE))= 0,VLOOKUP(B46,'Analyst Report'!$A$31:$I$119,8,FALSE),VLOOKUP(B46,'Analyst Report'!$A$31:$I$119,9,FALSE))</f>
        <v>20</v>
      </c>
      <c r="S46" s="61">
        <f t="shared" si="2"/>
        <v>20</v>
      </c>
      <c r="T46" s="61">
        <f t="shared" si="3"/>
        <v>20</v>
      </c>
      <c r="U46" s="62"/>
      <c r="V46" s="148"/>
      <c r="W46" s="148"/>
      <c r="X46" s="148"/>
      <c r="Y46" s="148"/>
      <c r="Z46" s="148"/>
      <c r="AA46" s="62"/>
      <c r="AB46" s="62"/>
      <c r="AC46" s="64"/>
      <c r="AD46" s="64"/>
      <c r="AE46" s="64"/>
      <c r="AF46" s="64"/>
      <c r="AG46" s="64"/>
      <c r="AH46" s="64"/>
      <c r="AI46" s="64"/>
      <c r="AJ46" s="64"/>
    </row>
    <row r="47" spans="1:36" ht="15.75" customHeight="1" thickTop="1" thickBot="1" x14ac:dyDescent="0.25">
      <c r="A47" s="55">
        <v>29</v>
      </c>
      <c r="B47" s="66" t="s">
        <v>88</v>
      </c>
      <c r="C47" s="56" t="s">
        <v>374</v>
      </c>
      <c r="D47" s="57" t="str">
        <f>VLOOKUP(B47,'HECVAT - Lite | Vendor Response'!A$24:D$112,4,TRUE)</f>
        <v/>
      </c>
      <c r="E47" s="58" t="s">
        <v>375</v>
      </c>
      <c r="F47" s="58" t="s">
        <v>376</v>
      </c>
      <c r="G47" s="58" t="s">
        <v>377</v>
      </c>
      <c r="H47" s="67" t="s">
        <v>378</v>
      </c>
      <c r="I47" s="59" t="s">
        <v>379</v>
      </c>
      <c r="J47" s="60" t="str">
        <f t="shared" si="0"/>
        <v>TRUE</v>
      </c>
      <c r="K47" s="60">
        <v>1</v>
      </c>
      <c r="L47" s="60" t="s">
        <v>87</v>
      </c>
      <c r="M47" s="61" t="s">
        <v>220</v>
      </c>
      <c r="N47" s="61" t="str">
        <f>VLOOKUP(B47,'HECVAT - Lite | Vendor Response'!$A$6:$C$336,3,FALSE)</f>
        <v>Yes</v>
      </c>
      <c r="O47" s="61" t="str">
        <f>IF(LEN(VLOOKUP(B47,'Analyst Report'!$A$31:$I$119,7,FALSE))= 0,"",VLOOKUP(B47,'Analyst Report'!$A$31:$I$119,7,FALSE))</f>
        <v/>
      </c>
      <c r="P47" s="61">
        <f t="shared" si="1"/>
        <v>1</v>
      </c>
      <c r="Q47" s="61">
        <v>25</v>
      </c>
      <c r="R47" s="61">
        <f>IF(LEN(VLOOKUP(B47,'Analyst Report'!$A$31:$I$119,9,FALSE))= 0,VLOOKUP(B47,'Analyst Report'!$A$31:$I$119,8,FALSE),VLOOKUP(B47,'Analyst Report'!$A$31:$I$119,9,FALSE))</f>
        <v>25</v>
      </c>
      <c r="S47" s="61">
        <f t="shared" si="2"/>
        <v>25</v>
      </c>
      <c r="T47" s="61">
        <f t="shared" si="3"/>
        <v>25</v>
      </c>
      <c r="U47" s="147" t="s">
        <v>380</v>
      </c>
      <c r="V47" s="148"/>
      <c r="W47" s="148" t="s">
        <v>381</v>
      </c>
      <c r="X47" s="148" t="s">
        <v>382</v>
      </c>
      <c r="Y47" s="148" t="s">
        <v>383</v>
      </c>
      <c r="Z47" s="148" t="s">
        <v>384</v>
      </c>
      <c r="AA47" s="62" t="s">
        <v>385</v>
      </c>
      <c r="AB47" s="62" t="s">
        <v>386</v>
      </c>
      <c r="AC47" s="64"/>
      <c r="AD47" s="64"/>
      <c r="AE47" s="64"/>
      <c r="AF47" s="64"/>
      <c r="AG47" s="64"/>
      <c r="AH47" s="64"/>
      <c r="AI47" s="64"/>
      <c r="AJ47" s="64"/>
    </row>
    <row r="48" spans="1:36" ht="15.75" customHeight="1" thickBot="1" x14ac:dyDescent="0.25">
      <c r="A48" s="55">
        <v>30</v>
      </c>
      <c r="B48" s="66" t="s">
        <v>89</v>
      </c>
      <c r="C48" s="56" t="s">
        <v>387</v>
      </c>
      <c r="D48" s="57" t="str">
        <f>VLOOKUP(B48,'HECVAT - Lite | Vendor Response'!A$24:D$112,4,TRUE)</f>
        <v/>
      </c>
      <c r="E48" s="58" t="s">
        <v>388</v>
      </c>
      <c r="F48" s="58" t="s">
        <v>389</v>
      </c>
      <c r="G48" s="58" t="s">
        <v>168</v>
      </c>
      <c r="H48" s="67" t="s">
        <v>390</v>
      </c>
      <c r="I48" s="59" t="s">
        <v>391</v>
      </c>
      <c r="J48" s="60" t="str">
        <f t="shared" si="0"/>
        <v>FALSE</v>
      </c>
      <c r="K48" s="60">
        <v>1</v>
      </c>
      <c r="L48" s="60" t="s">
        <v>87</v>
      </c>
      <c r="M48" s="61" t="s">
        <v>220</v>
      </c>
      <c r="N48" s="61" t="str">
        <f>VLOOKUP(B48,'HECVAT - Lite | Vendor Response'!$A$6:$C$336,3,FALSE)</f>
        <v>Yes</v>
      </c>
      <c r="O48" s="61" t="str">
        <f>IF(LEN(VLOOKUP(B48,'Analyst Report'!$A$31:$I$119,7,FALSE))= 0,"",VLOOKUP(B48,'Analyst Report'!$A$31:$I$119,7,FALSE))</f>
        <v/>
      </c>
      <c r="P48" s="61">
        <f t="shared" si="1"/>
        <v>1</v>
      </c>
      <c r="Q48" s="61">
        <v>15</v>
      </c>
      <c r="R48" s="61">
        <f>IF(LEN(VLOOKUP(B48,'Analyst Report'!$A$31:$I$119,9,FALSE))= 0,VLOOKUP(B48,'Analyst Report'!$A$31:$I$119,8,FALSE),VLOOKUP(B48,'Analyst Report'!$A$31:$I$119,9,FALSE))</f>
        <v>15</v>
      </c>
      <c r="S48" s="61">
        <f t="shared" si="2"/>
        <v>15</v>
      </c>
      <c r="T48" s="61">
        <f t="shared" si="3"/>
        <v>15</v>
      </c>
      <c r="U48" s="148" t="s">
        <v>392</v>
      </c>
      <c r="V48" s="148"/>
      <c r="W48" s="148" t="s">
        <v>393</v>
      </c>
      <c r="X48" s="148" t="s">
        <v>394</v>
      </c>
      <c r="Y48" s="148" t="s">
        <v>395</v>
      </c>
      <c r="Z48" s="148" t="s">
        <v>396</v>
      </c>
      <c r="AA48" s="62" t="s">
        <v>385</v>
      </c>
      <c r="AB48" s="62"/>
      <c r="AC48" s="64"/>
      <c r="AD48" s="64"/>
      <c r="AE48" s="64"/>
      <c r="AF48" s="64"/>
      <c r="AG48" s="64"/>
      <c r="AH48" s="64"/>
      <c r="AI48" s="64"/>
      <c r="AJ48" s="64"/>
    </row>
    <row r="49" spans="1:36" ht="113" thickBot="1" x14ac:dyDescent="0.25">
      <c r="A49" s="55">
        <v>31</v>
      </c>
      <c r="B49" s="66" t="s">
        <v>90</v>
      </c>
      <c r="C49" s="56" t="s">
        <v>397</v>
      </c>
      <c r="D49" s="57" t="str">
        <f>VLOOKUP(B49,'HECVAT - Lite | Vendor Response'!A$24:D$112,4,TRUE)</f>
        <v/>
      </c>
      <c r="E49" s="58" t="s">
        <v>168</v>
      </c>
      <c r="F49" s="58" t="s">
        <v>303</v>
      </c>
      <c r="G49" s="58" t="s">
        <v>398</v>
      </c>
      <c r="H49" s="67" t="s">
        <v>399</v>
      </c>
      <c r="I49" s="59" t="s">
        <v>400</v>
      </c>
      <c r="J49" s="60" t="str">
        <f t="shared" si="0"/>
        <v>FALSE</v>
      </c>
      <c r="K49" s="60">
        <v>1</v>
      </c>
      <c r="L49" s="60" t="s">
        <v>87</v>
      </c>
      <c r="M49" s="61" t="s">
        <v>220</v>
      </c>
      <c r="N49" s="61" t="str">
        <f>VLOOKUP(B49,'HECVAT - Lite | Vendor Response'!$A$6:$C$336,3,FALSE)</f>
        <v>Yes</v>
      </c>
      <c r="O49" s="61" t="str">
        <f>IF(LEN(VLOOKUP(B49,'Analyst Report'!$A$31:$I$119,7,FALSE))= 0,"",VLOOKUP(B49,'Analyst Report'!$A$31:$I$119,7,FALSE))</f>
        <v/>
      </c>
      <c r="P49" s="61">
        <f t="shared" si="1"/>
        <v>1</v>
      </c>
      <c r="Q49" s="61">
        <v>20</v>
      </c>
      <c r="R49" s="61">
        <f>IF(LEN(VLOOKUP(B49,'Analyst Report'!$A$31:$I$119,9,FALSE))= 0,VLOOKUP(B49,'Analyst Report'!$A$31:$I$119,8,FALSE),VLOOKUP(B49,'Analyst Report'!$A$31:$I$119,9,FALSE))</f>
        <v>20</v>
      </c>
      <c r="S49" s="61">
        <f t="shared" si="2"/>
        <v>20</v>
      </c>
      <c r="T49" s="61">
        <f t="shared" si="3"/>
        <v>20</v>
      </c>
      <c r="U49" s="148" t="s">
        <v>401</v>
      </c>
      <c r="V49" s="148"/>
      <c r="W49" s="149">
        <v>6.2</v>
      </c>
      <c r="X49" s="148" t="s">
        <v>402</v>
      </c>
      <c r="Y49" s="148" t="s">
        <v>403</v>
      </c>
      <c r="Z49" s="150" t="s">
        <v>404</v>
      </c>
      <c r="AA49" s="71" t="s">
        <v>405</v>
      </c>
      <c r="AB49" s="71"/>
      <c r="AC49" s="64"/>
      <c r="AD49" s="64"/>
      <c r="AE49" s="64"/>
      <c r="AF49" s="64"/>
      <c r="AG49" s="64"/>
      <c r="AH49" s="64"/>
      <c r="AI49" s="64"/>
      <c r="AJ49" s="64"/>
    </row>
    <row r="50" spans="1:36" ht="113" thickBot="1" x14ac:dyDescent="0.25">
      <c r="A50" s="55">
        <v>32</v>
      </c>
      <c r="B50" s="66" t="s">
        <v>91</v>
      </c>
      <c r="C50" s="56" t="s">
        <v>406</v>
      </c>
      <c r="D50" s="57" t="str">
        <f>VLOOKUP(B50,'HECVAT - Lite | Vendor Response'!A$24:D$112,4,TRUE)</f>
        <v/>
      </c>
      <c r="E50" s="58" t="s">
        <v>168</v>
      </c>
      <c r="F50" s="69" t="s">
        <v>407</v>
      </c>
      <c r="G50" s="69" t="s">
        <v>408</v>
      </c>
      <c r="H50" s="67" t="s">
        <v>409</v>
      </c>
      <c r="I50" s="59" t="s">
        <v>410</v>
      </c>
      <c r="J50" s="60" t="str">
        <f t="shared" si="0"/>
        <v>TRUE</v>
      </c>
      <c r="K50" s="60">
        <v>1</v>
      </c>
      <c r="L50" s="60" t="s">
        <v>87</v>
      </c>
      <c r="M50" s="61" t="s">
        <v>220</v>
      </c>
      <c r="N50" s="61" t="str">
        <f>VLOOKUP(B50,'HECVAT - Lite | Vendor Response'!$A$6:$C$336,3,FALSE)</f>
        <v>Yes</v>
      </c>
      <c r="O50" s="61" t="str">
        <f>IF(LEN(VLOOKUP(B50,'Analyst Report'!$A$31:$I$119,7,FALSE))= 0,"",VLOOKUP(B50,'Analyst Report'!$A$31:$I$119,7,FALSE))</f>
        <v/>
      </c>
      <c r="P50" s="61">
        <f t="shared" si="1"/>
        <v>1</v>
      </c>
      <c r="Q50" s="61">
        <v>25</v>
      </c>
      <c r="R50" s="61">
        <f>IF(LEN(VLOOKUP(B50,'Analyst Report'!$A$31:$I$119,9,FALSE))= 0,VLOOKUP(B50,'Analyst Report'!$A$31:$I$119,8,FALSE),VLOOKUP(B50,'Analyst Report'!$A$31:$I$119,9,FALSE))</f>
        <v>25</v>
      </c>
      <c r="S50" s="61">
        <f t="shared" si="2"/>
        <v>25</v>
      </c>
      <c r="T50" s="61">
        <f t="shared" si="3"/>
        <v>25</v>
      </c>
      <c r="U50" s="148" t="s">
        <v>411</v>
      </c>
      <c r="V50" s="148"/>
      <c r="W50" s="148" t="s">
        <v>412</v>
      </c>
      <c r="X50" s="148" t="s">
        <v>413</v>
      </c>
      <c r="Y50" s="148"/>
      <c r="Z50" s="148" t="s">
        <v>414</v>
      </c>
      <c r="AA50" s="62" t="s">
        <v>280</v>
      </c>
      <c r="AB50" s="62"/>
      <c r="AC50" s="64"/>
      <c r="AD50" s="64"/>
      <c r="AE50" s="64"/>
      <c r="AF50" s="64"/>
      <c r="AG50" s="64"/>
      <c r="AH50" s="64"/>
      <c r="AI50" s="64"/>
      <c r="AJ50" s="64"/>
    </row>
    <row r="51" spans="1:36" ht="129" thickBot="1" x14ac:dyDescent="0.25">
      <c r="A51" s="55">
        <v>33</v>
      </c>
      <c r="B51" s="66" t="s">
        <v>92</v>
      </c>
      <c r="C51" s="56" t="s">
        <v>415</v>
      </c>
      <c r="D51" s="57" t="str">
        <f>VLOOKUP(B51,'HECVAT - Lite | Vendor Response'!A$24:D$112,4,TRUE)</f>
        <v/>
      </c>
      <c r="E51" s="58" t="s">
        <v>168</v>
      </c>
      <c r="F51" s="69" t="s">
        <v>416</v>
      </c>
      <c r="G51" s="69" t="s">
        <v>417</v>
      </c>
      <c r="H51" s="67" t="s">
        <v>418</v>
      </c>
      <c r="I51" s="59" t="s">
        <v>419</v>
      </c>
      <c r="J51" s="60" t="str">
        <f t="shared" si="0"/>
        <v>TRUE</v>
      </c>
      <c r="K51" s="60">
        <v>1</v>
      </c>
      <c r="L51" s="60" t="s">
        <v>87</v>
      </c>
      <c r="M51" s="61" t="s">
        <v>220</v>
      </c>
      <c r="N51" s="61" t="str">
        <f>VLOOKUP(B51,'HECVAT - Lite | Vendor Response'!$A$6:$C$336,3,FALSE)</f>
        <v>Yes</v>
      </c>
      <c r="O51" s="61" t="str">
        <f>IF(LEN(VLOOKUP(B51,'Analyst Report'!$A$31:$I$119,7,FALSE))= 0,"",VLOOKUP(B51,'Analyst Report'!$A$31:$I$119,7,FALSE))</f>
        <v/>
      </c>
      <c r="P51" s="61">
        <f t="shared" si="1"/>
        <v>1</v>
      </c>
      <c r="Q51" s="61">
        <v>25</v>
      </c>
      <c r="R51" s="61">
        <f>IF(LEN(VLOOKUP(B51,'Analyst Report'!$A$31:$I$119,9,FALSE))= 0,VLOOKUP(B51,'Analyst Report'!$A$31:$I$119,8,FALSE),VLOOKUP(B51,'Analyst Report'!$A$31:$I$119,9,FALSE))</f>
        <v>25</v>
      </c>
      <c r="S51" s="61">
        <f t="shared" si="2"/>
        <v>25</v>
      </c>
      <c r="T51" s="61">
        <f t="shared" si="3"/>
        <v>25</v>
      </c>
      <c r="U51" s="148" t="s">
        <v>392</v>
      </c>
      <c r="V51" s="148"/>
      <c r="W51" s="148" t="s">
        <v>420</v>
      </c>
      <c r="X51" s="148" t="s">
        <v>421</v>
      </c>
      <c r="Y51" s="148"/>
      <c r="Z51" s="148"/>
      <c r="AA51" s="62" t="s">
        <v>280</v>
      </c>
      <c r="AB51" s="62">
        <v>1.1000000000000001</v>
      </c>
      <c r="AC51" s="64"/>
      <c r="AD51" s="64"/>
      <c r="AE51" s="64"/>
      <c r="AF51" s="64"/>
      <c r="AG51" s="64"/>
      <c r="AH51" s="64"/>
      <c r="AI51" s="64"/>
      <c r="AJ51" s="64"/>
    </row>
    <row r="52" spans="1:36" ht="171" thickBot="1" x14ac:dyDescent="0.25">
      <c r="A52" s="55">
        <v>34</v>
      </c>
      <c r="B52" s="66" t="s">
        <v>93</v>
      </c>
      <c r="C52" s="56" t="s">
        <v>422</v>
      </c>
      <c r="D52" s="57" t="str">
        <f>VLOOKUP(B52,'HECVAT - Lite | Vendor Response'!A$24:D$112,4,TRUE)</f>
        <v/>
      </c>
      <c r="E52" s="58" t="s">
        <v>423</v>
      </c>
      <c r="F52" s="58" t="s">
        <v>303</v>
      </c>
      <c r="G52" s="58" t="s">
        <v>424</v>
      </c>
      <c r="H52" s="59" t="s">
        <v>425</v>
      </c>
      <c r="I52" s="59" t="s">
        <v>426</v>
      </c>
      <c r="J52" s="60" t="str">
        <f t="shared" si="0"/>
        <v>FALSE</v>
      </c>
      <c r="K52" s="60">
        <v>1</v>
      </c>
      <c r="L52" s="60" t="s">
        <v>87</v>
      </c>
      <c r="M52" s="61" t="s">
        <v>220</v>
      </c>
      <c r="N52" s="61" t="str">
        <f>VLOOKUP(B52,'HECVAT - Lite | Vendor Response'!$A$6:$C$336,3,FALSE)</f>
        <v>Yes</v>
      </c>
      <c r="O52" s="61" t="str">
        <f>IF(LEN(VLOOKUP(B52,'Analyst Report'!$A$31:$I$119,7,FALSE))= 0,"",VLOOKUP(B52,'Analyst Report'!$A$31:$I$119,7,FALSE))</f>
        <v/>
      </c>
      <c r="P52" s="61">
        <f t="shared" si="1"/>
        <v>1</v>
      </c>
      <c r="Q52" s="61">
        <v>20</v>
      </c>
      <c r="R52" s="61">
        <f>IF(LEN(VLOOKUP(B52,'Analyst Report'!$A$31:$I$119,9,FALSE))= 0,VLOOKUP(B52,'Analyst Report'!$A$31:$I$119,8,FALSE),VLOOKUP(B52,'Analyst Report'!$A$31:$I$119,9,FALSE))</f>
        <v>20</v>
      </c>
      <c r="S52" s="61">
        <f t="shared" si="2"/>
        <v>20</v>
      </c>
      <c r="T52" s="61">
        <f t="shared" si="3"/>
        <v>20</v>
      </c>
      <c r="U52" s="148" t="s">
        <v>401</v>
      </c>
      <c r="V52" s="148"/>
      <c r="W52" s="148" t="s">
        <v>420</v>
      </c>
      <c r="X52" s="148"/>
      <c r="Y52" s="148"/>
      <c r="Z52" s="148" t="s">
        <v>427</v>
      </c>
      <c r="AA52" s="62" t="s">
        <v>428</v>
      </c>
      <c r="AB52" s="62">
        <v>2.4</v>
      </c>
      <c r="AC52" s="64"/>
      <c r="AD52" s="64"/>
      <c r="AE52" s="64"/>
      <c r="AF52" s="64"/>
      <c r="AG52" s="64"/>
      <c r="AH52" s="64"/>
      <c r="AI52" s="64"/>
      <c r="AJ52" s="64"/>
    </row>
    <row r="53" spans="1:36" ht="15.75" customHeight="1" thickBot="1" x14ac:dyDescent="0.25">
      <c r="A53" s="55">
        <v>35</v>
      </c>
      <c r="B53" s="66" t="s">
        <v>95</v>
      </c>
      <c r="C53" s="56" t="s">
        <v>2234</v>
      </c>
      <c r="D53" s="57" t="str">
        <f>VLOOKUP(B53,'HECVAT - Lite | Vendor Response'!A$24:D$112,4,TRUE)</f>
        <v>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
 LearnPlatform Key Features for Accessibility are:
 ● Keyboard accessible
 ● The application is generally keyboard accessible with full ability to navigate to and away from components and visible focus indicators.
 ● Data input
 ● Input fields contain labels and helper text with minor exceptions where context is clear.
 ● Forms contain error notifications and text as well as information on expected data formatting.
 ● User settings
 ● If a user has changed their default font size or zoom setting the application will respect the user’s settings.
 ● Data presentation
 ● Information conveyed through presentation - such as tabular data and forms with required fields.
 ● Site Navigation
 ● All pages have descriptive titles.
 ● Navigation is consistent across the application.
 ● Web “breadcrumbs” are displayed on pages to show where users are currently located and provide an easy mechanism for navigating back.</v>
      </c>
      <c r="E53" s="58" t="s">
        <v>429</v>
      </c>
      <c r="F53" s="69" t="s">
        <v>430</v>
      </c>
      <c r="G53" s="69" t="s">
        <v>431</v>
      </c>
      <c r="H53" s="67" t="s">
        <v>432</v>
      </c>
      <c r="I53" s="59" t="s">
        <v>433</v>
      </c>
      <c r="J53" s="60" t="str">
        <f t="shared" si="0"/>
        <v>FALSE</v>
      </c>
      <c r="K53" s="60">
        <v>1</v>
      </c>
      <c r="L53" s="60" t="s">
        <v>94</v>
      </c>
      <c r="M53" s="61" t="s">
        <v>220</v>
      </c>
      <c r="N53" s="61" t="str">
        <f>VLOOKUP(B53,'HECVAT - Lite | Vendor Response'!$A$6:$C$336,3,FALSE)</f>
        <v>Yes</v>
      </c>
      <c r="O53" s="61" t="str">
        <f>IF(LEN(VLOOKUP(B53,'Analyst Report'!$A$31:$I$119,7,FALSE))= 0,"",VLOOKUP(B53,'Analyst Report'!$A$31:$I$119,7,FALSE))</f>
        <v/>
      </c>
      <c r="P53" s="61">
        <f t="shared" si="1"/>
        <v>1</v>
      </c>
      <c r="Q53" s="61">
        <v>20</v>
      </c>
      <c r="R53" s="61">
        <f>IF(LEN(VLOOKUP(B53,'Analyst Report'!$A$31:$I$119,9,FALSE))= 0,VLOOKUP(B53,'Analyst Report'!$A$31:$I$119,8,FALSE),VLOOKUP(B53,'Analyst Report'!$A$31:$I$119,9,FALSE))</f>
        <v>20</v>
      </c>
      <c r="S53" s="61">
        <f t="shared" si="2"/>
        <v>20</v>
      </c>
      <c r="T53" s="61">
        <f t="shared" si="3"/>
        <v>20</v>
      </c>
      <c r="U53" s="148" t="s">
        <v>392</v>
      </c>
      <c r="V53" s="148"/>
      <c r="W53" s="148" t="s">
        <v>434</v>
      </c>
      <c r="X53" s="148" t="s">
        <v>435</v>
      </c>
      <c r="Y53" s="148" t="s">
        <v>436</v>
      </c>
      <c r="Z53" s="148" t="s">
        <v>437</v>
      </c>
      <c r="AA53" s="62" t="s">
        <v>280</v>
      </c>
      <c r="AB53" s="62"/>
      <c r="AC53" s="64"/>
      <c r="AD53" s="64"/>
      <c r="AE53" s="64"/>
      <c r="AF53" s="64"/>
      <c r="AG53" s="64"/>
      <c r="AH53" s="64"/>
      <c r="AI53" s="64"/>
      <c r="AJ53" s="64"/>
    </row>
    <row r="54" spans="1:36" ht="15.75" customHeight="1" thickBot="1" x14ac:dyDescent="0.25">
      <c r="A54" s="55">
        <v>36</v>
      </c>
      <c r="B54" s="66" t="s">
        <v>96</v>
      </c>
      <c r="C54" s="56" t="s">
        <v>438</v>
      </c>
      <c r="D54" s="57" t="str">
        <f>VLOOKUP(B54,'HECVAT - Lite | Vendor Response'!A$24:D$112,4,TRUE)</f>
        <v>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
 LearnPlatform Key Features for Accessibility are:
 ● Keyboard accessible
 ● The application is generally keyboard accessible with full ability to navigate to and away from components and visible focus indicators.
 ● Data input
 ● Input fields contain labels and helper text with minor exceptions where context is clear.
 ● Forms contain error notifications and text as well as information on expected data formatting.
 ● User settings
 ● If a user has changed their default font size or zoom setting the application will respect the user’s settings.
 ● Data presentation
 ● Information conveyed through presentation - such as tabular data and forms with required fields.
 ● Site Navigation
 ● All pages have descriptive titles.
 ● Navigation is consistent across the application.
 ● Web “breadcrumbs” are displayed on pages to show where users are currently located and provide an easy mechanism for navigating back.</v>
      </c>
      <c r="E54" s="58" t="s">
        <v>168</v>
      </c>
      <c r="F54" s="69" t="s">
        <v>439</v>
      </c>
      <c r="G54" s="69" t="s">
        <v>440</v>
      </c>
      <c r="H54" s="67" t="s">
        <v>441</v>
      </c>
      <c r="I54" s="67" t="s">
        <v>442</v>
      </c>
      <c r="J54" s="60" t="str">
        <f t="shared" si="0"/>
        <v>FALSE</v>
      </c>
      <c r="K54" s="60">
        <v>1</v>
      </c>
      <c r="L54" s="60" t="s">
        <v>94</v>
      </c>
      <c r="M54" s="61" t="s">
        <v>220</v>
      </c>
      <c r="N54" s="61" t="str">
        <f>VLOOKUP(B54,'HECVAT - Lite | Vendor Response'!$A$6:$C$336,3,FALSE)</f>
        <v>Yes</v>
      </c>
      <c r="O54" s="61" t="str">
        <f>IF(LEN(VLOOKUP(B54,'Analyst Report'!$A$31:$I$119,7,FALSE))= 0,"",VLOOKUP(B54,'Analyst Report'!$A$31:$I$119,7,FALSE))</f>
        <v/>
      </c>
      <c r="P54" s="61">
        <f t="shared" si="1"/>
        <v>1</v>
      </c>
      <c r="Q54" s="61">
        <v>20</v>
      </c>
      <c r="R54" s="61">
        <f>IF(LEN(VLOOKUP(B54,'Analyst Report'!$A$31:$I$119,9,FALSE))= 0,VLOOKUP(B54,'Analyst Report'!$A$31:$I$119,8,FALSE),VLOOKUP(B54,'Analyst Report'!$A$31:$I$119,9,FALSE))</f>
        <v>20</v>
      </c>
      <c r="S54" s="61">
        <f t="shared" si="2"/>
        <v>20</v>
      </c>
      <c r="T54" s="61">
        <f t="shared" si="3"/>
        <v>20</v>
      </c>
      <c r="U54" s="148" t="s">
        <v>392</v>
      </c>
      <c r="V54" s="148"/>
      <c r="W54" s="148" t="s">
        <v>443</v>
      </c>
      <c r="X54" s="148" t="s">
        <v>435</v>
      </c>
      <c r="Y54" s="148" t="s">
        <v>444</v>
      </c>
      <c r="Z54" s="148" t="s">
        <v>445</v>
      </c>
      <c r="AA54" s="62" t="s">
        <v>446</v>
      </c>
      <c r="AB54" s="62"/>
      <c r="AC54" s="64"/>
      <c r="AD54" s="64"/>
      <c r="AE54" s="64"/>
      <c r="AF54" s="64"/>
      <c r="AG54" s="64"/>
      <c r="AH54" s="64"/>
      <c r="AI54" s="64"/>
      <c r="AJ54" s="64"/>
    </row>
    <row r="55" spans="1:36" ht="15.75" customHeight="1" thickBot="1" x14ac:dyDescent="0.25">
      <c r="A55" s="55">
        <v>37</v>
      </c>
      <c r="B55" s="66" t="s">
        <v>97</v>
      </c>
      <c r="C55" s="56" t="s">
        <v>447</v>
      </c>
      <c r="D55" s="57" t="str">
        <f>VLOOKUP(B55,'HECVAT - Lite | Vendor Response'!A$24:D$112,4,TRUE)</f>
        <v>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
 LearnPlatform Key Features for Accessibility are:
 ● Keyboard accessible
 ● The application is generally keyboard accessible with full ability to navigate to and away from components and visible focus indicators.
 ● Data input
 ● Input fields contain labels and helper text with minor exceptions where context is clear.
 ● Forms contain error notifications and text as well as information on expected data formatting.
 ● User settings
 ● If a user has changed their default font size or zoom setting the application will respect the user’s settings.
 ● Data presentation
 ● Information conveyed through presentation - such as tabular data and forms with required fields.
 ● Site Navigation
 ● All pages have descriptive titles.
 ● Navigation is consistent across the application.
 ● Web “breadcrumbs” are displayed on pages to show where users are currently located and provide an easy mechanism for navigating back.</v>
      </c>
      <c r="E55" s="58" t="s">
        <v>168</v>
      </c>
      <c r="F55" s="58" t="s">
        <v>448</v>
      </c>
      <c r="G55" s="69" t="s">
        <v>449</v>
      </c>
      <c r="H55" s="67" t="s">
        <v>432</v>
      </c>
      <c r="I55" s="67" t="s">
        <v>450</v>
      </c>
      <c r="J55" s="60" t="str">
        <f t="shared" si="0"/>
        <v>FALSE</v>
      </c>
      <c r="K55" s="60">
        <v>1</v>
      </c>
      <c r="L55" s="60" t="s">
        <v>94</v>
      </c>
      <c r="M55" s="61" t="s">
        <v>220</v>
      </c>
      <c r="N55" s="61" t="str">
        <f>VLOOKUP(B55,'HECVAT - Lite | Vendor Response'!$A$6:$C$336,3,FALSE)</f>
        <v>Yes</v>
      </c>
      <c r="O55" s="61" t="str">
        <f>IF(LEN(VLOOKUP(B55,'Analyst Report'!$A$31:$I$119,7,FALSE))= 0,"",VLOOKUP(B55,'Analyst Report'!$A$31:$I$119,7,FALSE))</f>
        <v/>
      </c>
      <c r="P55" s="61">
        <f t="shared" si="1"/>
        <v>1</v>
      </c>
      <c r="Q55" s="61">
        <v>15</v>
      </c>
      <c r="R55" s="61">
        <f>IF(LEN(VLOOKUP(B55,'Analyst Report'!$A$31:$I$119,9,FALSE))= 0,VLOOKUP(B55,'Analyst Report'!$A$31:$I$119,8,FALSE),VLOOKUP(B55,'Analyst Report'!$A$31:$I$119,9,FALSE))</f>
        <v>15</v>
      </c>
      <c r="S55" s="61">
        <f t="shared" si="2"/>
        <v>15</v>
      </c>
      <c r="T55" s="61">
        <f t="shared" si="3"/>
        <v>15</v>
      </c>
      <c r="U55" s="148" t="s">
        <v>392</v>
      </c>
      <c r="V55" s="148"/>
      <c r="W55" s="148" t="s">
        <v>451</v>
      </c>
      <c r="X55" s="148" t="s">
        <v>452</v>
      </c>
      <c r="Y55" s="148"/>
      <c r="Z55" s="148"/>
      <c r="AA55" s="62" t="s">
        <v>446</v>
      </c>
      <c r="AB55" s="62"/>
      <c r="AC55" s="64"/>
      <c r="AD55" s="64"/>
      <c r="AE55" s="64"/>
      <c r="AF55" s="64"/>
      <c r="AG55" s="64"/>
      <c r="AH55" s="64"/>
      <c r="AI55" s="64"/>
      <c r="AJ55" s="64"/>
    </row>
    <row r="56" spans="1:36" ht="15.75" customHeight="1" thickBot="1" x14ac:dyDescent="0.25">
      <c r="A56" s="55">
        <v>38</v>
      </c>
      <c r="B56" s="66" t="s">
        <v>98</v>
      </c>
      <c r="C56" s="56" t="s">
        <v>453</v>
      </c>
      <c r="D56" s="57" t="str">
        <f>VLOOKUP(B56,'HECVAT - Lite | Vendor Response'!A$24:D$112,4,TRUE)</f>
        <v>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
 LearnPlatform Key Features for Accessibility are:
 ● Keyboard accessible
 ● The application is generally keyboard accessible with full ability to navigate to and away from components and visible focus indicators.
 ● Data input
 ● Input fields contain labels and helper text with minor exceptions where context is clear.
 ● Forms contain error notifications and text as well as information on expected data formatting.
 ● User settings
 ● If a user has changed their default font size or zoom setting the application will respect the user’s settings.
 ● Data presentation
 ● Information conveyed through presentation - such as tabular data and forms with required fields.
 ● Site Navigation
 ● All pages have descriptive titles.
 ● Navigation is consistent across the application.
 ● Web “breadcrumbs” are displayed on pages to show where users are currently located and provide an easy mechanism for navigating back.</v>
      </c>
      <c r="E56" s="58" t="s">
        <v>454</v>
      </c>
      <c r="F56" s="69" t="s">
        <v>455</v>
      </c>
      <c r="G56" s="69" t="s">
        <v>456</v>
      </c>
      <c r="H56" s="67" t="s">
        <v>432</v>
      </c>
      <c r="I56" s="59" t="s">
        <v>433</v>
      </c>
      <c r="J56" s="60" t="str">
        <f t="shared" si="0"/>
        <v>FALSE</v>
      </c>
      <c r="K56" s="60">
        <v>1</v>
      </c>
      <c r="L56" s="60" t="s">
        <v>94</v>
      </c>
      <c r="M56" s="61" t="s">
        <v>220</v>
      </c>
      <c r="N56" s="61" t="str">
        <f>VLOOKUP(B56,'HECVAT - Lite | Vendor Response'!$A$6:$C$336,3,FALSE)</f>
        <v>Yes</v>
      </c>
      <c r="O56" s="61" t="str">
        <f>IF(LEN(VLOOKUP(B56,'Analyst Report'!$A$31:$I$119,7,FALSE))= 0,"",VLOOKUP(B56,'Analyst Report'!$A$31:$I$119,7,FALSE))</f>
        <v/>
      </c>
      <c r="P56" s="61">
        <f t="shared" si="1"/>
        <v>1</v>
      </c>
      <c r="Q56" s="61">
        <v>20</v>
      </c>
      <c r="R56" s="61">
        <f>IF(LEN(VLOOKUP(B56,'Analyst Report'!$A$31:$I$119,9,FALSE))= 0,VLOOKUP(B56,'Analyst Report'!$A$31:$I$119,8,FALSE),VLOOKUP(B56,'Analyst Report'!$A$31:$I$119,9,FALSE))</f>
        <v>20</v>
      </c>
      <c r="S56" s="61">
        <f t="shared" si="2"/>
        <v>20</v>
      </c>
      <c r="T56" s="61">
        <f t="shared" si="3"/>
        <v>20</v>
      </c>
      <c r="U56" s="148" t="s">
        <v>392</v>
      </c>
      <c r="V56" s="148"/>
      <c r="W56" s="148" t="s">
        <v>451</v>
      </c>
      <c r="X56" s="148" t="s">
        <v>452</v>
      </c>
      <c r="Y56" s="148"/>
      <c r="Z56" s="148"/>
      <c r="AA56" s="62" t="s">
        <v>280</v>
      </c>
      <c r="AB56" s="62"/>
      <c r="AC56" s="64"/>
      <c r="AD56" s="64"/>
      <c r="AE56" s="64"/>
      <c r="AF56" s="64"/>
      <c r="AG56" s="64"/>
      <c r="AH56" s="64"/>
      <c r="AI56" s="64"/>
      <c r="AJ56" s="64"/>
    </row>
    <row r="57" spans="1:36" ht="15.75" customHeight="1" thickBot="1" x14ac:dyDescent="0.25">
      <c r="A57" s="55">
        <v>39</v>
      </c>
      <c r="B57" s="66" t="s">
        <v>99</v>
      </c>
      <c r="C57" s="56" t="s">
        <v>457</v>
      </c>
      <c r="D57" s="57" t="str">
        <f>VLOOKUP(B57,'HECVAT - Lite | Vendor Response'!A$24:D$112,4,TRUE)</f>
        <v>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
 LearnPlatform Key Features for Accessibility are:
 ● Keyboard accessible
 ● The application is generally keyboard accessible with full ability to navigate to and away from components and visible focus indicators.
 ● Data input
 ● Input fields contain labels and helper text with minor exceptions where context is clear.
 ● Forms contain error notifications and text as well as information on expected data formatting.
 ● User settings
 ● If a user has changed their default font size or zoom setting the application will respect the user’s settings.
 ● Data presentation
 ● Information conveyed through presentation - such as tabular data and forms with required fields.
 ● Site Navigation
 ● All pages have descriptive titles.
 ● Navigation is consistent across the application.
 ● Web “breadcrumbs” are displayed on pages to show where users are currently located and provide an easy mechanism for navigating back.</v>
      </c>
      <c r="E57" s="58" t="s">
        <v>168</v>
      </c>
      <c r="F57" s="58" t="s">
        <v>458</v>
      </c>
      <c r="G57" s="58" t="s">
        <v>168</v>
      </c>
      <c r="H57" s="67" t="s">
        <v>459</v>
      </c>
      <c r="I57" s="59" t="s">
        <v>460</v>
      </c>
      <c r="J57" s="60" t="str">
        <f t="shared" si="0"/>
        <v>FALSE</v>
      </c>
      <c r="K57" s="60">
        <v>1</v>
      </c>
      <c r="L57" s="60" t="s">
        <v>94</v>
      </c>
      <c r="M57" s="61" t="s">
        <v>220</v>
      </c>
      <c r="N57" s="61" t="str">
        <f>VLOOKUP(B57,'HECVAT - Lite | Vendor Response'!$A$6:$C$336,3,FALSE)</f>
        <v>Yes</v>
      </c>
      <c r="O57" s="61" t="str">
        <f>IF(LEN(VLOOKUP(B57,'Analyst Report'!$A$31:$I$119,7,FALSE))= 0,"",VLOOKUP(B57,'Analyst Report'!$A$31:$I$119,7,FALSE))</f>
        <v/>
      </c>
      <c r="P57" s="61">
        <f t="shared" si="1"/>
        <v>1</v>
      </c>
      <c r="Q57" s="61">
        <v>20</v>
      </c>
      <c r="R57" s="61">
        <f>IF(LEN(VLOOKUP(B57,'Analyst Report'!$A$31:$I$119,9,FALSE))= 0,VLOOKUP(B57,'Analyst Report'!$A$31:$I$119,8,FALSE),VLOOKUP(B57,'Analyst Report'!$A$31:$I$119,9,FALSE))</f>
        <v>20</v>
      </c>
      <c r="S57" s="61">
        <f t="shared" si="2"/>
        <v>20</v>
      </c>
      <c r="T57" s="61">
        <f t="shared" si="3"/>
        <v>20</v>
      </c>
      <c r="U57" s="148" t="s">
        <v>461</v>
      </c>
      <c r="V57" s="148"/>
      <c r="W57" s="148">
        <v>12.4</v>
      </c>
      <c r="X57" s="148" t="s">
        <v>462</v>
      </c>
      <c r="Y57" s="148" t="s">
        <v>463</v>
      </c>
      <c r="Z57" s="148" t="s">
        <v>464</v>
      </c>
      <c r="AA57" s="62" t="s">
        <v>280</v>
      </c>
      <c r="AB57" s="62"/>
      <c r="AC57" s="64"/>
      <c r="AD57" s="64"/>
      <c r="AE57" s="64"/>
      <c r="AF57" s="64"/>
      <c r="AG57" s="64"/>
      <c r="AH57" s="64"/>
      <c r="AI57" s="64"/>
      <c r="AJ57" s="64"/>
    </row>
    <row r="58" spans="1:36" ht="15.75" customHeight="1" thickBot="1" x14ac:dyDescent="0.25">
      <c r="A58" s="55">
        <v>40</v>
      </c>
      <c r="B58" s="66" t="s">
        <v>100</v>
      </c>
      <c r="C58" s="56" t="s">
        <v>465</v>
      </c>
      <c r="D58" s="57" t="str">
        <f>VLOOKUP(B58,'HECVAT - Lite | Vendor Response'!A$24:D$112,4,TRUE)</f>
        <v/>
      </c>
      <c r="E58" s="58" t="s">
        <v>168</v>
      </c>
      <c r="F58" s="58" t="s">
        <v>466</v>
      </c>
      <c r="G58" s="58" t="s">
        <v>168</v>
      </c>
      <c r="H58" s="67" t="s">
        <v>459</v>
      </c>
      <c r="I58" s="59" t="s">
        <v>467</v>
      </c>
      <c r="J58" s="60" t="str">
        <f t="shared" si="0"/>
        <v>FALSE</v>
      </c>
      <c r="K58" s="60">
        <v>1</v>
      </c>
      <c r="L58" s="60" t="s">
        <v>94</v>
      </c>
      <c r="M58" s="61" t="s">
        <v>220</v>
      </c>
      <c r="N58" s="61" t="str">
        <f>VLOOKUP(B58,'HECVAT - Lite | Vendor Response'!$A$6:$C$336,3,FALSE)</f>
        <v>No</v>
      </c>
      <c r="O58" s="61" t="str">
        <f>IF(LEN(VLOOKUP(B58,'Analyst Report'!$A$31:$I$119,7,FALSE))= 0,"",VLOOKUP(B58,'Analyst Report'!$A$31:$I$119,7,FALSE))</f>
        <v/>
      </c>
      <c r="P58" s="61">
        <f t="shared" si="1"/>
        <v>0</v>
      </c>
      <c r="Q58" s="61">
        <v>20</v>
      </c>
      <c r="R58" s="61">
        <f>IF(LEN(VLOOKUP(B58,'Analyst Report'!$A$31:$I$119,9,FALSE))= 0,VLOOKUP(B58,'Analyst Report'!$A$31:$I$119,8,FALSE),VLOOKUP(B58,'Analyst Report'!$A$31:$I$119,9,FALSE))</f>
        <v>20</v>
      </c>
      <c r="S58" s="61">
        <f t="shared" si="2"/>
        <v>20</v>
      </c>
      <c r="T58" s="61">
        <f t="shared" si="3"/>
        <v>0</v>
      </c>
      <c r="U58" s="148"/>
      <c r="V58" s="148"/>
      <c r="W58" s="148"/>
      <c r="X58" s="148"/>
      <c r="Y58" s="148"/>
      <c r="Z58" s="148"/>
      <c r="AA58" s="62" t="s">
        <v>280</v>
      </c>
      <c r="AB58" s="62"/>
      <c r="AC58" s="64"/>
      <c r="AD58" s="64"/>
      <c r="AE58" s="64"/>
      <c r="AF58" s="64"/>
      <c r="AG58" s="64"/>
      <c r="AH58" s="64"/>
      <c r="AI58" s="64"/>
      <c r="AJ58" s="64"/>
    </row>
    <row r="59" spans="1:36" ht="15.75" customHeight="1" thickBot="1" x14ac:dyDescent="0.25">
      <c r="A59" s="55">
        <v>41</v>
      </c>
      <c r="B59" s="66" t="s">
        <v>101</v>
      </c>
      <c r="C59" s="56" t="s">
        <v>468</v>
      </c>
      <c r="D59" s="57" t="str">
        <f>VLOOKUP(B59,'HECVAT - Lite | Vendor Response'!A$24:D$112,4,TRUE)</f>
        <v xml:space="preserve">LearnPlatform system actions, including login and configuration updates, are logged with initiating IP address and associated metadata. All IP traffic within the VPC is also logged. Some logging, for example, security and application services, is managed by Instructure on behalf of customers. </v>
      </c>
      <c r="E59" s="58" t="s">
        <v>168</v>
      </c>
      <c r="F59" s="69" t="s">
        <v>469</v>
      </c>
      <c r="G59" s="58" t="s">
        <v>168</v>
      </c>
      <c r="H59" s="67" t="s">
        <v>470</v>
      </c>
      <c r="I59" s="67" t="s">
        <v>471</v>
      </c>
      <c r="J59" s="60" t="str">
        <f t="shared" si="0"/>
        <v>TRUE</v>
      </c>
      <c r="K59" s="60">
        <v>1</v>
      </c>
      <c r="L59" s="60" t="s">
        <v>94</v>
      </c>
      <c r="M59" s="61" t="s">
        <v>220</v>
      </c>
      <c r="N59" s="61" t="str">
        <f>VLOOKUP(B59,'HECVAT - Lite | Vendor Response'!$A$6:$C$336,3,FALSE)</f>
        <v>Yes</v>
      </c>
      <c r="O59" s="61" t="str">
        <f>IF(LEN(VLOOKUP(B59,'Analyst Report'!$A$31:$I$119,7,FALSE))= 0,"",VLOOKUP(B59,'Analyst Report'!$A$31:$I$119,7,FALSE))</f>
        <v/>
      </c>
      <c r="P59" s="61">
        <f t="shared" si="1"/>
        <v>1</v>
      </c>
      <c r="Q59" s="61">
        <v>40</v>
      </c>
      <c r="R59" s="61">
        <f>IF(LEN(VLOOKUP(B59,'Analyst Report'!$A$31:$I$119,9,FALSE))= 0,VLOOKUP(B59,'Analyst Report'!$A$31:$I$119,8,FALSE),VLOOKUP(B59,'Analyst Report'!$A$31:$I$119,9,FALSE))</f>
        <v>40</v>
      </c>
      <c r="S59" s="61">
        <f t="shared" si="2"/>
        <v>40</v>
      </c>
      <c r="T59" s="61">
        <f t="shared" si="3"/>
        <v>40</v>
      </c>
      <c r="U59" s="148"/>
      <c r="V59" s="148"/>
      <c r="W59" s="148"/>
      <c r="X59" s="148"/>
      <c r="Y59" s="148"/>
      <c r="Z59" s="148"/>
      <c r="AA59" s="62" t="s">
        <v>280</v>
      </c>
      <c r="AB59" s="62"/>
      <c r="AC59" s="64"/>
      <c r="AD59" s="64"/>
      <c r="AE59" s="64"/>
      <c r="AF59" s="64"/>
      <c r="AG59" s="64"/>
      <c r="AH59" s="64"/>
      <c r="AI59" s="64"/>
      <c r="AJ59" s="64"/>
    </row>
    <row r="60" spans="1:36" ht="15.75" customHeight="1" thickBot="1" x14ac:dyDescent="0.25">
      <c r="A60" s="55">
        <v>42</v>
      </c>
      <c r="B60" s="66" t="s">
        <v>102</v>
      </c>
      <c r="C60" s="56" t="s">
        <v>472</v>
      </c>
      <c r="D60" s="57" t="str">
        <f>VLOOKUP(B60,'HECVAT - Lite | Vendor Response'!A$24:D$112,4,TRUE)</f>
        <v>LearnPlatform supports SAML2-based SSO standards and integration is available with IDPs that may be configured to use various MFA techniques.</v>
      </c>
      <c r="E60" s="58" t="s">
        <v>168</v>
      </c>
      <c r="F60" s="69" t="s">
        <v>473</v>
      </c>
      <c r="G60" s="69" t="s">
        <v>474</v>
      </c>
      <c r="H60" s="67" t="s">
        <v>475</v>
      </c>
      <c r="I60" s="67" t="s">
        <v>476</v>
      </c>
      <c r="J60" s="60" t="str">
        <f t="shared" si="0"/>
        <v>FALSE</v>
      </c>
      <c r="K60" s="60">
        <v>1</v>
      </c>
      <c r="L60" s="60" t="s">
        <v>94</v>
      </c>
      <c r="M60" s="61" t="s">
        <v>220</v>
      </c>
      <c r="N60" s="61" t="str">
        <f>VLOOKUP(B60,'HECVAT - Lite | Vendor Response'!$A$6:$C$336,3,FALSE)</f>
        <v>Yes</v>
      </c>
      <c r="O60" s="61" t="str">
        <f>IF(LEN(VLOOKUP(B60,'Analyst Report'!$A$31:$I$119,7,FALSE))= 0,"",VLOOKUP(B60,'Analyst Report'!$A$31:$I$119,7,FALSE))</f>
        <v/>
      </c>
      <c r="P60" s="61">
        <f t="shared" si="1"/>
        <v>1</v>
      </c>
      <c r="Q60" s="61">
        <v>15</v>
      </c>
      <c r="R60" s="61">
        <f>IF(LEN(VLOOKUP(B60,'Analyst Report'!$A$31:$I$119,9,FALSE))= 0,VLOOKUP(B60,'Analyst Report'!$A$31:$I$119,8,FALSE),VLOOKUP(B60,'Analyst Report'!$A$31:$I$119,9,FALSE))</f>
        <v>15</v>
      </c>
      <c r="S60" s="61">
        <f t="shared" si="2"/>
        <v>15</v>
      </c>
      <c r="T60" s="61">
        <f t="shared" si="3"/>
        <v>15</v>
      </c>
      <c r="U60" s="148"/>
      <c r="V60" s="148"/>
      <c r="W60" s="148"/>
      <c r="X60" s="148"/>
      <c r="Y60" s="148"/>
      <c r="Z60" s="148"/>
      <c r="AA60" s="62" t="s">
        <v>280</v>
      </c>
      <c r="AB60" s="62"/>
      <c r="AC60" s="64"/>
      <c r="AD60" s="64"/>
      <c r="AE60" s="64"/>
      <c r="AF60" s="64"/>
      <c r="AG60" s="64"/>
      <c r="AH60" s="64"/>
      <c r="AI60" s="64"/>
      <c r="AJ60" s="64"/>
    </row>
    <row r="61" spans="1:36" ht="15.75" customHeight="1" thickBot="1" x14ac:dyDescent="0.25">
      <c r="A61" s="55">
        <v>43</v>
      </c>
      <c r="B61" s="66" t="s">
        <v>103</v>
      </c>
      <c r="C61" s="56" t="s">
        <v>477</v>
      </c>
      <c r="D61" s="57" t="str">
        <f>VLOOKUP(B61,'HECVAT - Lite | Vendor Response'!A$24:D$112,4,TRUE)</f>
        <v/>
      </c>
      <c r="E61" s="58" t="s">
        <v>168</v>
      </c>
      <c r="F61" s="58" t="s">
        <v>478</v>
      </c>
      <c r="G61" s="69" t="s">
        <v>479</v>
      </c>
      <c r="H61" s="67" t="s">
        <v>480</v>
      </c>
      <c r="I61" s="59" t="s">
        <v>433</v>
      </c>
      <c r="J61" s="60" t="str">
        <f t="shared" si="0"/>
        <v>FALSE</v>
      </c>
      <c r="K61" s="60">
        <v>1</v>
      </c>
      <c r="L61" s="60" t="s">
        <v>94</v>
      </c>
      <c r="M61" s="61" t="s">
        <v>220</v>
      </c>
      <c r="N61" s="61" t="str">
        <f>VLOOKUP(B61,'HECVAT - Lite | Vendor Response'!$A$6:$C$336,3,FALSE)</f>
        <v>Yes</v>
      </c>
      <c r="O61" s="61" t="str">
        <f>IF(LEN(VLOOKUP(B61,'Analyst Report'!$A$31:$I$119,7,FALSE))= 0,"",VLOOKUP(B61,'Analyst Report'!$A$31:$I$119,7,FALSE))</f>
        <v/>
      </c>
      <c r="P61" s="61">
        <f t="shared" si="1"/>
        <v>1</v>
      </c>
      <c r="Q61" s="61">
        <v>15</v>
      </c>
      <c r="R61" s="61">
        <f>IF(LEN(VLOOKUP(B61,'Analyst Report'!$A$31:$I$119,9,FALSE))= 0,VLOOKUP(B61,'Analyst Report'!$A$31:$I$119,8,FALSE),VLOOKUP(B61,'Analyst Report'!$A$31:$I$119,9,FALSE))</f>
        <v>15</v>
      </c>
      <c r="S61" s="61">
        <f t="shared" si="2"/>
        <v>15</v>
      </c>
      <c r="T61" s="61">
        <f t="shared" si="3"/>
        <v>15</v>
      </c>
      <c r="U61" s="148"/>
      <c r="V61" s="148"/>
      <c r="W61" s="148"/>
      <c r="X61" s="148"/>
      <c r="Y61" s="148"/>
      <c r="Z61" s="148"/>
      <c r="AA61" s="62" t="s">
        <v>280</v>
      </c>
      <c r="AB61" s="62"/>
      <c r="AC61" s="64"/>
      <c r="AD61" s="64"/>
      <c r="AE61" s="64"/>
      <c r="AF61" s="64"/>
      <c r="AG61" s="64"/>
      <c r="AH61" s="64"/>
      <c r="AI61" s="64"/>
      <c r="AJ61" s="64"/>
    </row>
    <row r="62" spans="1:36" ht="15.75" customHeight="1" thickBot="1" x14ac:dyDescent="0.25">
      <c r="A62" s="55">
        <v>44</v>
      </c>
      <c r="B62" s="66" t="s">
        <v>105</v>
      </c>
      <c r="C62" s="56" t="s">
        <v>481</v>
      </c>
      <c r="D62" s="57" t="str">
        <f>VLOOKUP(B62,'HECVAT - Lite | Vendor Response'!A$24:D$112,4,TRUE)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v>
      </c>
      <c r="E62" s="58" t="s">
        <v>168</v>
      </c>
      <c r="F62" s="69" t="s">
        <v>482</v>
      </c>
      <c r="G62" s="69" t="s">
        <v>483</v>
      </c>
      <c r="H62" s="67" t="s">
        <v>484</v>
      </c>
      <c r="I62" s="59" t="s">
        <v>485</v>
      </c>
      <c r="J62" s="60" t="str">
        <f t="shared" si="0"/>
        <v>FALSE</v>
      </c>
      <c r="K62" s="60">
        <v>1</v>
      </c>
      <c r="L62" s="60" t="s">
        <v>94</v>
      </c>
      <c r="M62" s="61" t="s">
        <v>220</v>
      </c>
      <c r="N62" s="61" t="str">
        <f>VLOOKUP(B62,'HECVAT - Lite | Vendor Response'!$A$6:$C$336,3,FALSE)</f>
        <v>Yes</v>
      </c>
      <c r="O62" s="61" t="str">
        <f>IF(LEN(VLOOKUP(B62,'Analyst Report'!$A$31:$I$119,7,FALSE))= 0,"",VLOOKUP(B62,'Analyst Report'!$A$31:$I$119,7,FALSE))</f>
        <v/>
      </c>
      <c r="P62" s="61">
        <f t="shared" si="1"/>
        <v>1</v>
      </c>
      <c r="Q62" s="61">
        <v>15</v>
      </c>
      <c r="R62" s="61">
        <f>IF(LEN(VLOOKUP(B62,'Analyst Report'!$A$31:$I$119,9,FALSE))= 0,VLOOKUP(B62,'Analyst Report'!$A$31:$I$119,8,FALSE),VLOOKUP(B62,'Analyst Report'!$A$31:$I$119,9,FALSE))</f>
        <v>15</v>
      </c>
      <c r="S62" s="61">
        <f t="shared" si="2"/>
        <v>15</v>
      </c>
      <c r="T62" s="61">
        <f t="shared" si="3"/>
        <v>15</v>
      </c>
      <c r="U62" s="148"/>
      <c r="V62" s="148"/>
      <c r="W62" s="148"/>
      <c r="X62" s="148"/>
      <c r="Y62" s="148" t="s">
        <v>486</v>
      </c>
      <c r="Z62" s="148"/>
      <c r="AA62" s="62" t="s">
        <v>428</v>
      </c>
      <c r="AB62" s="62">
        <v>2.2000000000000002</v>
      </c>
      <c r="AC62" s="64"/>
      <c r="AD62" s="64"/>
      <c r="AE62" s="64"/>
      <c r="AF62" s="64"/>
      <c r="AG62" s="64"/>
      <c r="AH62" s="64"/>
      <c r="AI62" s="64"/>
      <c r="AJ62" s="64"/>
    </row>
    <row r="63" spans="1:36" ht="15.75" customHeight="1" thickBot="1" x14ac:dyDescent="0.25">
      <c r="A63" s="55">
        <v>45</v>
      </c>
      <c r="B63" s="66" t="s">
        <v>106</v>
      </c>
      <c r="C63" s="56" t="s">
        <v>487</v>
      </c>
      <c r="D63" s="57" t="str">
        <f>VLOOKUP(B63,'HECVAT - Lite | Vendor Response'!A$24:D$112,4,TRUE)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v>
      </c>
      <c r="E63" s="58" t="s">
        <v>168</v>
      </c>
      <c r="F63" s="69" t="s">
        <v>488</v>
      </c>
      <c r="G63" s="69" t="s">
        <v>489</v>
      </c>
      <c r="H63" s="67" t="s">
        <v>490</v>
      </c>
      <c r="I63" s="59" t="s">
        <v>491</v>
      </c>
      <c r="J63" s="60" t="str">
        <f t="shared" si="0"/>
        <v>FALSE</v>
      </c>
      <c r="K63" s="60">
        <v>1</v>
      </c>
      <c r="L63" s="60" t="s">
        <v>492</v>
      </c>
      <c r="M63" s="61" t="s">
        <v>220</v>
      </c>
      <c r="N63" s="61" t="str">
        <f>VLOOKUP(B63,'HECVAT - Lite | Vendor Response'!$A$6:$C$336,3,FALSE)</f>
        <v>Yes</v>
      </c>
      <c r="O63" s="61" t="str">
        <f>IF(LEN(VLOOKUP(B63,'Analyst Report'!$A$31:$I$119,7,FALSE))= 0,"",VLOOKUP(B63,'Analyst Report'!$A$31:$I$119,7,FALSE))</f>
        <v/>
      </c>
      <c r="P63" s="61">
        <f t="shared" si="1"/>
        <v>1</v>
      </c>
      <c r="Q63" s="61">
        <v>15</v>
      </c>
      <c r="R63" s="61">
        <f>IF(LEN(VLOOKUP(B63,'Analyst Report'!$A$31:$I$119,9,FALSE))= 0,VLOOKUP(B63,'Analyst Report'!$A$31:$I$119,8,FALSE),VLOOKUP(B63,'Analyst Report'!$A$31:$I$119,9,FALSE))</f>
        <v>15</v>
      </c>
      <c r="S63" s="61">
        <f t="shared" si="2"/>
        <v>15</v>
      </c>
      <c r="T63" s="61">
        <f t="shared" si="3"/>
        <v>15</v>
      </c>
      <c r="U63" s="148"/>
      <c r="V63" s="148"/>
      <c r="W63" s="148"/>
      <c r="X63" s="148"/>
      <c r="Y63" s="148" t="s">
        <v>493</v>
      </c>
      <c r="Z63" s="148"/>
      <c r="AA63" s="62" t="s">
        <v>494</v>
      </c>
      <c r="AB63" s="62"/>
      <c r="AC63" s="64"/>
      <c r="AD63" s="64"/>
      <c r="AE63" s="64"/>
      <c r="AF63" s="64"/>
      <c r="AG63" s="64"/>
      <c r="AH63" s="64"/>
      <c r="AI63" s="64"/>
      <c r="AJ63" s="64"/>
    </row>
    <row r="64" spans="1:36" ht="15.75" customHeight="1" thickBot="1" x14ac:dyDescent="0.25">
      <c r="A64" s="55">
        <v>46</v>
      </c>
      <c r="B64" s="66" t="s">
        <v>107</v>
      </c>
      <c r="C64" s="56" t="s">
        <v>495</v>
      </c>
      <c r="D64" s="57" t="str">
        <f>VLOOKUP(B64,'HECVAT - Lite | Vendor Response'!A$24:D$112,4,TRUE)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v>
      </c>
      <c r="E64" s="58" t="s">
        <v>168</v>
      </c>
      <c r="F64" s="69" t="s">
        <v>496</v>
      </c>
      <c r="G64" s="69" t="s">
        <v>497</v>
      </c>
      <c r="H64" s="67" t="s">
        <v>498</v>
      </c>
      <c r="I64" s="59" t="s">
        <v>499</v>
      </c>
      <c r="J64" s="60" t="str">
        <f t="shared" si="0"/>
        <v>FALSE</v>
      </c>
      <c r="K64" s="60">
        <v>1</v>
      </c>
      <c r="L64" s="60" t="s">
        <v>492</v>
      </c>
      <c r="M64" s="61" t="s">
        <v>220</v>
      </c>
      <c r="N64" s="61" t="str">
        <f>VLOOKUP(B64,'HECVAT - Lite | Vendor Response'!$A$6:$C$336,3,FALSE)</f>
        <v>No</v>
      </c>
      <c r="O64" s="61" t="str">
        <f>IF(LEN(VLOOKUP(B64,'Analyst Report'!$A$31:$I$119,7,FALSE))= 0,"",VLOOKUP(B64,'Analyst Report'!$A$31:$I$119,7,FALSE))</f>
        <v/>
      </c>
      <c r="P64" s="61">
        <f t="shared" si="1"/>
        <v>0</v>
      </c>
      <c r="Q64" s="61">
        <v>10</v>
      </c>
      <c r="R64" s="61">
        <f>IF(LEN(VLOOKUP(B64,'Analyst Report'!$A$31:$I$119,9,FALSE))= 0,VLOOKUP(B64,'Analyst Report'!$A$31:$I$119,8,FALSE),VLOOKUP(B64,'Analyst Report'!$A$31:$I$119,9,FALSE))</f>
        <v>10</v>
      </c>
      <c r="S64" s="61">
        <f t="shared" si="2"/>
        <v>10</v>
      </c>
      <c r="T64" s="61">
        <f t="shared" si="3"/>
        <v>0</v>
      </c>
      <c r="U64" s="148"/>
      <c r="V64" s="148"/>
      <c r="W64" s="148"/>
      <c r="X64" s="148"/>
      <c r="Y64" s="148" t="s">
        <v>500</v>
      </c>
      <c r="Z64" s="148"/>
      <c r="AA64" s="62" t="s">
        <v>280</v>
      </c>
      <c r="AB64" s="62">
        <v>11.2</v>
      </c>
      <c r="AC64" s="64"/>
      <c r="AD64" s="64"/>
      <c r="AE64" s="64"/>
      <c r="AF64" s="64"/>
      <c r="AG64" s="64"/>
      <c r="AH64" s="64"/>
      <c r="AI64" s="64"/>
      <c r="AJ64" s="64"/>
    </row>
    <row r="65" spans="1:36" ht="15.75" customHeight="1" thickBot="1" x14ac:dyDescent="0.25">
      <c r="A65" s="55">
        <v>47</v>
      </c>
      <c r="B65" s="66" t="s">
        <v>108</v>
      </c>
      <c r="C65" s="56" t="s">
        <v>501</v>
      </c>
      <c r="D65" s="57" t="str">
        <f>VLOOKUP(B65,'HECVAT - Lite | Vendor Response'!A$24:D$112,4,TRUE)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v>
      </c>
      <c r="E65" s="58" t="s">
        <v>168</v>
      </c>
      <c r="F65" s="69" t="s">
        <v>502</v>
      </c>
      <c r="G65" s="69" t="s">
        <v>503</v>
      </c>
      <c r="H65" s="67" t="s">
        <v>504</v>
      </c>
      <c r="I65" s="59" t="s">
        <v>505</v>
      </c>
      <c r="J65" s="60" t="str">
        <f t="shared" si="0"/>
        <v>FALSE</v>
      </c>
      <c r="K65" s="60">
        <v>1</v>
      </c>
      <c r="L65" s="60" t="s">
        <v>492</v>
      </c>
      <c r="M65" s="61" t="s">
        <v>220</v>
      </c>
      <c r="N65" s="61" t="str">
        <f>VLOOKUP(B65,'HECVAT - Lite | Vendor Response'!$A$6:$C$336,3,FALSE)</f>
        <v>Yes</v>
      </c>
      <c r="O65" s="61" t="str">
        <f>IF(LEN(VLOOKUP(B65,'Analyst Report'!$A$31:$I$119,7,FALSE))= 0,"",VLOOKUP(B65,'Analyst Report'!$A$31:$I$119,7,FALSE))</f>
        <v/>
      </c>
      <c r="P65" s="61">
        <f t="shared" si="1"/>
        <v>1</v>
      </c>
      <c r="Q65" s="61">
        <v>15</v>
      </c>
      <c r="R65" s="61">
        <f>IF(LEN(VLOOKUP(B65,'Analyst Report'!$A$31:$I$119,9,FALSE))= 0,VLOOKUP(B65,'Analyst Report'!$A$31:$I$119,8,FALSE),VLOOKUP(B65,'Analyst Report'!$A$31:$I$119,9,FALSE))</f>
        <v>15</v>
      </c>
      <c r="S65" s="61">
        <f t="shared" si="2"/>
        <v>15</v>
      </c>
      <c r="T65" s="61">
        <f t="shared" si="3"/>
        <v>15</v>
      </c>
      <c r="U65" s="148"/>
      <c r="V65" s="148"/>
      <c r="W65" s="148"/>
      <c r="X65" s="148"/>
      <c r="Y65" s="148"/>
      <c r="Z65" s="148"/>
      <c r="AA65" s="62" t="s">
        <v>226</v>
      </c>
      <c r="AB65" s="62"/>
      <c r="AC65" s="64"/>
      <c r="AD65" s="64"/>
      <c r="AE65" s="64"/>
      <c r="AF65" s="64"/>
      <c r="AG65" s="64"/>
      <c r="AH65" s="64"/>
      <c r="AI65" s="64"/>
      <c r="AJ65" s="64"/>
    </row>
    <row r="66" spans="1:36" ht="15.75" customHeight="1" thickBot="1" x14ac:dyDescent="0.25">
      <c r="A66" s="55">
        <v>48</v>
      </c>
      <c r="B66" s="66" t="s">
        <v>109</v>
      </c>
      <c r="C66" s="56" t="s">
        <v>506</v>
      </c>
      <c r="D66" s="57" t="str">
        <f>VLOOKUP(B66,'HECVAT - Lite | Vendor Response'!A$24:D$112,4,TRUE)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v>
      </c>
      <c r="E66" s="58" t="s">
        <v>168</v>
      </c>
      <c r="F66" s="58" t="s">
        <v>507</v>
      </c>
      <c r="G66" s="69" t="s">
        <v>508</v>
      </c>
      <c r="H66" s="67" t="s">
        <v>509</v>
      </c>
      <c r="I66" s="59" t="s">
        <v>510</v>
      </c>
      <c r="J66" s="60" t="str">
        <f t="shared" si="0"/>
        <v>FALSE</v>
      </c>
      <c r="K66" s="60">
        <v>1</v>
      </c>
      <c r="L66" s="60" t="s">
        <v>492</v>
      </c>
      <c r="M66" s="61" t="s">
        <v>220</v>
      </c>
      <c r="N66" s="61" t="str">
        <f>VLOOKUP(B66,'HECVAT - Lite | Vendor Response'!$A$6:$C$336,3,FALSE)</f>
        <v>Yes</v>
      </c>
      <c r="O66" s="61" t="str">
        <f>IF(LEN(VLOOKUP(B66,'Analyst Report'!$A$31:$I$119,7,FALSE))= 0,"",VLOOKUP(B66,'Analyst Report'!$A$31:$I$119,7,FALSE))</f>
        <v/>
      </c>
      <c r="P66" s="61">
        <f t="shared" si="1"/>
        <v>1</v>
      </c>
      <c r="Q66" s="61">
        <v>15</v>
      </c>
      <c r="R66" s="61">
        <f>IF(LEN(VLOOKUP(B66,'Analyst Report'!$A$31:$I$119,9,FALSE))= 0,VLOOKUP(B66,'Analyst Report'!$A$31:$I$119,8,FALSE),VLOOKUP(B66,'Analyst Report'!$A$31:$I$119,9,FALSE))</f>
        <v>15</v>
      </c>
      <c r="S66" s="61">
        <f t="shared" si="2"/>
        <v>15</v>
      </c>
      <c r="T66" s="61">
        <f t="shared" si="3"/>
        <v>15</v>
      </c>
      <c r="U66" s="148"/>
      <c r="V66" s="148"/>
      <c r="W66" s="148"/>
      <c r="X66" s="148"/>
      <c r="Y66" s="148" t="s">
        <v>511</v>
      </c>
      <c r="Z66" s="148"/>
      <c r="AA66" s="62" t="s">
        <v>512</v>
      </c>
      <c r="AB66" s="62" t="s">
        <v>513</v>
      </c>
      <c r="AC66" s="64"/>
      <c r="AD66" s="64"/>
      <c r="AE66" s="64"/>
      <c r="AF66" s="64"/>
      <c r="AG66" s="64"/>
      <c r="AH66" s="64"/>
      <c r="AI66" s="64"/>
      <c r="AJ66" s="64"/>
    </row>
    <row r="67" spans="1:36" ht="188" thickBot="1" x14ac:dyDescent="0.25">
      <c r="A67" s="55">
        <v>49</v>
      </c>
      <c r="B67" s="66" t="s">
        <v>111</v>
      </c>
      <c r="C67" s="56" t="s">
        <v>514</v>
      </c>
      <c r="D67" s="57" t="str">
        <f>VLOOKUP(B67,'HECVAT - Lite | Vendor Response'!A$24:D$112,4,TRUE)</f>
        <v>Tenants within the system are logically separated through roles and organizational memberships. Pre-execution hooks validate that an authenticated user has the expected roles and memberships to the organization in order to view or modify data.</v>
      </c>
      <c r="E67" s="58" t="s">
        <v>168</v>
      </c>
      <c r="F67" s="69" t="s">
        <v>515</v>
      </c>
      <c r="G67" s="69" t="s">
        <v>516</v>
      </c>
      <c r="H67" s="67" t="s">
        <v>517</v>
      </c>
      <c r="I67" s="59" t="s">
        <v>518</v>
      </c>
      <c r="J67" s="60" t="str">
        <f t="shared" si="0"/>
        <v>TRUE</v>
      </c>
      <c r="K67" s="60">
        <v>1</v>
      </c>
      <c r="L67" s="60" t="s">
        <v>110</v>
      </c>
      <c r="M67" s="61" t="s">
        <v>220</v>
      </c>
      <c r="N67" s="61" t="str">
        <f>VLOOKUP(B67,'HECVAT - Lite | Vendor Response'!$A$6:$C$336,3,FALSE)</f>
        <v>No</v>
      </c>
      <c r="O67" s="61" t="str">
        <f>IF(LEN(VLOOKUP(B67,'Analyst Report'!$A$31:$I$119,7,FALSE))= 0,"",VLOOKUP(B67,'Analyst Report'!$A$31:$I$119,7,FALSE))</f>
        <v/>
      </c>
      <c r="P67" s="61">
        <f t="shared" si="1"/>
        <v>0</v>
      </c>
      <c r="Q67" s="61">
        <v>25</v>
      </c>
      <c r="R67" s="61">
        <f>IF(LEN(VLOOKUP(B67,'Analyst Report'!$A$31:$I$119,9,FALSE))= 0,VLOOKUP(B67,'Analyst Report'!$A$31:$I$119,8,FALSE),VLOOKUP(B67,'Analyst Report'!$A$31:$I$119,9,FALSE))</f>
        <v>25</v>
      </c>
      <c r="S67" s="61">
        <f t="shared" si="2"/>
        <v>25</v>
      </c>
      <c r="T67" s="61">
        <f t="shared" si="3"/>
        <v>0</v>
      </c>
      <c r="U67" s="148" t="s">
        <v>401</v>
      </c>
      <c r="V67" s="148"/>
      <c r="W67" s="148"/>
      <c r="X67" s="148" t="s">
        <v>519</v>
      </c>
      <c r="Y67" s="148" t="s">
        <v>520</v>
      </c>
      <c r="Z67" s="150" t="s">
        <v>521</v>
      </c>
      <c r="AA67" s="71" t="s">
        <v>280</v>
      </c>
      <c r="AB67" s="71"/>
      <c r="AC67" s="64"/>
      <c r="AD67" s="64"/>
      <c r="AE67" s="64"/>
      <c r="AF67" s="64"/>
      <c r="AG67" s="64"/>
      <c r="AH67" s="64"/>
      <c r="AI67" s="64"/>
      <c r="AJ67" s="64"/>
    </row>
    <row r="68" spans="1:36" ht="15.75" customHeight="1" thickBot="1" x14ac:dyDescent="0.25">
      <c r="A68" s="55">
        <v>50</v>
      </c>
      <c r="B68" s="66" t="s">
        <v>112</v>
      </c>
      <c r="C68" s="56" t="s">
        <v>522</v>
      </c>
      <c r="D68" s="57" t="str">
        <f>VLOOKUP(B68,'HECVAT - Lite | Vendor Response'!A$24:D$112,4,TRUE)</f>
        <v>All LearnPlatform data is encrypted in transport. Inbound and outbound traffic is encrypted using TLS 1.2/1.3 forward-secrecy-compliant ciphers whenever possible (e.g. ECDHE-RSA-AES128-GCM-SHA256 / TLS_AES_128_GCM_SHA256) to ensure that all sensitive, personally-identifiable information, credentials exchange, page requests, and session data is secure. The acceptable cipher list is constantly maintained to ensure that no vulnerabilities are present.</v>
      </c>
      <c r="E68" s="58" t="s">
        <v>168</v>
      </c>
      <c r="F68" s="69" t="s">
        <v>523</v>
      </c>
      <c r="G68" s="69" t="s">
        <v>524</v>
      </c>
      <c r="H68" s="67" t="s">
        <v>525</v>
      </c>
      <c r="I68" s="59" t="s">
        <v>526</v>
      </c>
      <c r="J68" s="60" t="str">
        <f t="shared" si="0"/>
        <v>FALSE</v>
      </c>
      <c r="K68" s="60">
        <v>1</v>
      </c>
      <c r="L68" s="60" t="s">
        <v>110</v>
      </c>
      <c r="M68" s="61" t="s">
        <v>220</v>
      </c>
      <c r="N68" s="61" t="str">
        <f>VLOOKUP(B68,'HECVAT - Lite | Vendor Response'!$A$6:$C$336,3,FALSE)</f>
        <v>Yes</v>
      </c>
      <c r="O68" s="61" t="str">
        <f>IF(LEN(VLOOKUP(B68,'Analyst Report'!$A$31:$I$119,7,FALSE))= 0,"",VLOOKUP(B68,'Analyst Report'!$A$31:$I$119,7,FALSE))</f>
        <v/>
      </c>
      <c r="P68" s="61">
        <f t="shared" si="1"/>
        <v>1</v>
      </c>
      <c r="Q68" s="61">
        <v>20</v>
      </c>
      <c r="R68" s="61">
        <f>IF(LEN(VLOOKUP(B68,'Analyst Report'!$A$31:$I$119,9,FALSE))= 0,VLOOKUP(B68,'Analyst Report'!$A$31:$I$119,8,FALSE),VLOOKUP(B68,'Analyst Report'!$A$31:$I$119,9,FALSE))</f>
        <v>20</v>
      </c>
      <c r="S68" s="61">
        <f t="shared" si="2"/>
        <v>20</v>
      </c>
      <c r="T68" s="61">
        <f t="shared" si="3"/>
        <v>20</v>
      </c>
      <c r="U68" s="148" t="s">
        <v>527</v>
      </c>
      <c r="V68" s="148"/>
      <c r="W68" s="148" t="s">
        <v>528</v>
      </c>
      <c r="X68" s="148" t="s">
        <v>529</v>
      </c>
      <c r="Y68" s="148" t="s">
        <v>530</v>
      </c>
      <c r="Z68" s="148" t="s">
        <v>531</v>
      </c>
      <c r="AA68" s="62" t="s">
        <v>532</v>
      </c>
      <c r="AB68" s="62" t="s">
        <v>533</v>
      </c>
      <c r="AC68" s="64"/>
      <c r="AD68" s="64"/>
      <c r="AE68" s="64"/>
      <c r="AF68" s="64"/>
      <c r="AG68" s="64"/>
      <c r="AH68" s="64"/>
      <c r="AI68" s="64"/>
      <c r="AJ68" s="64"/>
    </row>
    <row r="69" spans="1:36" ht="15.75" customHeight="1" thickBot="1" x14ac:dyDescent="0.25">
      <c r="A69" s="55">
        <v>51</v>
      </c>
      <c r="B69" s="66" t="s">
        <v>113</v>
      </c>
      <c r="C69" s="56" t="s">
        <v>534</v>
      </c>
      <c r="D69" s="57" t="str">
        <f>VLOOKUP(B69,'HECVAT - Lite | Vendor Response'!A$24:D$112,4,TRUE)</f>
        <v>All data is encrypted at rest within LearnPlatform using AES-256.</v>
      </c>
      <c r="E69" s="58" t="s">
        <v>168</v>
      </c>
      <c r="F69" s="69" t="s">
        <v>535</v>
      </c>
      <c r="G69" s="69" t="s">
        <v>536</v>
      </c>
      <c r="H69" s="67" t="s">
        <v>537</v>
      </c>
      <c r="I69" s="59" t="s">
        <v>538</v>
      </c>
      <c r="J69" s="60" t="str">
        <f t="shared" si="0"/>
        <v>FALSE</v>
      </c>
      <c r="K69" s="60">
        <v>1</v>
      </c>
      <c r="L69" s="60" t="s">
        <v>110</v>
      </c>
      <c r="M69" s="61" t="s">
        <v>220</v>
      </c>
      <c r="N69" s="61" t="str">
        <f>VLOOKUP(B69,'HECVAT - Lite | Vendor Response'!$A$6:$C$336,3,FALSE)</f>
        <v>Yes</v>
      </c>
      <c r="O69" s="61" t="str">
        <f>IF(LEN(VLOOKUP(B69,'Analyst Report'!$A$31:$I$119,7,FALSE))= 0,"",VLOOKUP(B69,'Analyst Report'!$A$31:$I$119,7,FALSE))</f>
        <v/>
      </c>
      <c r="P69" s="61">
        <f t="shared" si="1"/>
        <v>1</v>
      </c>
      <c r="Q69" s="61">
        <f>IF(N69="N/A",0,20)</f>
        <v>20</v>
      </c>
      <c r="R69" s="61">
        <f>IF(LEN(VLOOKUP(B69,'Analyst Report'!$A$31:$I$119,9,FALSE))= 0,VLOOKUP(B69,'Analyst Report'!$A$31:$I$119,8,FALSE),VLOOKUP(B69,'Analyst Report'!$A$31:$I$119,9,FALSE))</f>
        <v>20</v>
      </c>
      <c r="S69" s="61">
        <f t="shared" si="2"/>
        <v>20</v>
      </c>
      <c r="T69" s="61">
        <f t="shared" si="3"/>
        <v>20</v>
      </c>
      <c r="U69" s="148" t="s">
        <v>527</v>
      </c>
      <c r="V69" s="148"/>
      <c r="W69" s="148" t="s">
        <v>528</v>
      </c>
      <c r="X69" s="148" t="s">
        <v>539</v>
      </c>
      <c r="Y69" s="148" t="s">
        <v>530</v>
      </c>
      <c r="Z69" s="148" t="s">
        <v>531</v>
      </c>
      <c r="AA69" s="62" t="s">
        <v>532</v>
      </c>
      <c r="AB69" s="62" t="s">
        <v>540</v>
      </c>
      <c r="AC69" s="64"/>
      <c r="AD69" s="64"/>
      <c r="AE69" s="64"/>
      <c r="AF69" s="64"/>
      <c r="AG69" s="64"/>
      <c r="AH69" s="64"/>
      <c r="AI69" s="64"/>
      <c r="AJ69" s="64"/>
    </row>
    <row r="70" spans="1:36" ht="147.75" customHeight="1" thickBot="1" x14ac:dyDescent="0.25">
      <c r="A70" s="55">
        <v>52</v>
      </c>
      <c r="B70" s="66" t="s">
        <v>114</v>
      </c>
      <c r="C70" s="56" t="s">
        <v>541</v>
      </c>
      <c r="D70" s="57" t="str">
        <f>VLOOKUP(B70,'HECVAT - Lite | Vendor Response'!A$24:D$112,4,TRUE)</f>
        <v>Digital-site recovery backups are created and encrypted using the AES-GCM 256-bit algorithm and stored on encrypted AWS EBS volumes, within a highly secured location that provides physical and environmental security measures.
 LearnPlatform has two database backups that occur daily:
 ● AWS RDS - daily, retained for 7 days
 ● AWS Redshift - snapshots taken every 30 mins, retained for 1 day.</v>
      </c>
      <c r="E70" s="58" t="s">
        <v>542</v>
      </c>
      <c r="F70" s="58" t="s">
        <v>543</v>
      </c>
      <c r="G70" s="58" t="s">
        <v>544</v>
      </c>
      <c r="H70" s="67" t="s">
        <v>545</v>
      </c>
      <c r="I70" s="59" t="s">
        <v>546</v>
      </c>
      <c r="J70" s="60" t="str">
        <f t="shared" si="0"/>
        <v>FALSE</v>
      </c>
      <c r="K70" s="60">
        <v>1</v>
      </c>
      <c r="L70" s="60" t="s">
        <v>110</v>
      </c>
      <c r="M70" s="61" t="s">
        <v>220</v>
      </c>
      <c r="N70" s="61" t="str">
        <f>VLOOKUP(B70,'HECVAT - Lite | Vendor Response'!$A$6:$C$336,3,FALSE)</f>
        <v>Yes</v>
      </c>
      <c r="O70" s="61" t="str">
        <f>IF(LEN(VLOOKUP(B70,'Analyst Report'!$A$31:$I$119,7,FALSE))= 0,"",VLOOKUP(B70,'Analyst Report'!$A$31:$I$119,7,FALSE))</f>
        <v/>
      </c>
      <c r="P70" s="61">
        <f t="shared" si="1"/>
        <v>1</v>
      </c>
      <c r="Q70" s="61">
        <v>15</v>
      </c>
      <c r="R70" s="61">
        <f>IF(LEN(VLOOKUP(B70,'Analyst Report'!$A$31:$I$119,9,FALSE))= 0,VLOOKUP(B70,'Analyst Report'!$A$31:$I$119,8,FALSE),VLOOKUP(B70,'Analyst Report'!$A$31:$I$119,9,FALSE))</f>
        <v>15</v>
      </c>
      <c r="S70" s="61">
        <f t="shared" si="2"/>
        <v>15</v>
      </c>
      <c r="T70" s="61">
        <f t="shared" si="3"/>
        <v>15</v>
      </c>
      <c r="U70" s="148" t="s">
        <v>527</v>
      </c>
      <c r="V70" s="148"/>
      <c r="W70" s="148" t="s">
        <v>547</v>
      </c>
      <c r="X70" s="148"/>
      <c r="Y70" s="148" t="s">
        <v>548</v>
      </c>
      <c r="Z70" s="148" t="s">
        <v>549</v>
      </c>
      <c r="AA70" s="62" t="s">
        <v>280</v>
      </c>
      <c r="AB70" s="62"/>
      <c r="AC70" s="64"/>
      <c r="AD70" s="64"/>
      <c r="AE70" s="64"/>
      <c r="AF70" s="64"/>
      <c r="AG70" s="64"/>
      <c r="AH70" s="64"/>
      <c r="AI70" s="64"/>
      <c r="AJ70" s="64"/>
    </row>
    <row r="71" spans="1:36" ht="15.75" customHeight="1" thickBot="1" x14ac:dyDescent="0.25">
      <c r="A71" s="55">
        <v>53</v>
      </c>
      <c r="B71" s="66" t="s">
        <v>115</v>
      </c>
      <c r="C71" s="56" t="s">
        <v>550</v>
      </c>
      <c r="D71" s="57" t="str">
        <f>VLOOKUP(B71,'HECVAT - Lite | Vendor Response'!A$24:D$112,4,TRUE)</f>
        <v>In the event of a system level outage or data loss, Instructure's operations teams will restore the system and data. Beyond data that has been referenced as readily exportable in LearnPlatform, customers can also request application generated data files from their Customer Success Manager (CSM). Sensitive data is provided via secure file transfer. In some cases, data that is needed by a customer on a recurring basis can be provided at an agreed upon interval. Depending on the need and interval, this specification may require some customization supported by Instructure.</v>
      </c>
      <c r="E71" s="58" t="s">
        <v>168</v>
      </c>
      <c r="F71" s="69" t="s">
        <v>551</v>
      </c>
      <c r="G71" s="69" t="s">
        <v>552</v>
      </c>
      <c r="H71" s="67" t="s">
        <v>553</v>
      </c>
      <c r="I71" s="59" t="s">
        <v>554</v>
      </c>
      <c r="J71" s="60" t="str">
        <f t="shared" si="0"/>
        <v>TRUE</v>
      </c>
      <c r="K71" s="60">
        <v>1</v>
      </c>
      <c r="L71" s="60" t="s">
        <v>110</v>
      </c>
      <c r="M71" s="61" t="s">
        <v>220</v>
      </c>
      <c r="N71" s="61" t="str">
        <f>VLOOKUP(B71,'HECVAT - Lite | Vendor Response'!$A$6:$C$336,3,FALSE)</f>
        <v>Yes</v>
      </c>
      <c r="O71" s="61" t="str">
        <f>IF(LEN(VLOOKUP(B71,'Analyst Report'!$A$31:$I$119,7,FALSE))= 0,"",VLOOKUP(B71,'Analyst Report'!$A$31:$I$119,7,FALSE))</f>
        <v/>
      </c>
      <c r="P71" s="61">
        <f t="shared" si="1"/>
        <v>1</v>
      </c>
      <c r="Q71" s="61">
        <v>25</v>
      </c>
      <c r="R71" s="61">
        <f>IF(LEN(VLOOKUP(B71,'Analyst Report'!$A$31:$I$119,9,FALSE))= 0,VLOOKUP(B71,'Analyst Report'!$A$31:$I$119,8,FALSE),VLOOKUP(B71,'Analyst Report'!$A$31:$I$119,9,FALSE))</f>
        <v>25</v>
      </c>
      <c r="S71" s="61">
        <f t="shared" si="2"/>
        <v>25</v>
      </c>
      <c r="T71" s="61">
        <f t="shared" si="3"/>
        <v>25</v>
      </c>
      <c r="U71" s="148" t="s">
        <v>527</v>
      </c>
      <c r="V71" s="148"/>
      <c r="W71" s="148" t="s">
        <v>555</v>
      </c>
      <c r="X71" s="148" t="s">
        <v>556</v>
      </c>
      <c r="Y71" s="148" t="s">
        <v>557</v>
      </c>
      <c r="Z71" s="150" t="s">
        <v>558</v>
      </c>
      <c r="AA71" s="71" t="s">
        <v>280</v>
      </c>
      <c r="AB71" s="71"/>
      <c r="AC71" s="64"/>
      <c r="AD71" s="64"/>
      <c r="AE71" s="64"/>
      <c r="AF71" s="64"/>
      <c r="AG71" s="64"/>
      <c r="AH71" s="64"/>
      <c r="AI71" s="64"/>
      <c r="AJ71" s="64"/>
    </row>
    <row r="72" spans="1:36" ht="15.75" customHeight="1" thickBot="1" x14ac:dyDescent="0.25">
      <c r="A72" s="55">
        <v>54</v>
      </c>
      <c r="B72" s="66" t="s">
        <v>116</v>
      </c>
      <c r="C72" s="56" t="s">
        <v>559</v>
      </c>
      <c r="D72" s="57" t="str">
        <f>VLOOKUP(B72,'HECVAT - Lite | Vendor Response'!A$24:D$112,4,TRUE)</f>
        <v>When storage devices have reached end of life, AWS procedures include a decommissioning process that is designed to prevent customer data from being exposed to unauthorized individuals. AWS uses the techniques detailed in DoD 5220.22-M (“National Industrial Security Program Operating Manual “) or NIST SP 800-88 (“Guidelines for Media Sanitization”) to destroy data as part of the decommissioning process. If a hardware device is unable to be decommissioned using these procedures, the device will be degaussed or physically destroyed in accordance with industry-standard practices.</v>
      </c>
      <c r="E72" s="58" t="s">
        <v>168</v>
      </c>
      <c r="F72" s="69" t="s">
        <v>560</v>
      </c>
      <c r="G72" s="69" t="s">
        <v>561</v>
      </c>
      <c r="H72" s="67" t="s">
        <v>562</v>
      </c>
      <c r="I72" s="59" t="s">
        <v>563</v>
      </c>
      <c r="J72" s="60" t="str">
        <f t="shared" si="0"/>
        <v>FALSE</v>
      </c>
      <c r="K72" s="60">
        <v>1</v>
      </c>
      <c r="L72" s="60" t="s">
        <v>110</v>
      </c>
      <c r="M72" s="61" t="s">
        <v>220</v>
      </c>
      <c r="N72" s="61" t="str">
        <f>VLOOKUP(B72,'HECVAT - Lite | Vendor Response'!$A$6:$C$336,3,FALSE)</f>
        <v>Yes</v>
      </c>
      <c r="O72" s="61" t="str">
        <f>IF(LEN(VLOOKUP(B72,'Analyst Report'!$A$31:$I$119,7,FALSE))= 0,"",VLOOKUP(B72,'Analyst Report'!$A$31:$I$119,7,FALSE))</f>
        <v/>
      </c>
      <c r="P72" s="61">
        <f t="shared" si="1"/>
        <v>1</v>
      </c>
      <c r="Q72" s="61">
        <v>20</v>
      </c>
      <c r="R72" s="61">
        <f>IF(LEN(VLOOKUP(B72,'Analyst Report'!$A$31:$I$119,9,FALSE))= 0,VLOOKUP(B72,'Analyst Report'!$A$31:$I$119,8,FALSE),VLOOKUP(B72,'Analyst Report'!$A$31:$I$119,9,FALSE))</f>
        <v>20</v>
      </c>
      <c r="S72" s="61">
        <f t="shared" si="2"/>
        <v>20</v>
      </c>
      <c r="T72" s="61">
        <f t="shared" si="3"/>
        <v>20</v>
      </c>
      <c r="U72" s="148" t="s">
        <v>564</v>
      </c>
      <c r="V72" s="148"/>
      <c r="W72" s="148" t="s">
        <v>420</v>
      </c>
      <c r="X72" s="148" t="s">
        <v>382</v>
      </c>
      <c r="Y72" s="148"/>
      <c r="Z72" s="148"/>
      <c r="AA72" s="62" t="s">
        <v>301</v>
      </c>
      <c r="AB72" s="62">
        <v>9.6</v>
      </c>
      <c r="AC72" s="64"/>
      <c r="AD72" s="64"/>
      <c r="AE72" s="64"/>
      <c r="AF72" s="64"/>
      <c r="AG72" s="64"/>
      <c r="AH72" s="64"/>
      <c r="AI72" s="64"/>
      <c r="AJ72" s="64"/>
    </row>
    <row r="73" spans="1:36" ht="15.75" customHeight="1" thickBot="1" x14ac:dyDescent="0.25">
      <c r="A73" s="55">
        <v>55</v>
      </c>
      <c r="B73" s="66" t="s">
        <v>117</v>
      </c>
      <c r="C73" s="56" t="s">
        <v>565</v>
      </c>
      <c r="D73" s="57" t="str">
        <f>VLOOKUP(B73,'HECVAT - Lite | Vendor Response'!A$24:D$112,4,TRUE)</f>
        <v>Various personnel may have access to FERPA directory data within the scope of their roles, and as defined in the agreement between Instructure and the client. Access is only used in the scope of the role and in support of execution of the contract and services.</v>
      </c>
      <c r="E73" s="58" t="s">
        <v>168</v>
      </c>
      <c r="F73" s="58" t="s">
        <v>168</v>
      </c>
      <c r="G73" s="69" t="s">
        <v>566</v>
      </c>
      <c r="H73" s="67" t="s">
        <v>567</v>
      </c>
      <c r="I73" s="59" t="s">
        <v>568</v>
      </c>
      <c r="J73" s="60" t="str">
        <f t="shared" si="0"/>
        <v>TRUE</v>
      </c>
      <c r="K73" s="60">
        <v>1</v>
      </c>
      <c r="L73" s="60" t="s">
        <v>110</v>
      </c>
      <c r="M73" s="61" t="s">
        <v>244</v>
      </c>
      <c r="N73" s="61" t="str">
        <f>VLOOKUP(B73,'HECVAT - Lite | Vendor Response'!$A$6:$C$336,3,FALSE)</f>
        <v>Yes</v>
      </c>
      <c r="O73" s="61" t="str">
        <f>IF(LEN(VLOOKUP(B73,'Analyst Report'!$A$31:$I$119,7,FALSE))= 0,"",VLOOKUP(B73,'Analyst Report'!$A$31:$I$119,7,FALSE))</f>
        <v/>
      </c>
      <c r="P73" s="61">
        <f t="shared" si="1"/>
        <v>0</v>
      </c>
      <c r="Q73" s="61">
        <v>40</v>
      </c>
      <c r="R73" s="61">
        <f>IF(LEN(VLOOKUP(B73,'Analyst Report'!$A$31:$I$119,9,FALSE))= 0,VLOOKUP(B73,'Analyst Report'!$A$31:$I$119,8,FALSE),VLOOKUP(B73,'Analyst Report'!$A$31:$I$119,9,FALSE))</f>
        <v>40</v>
      </c>
      <c r="S73" s="61">
        <f t="shared" si="2"/>
        <v>40</v>
      </c>
      <c r="T73" s="61">
        <f t="shared" si="3"/>
        <v>0</v>
      </c>
      <c r="U73" s="148"/>
      <c r="V73" s="148"/>
      <c r="W73" s="148"/>
      <c r="X73" s="148"/>
      <c r="Y73" s="148"/>
      <c r="Z73" s="148"/>
      <c r="AA73" s="62" t="s">
        <v>569</v>
      </c>
      <c r="AB73" s="62" t="s">
        <v>570</v>
      </c>
      <c r="AC73" s="64"/>
      <c r="AD73" s="64"/>
      <c r="AE73" s="64"/>
      <c r="AF73" s="64"/>
      <c r="AG73" s="64"/>
      <c r="AH73" s="64"/>
      <c r="AI73" s="64"/>
      <c r="AJ73" s="64"/>
    </row>
    <row r="74" spans="1:36" ht="15.75" customHeight="1" thickBot="1" x14ac:dyDescent="0.25">
      <c r="A74" s="55">
        <v>56</v>
      </c>
      <c r="B74" s="66" t="s">
        <v>119</v>
      </c>
      <c r="C74" s="56" t="s">
        <v>571</v>
      </c>
      <c r="D74" s="57" t="str">
        <f>VLOOKUP(B74,'HECVAT - Lite | Vendor Response'!A$24:D$112,4,TRUE)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74" s="58" t="s">
        <v>168</v>
      </c>
      <c r="F74" s="69" t="s">
        <v>572</v>
      </c>
      <c r="G74" s="69" t="s">
        <v>573</v>
      </c>
      <c r="H74" s="67" t="s">
        <v>574</v>
      </c>
      <c r="I74" s="59" t="s">
        <v>575</v>
      </c>
      <c r="J74" s="60" t="str">
        <f t="shared" si="0"/>
        <v>FALSE</v>
      </c>
      <c r="K74" s="60">
        <v>1</v>
      </c>
      <c r="L74" s="60" t="s">
        <v>118</v>
      </c>
      <c r="M74" s="61" t="s">
        <v>244</v>
      </c>
      <c r="N74" s="61" t="str">
        <f>VLOOKUP(B74,'HECVAT - Lite | Vendor Response'!$A$6:$C$336,3,FALSE)</f>
        <v>No</v>
      </c>
      <c r="O74" s="61" t="str">
        <f>IF(LEN(VLOOKUP(B74,'Analyst Report'!$A$31:$I$119,7,FALSE))= 0,"",VLOOKUP(B74,'Analyst Report'!$A$31:$I$119,7,FALSE))</f>
        <v/>
      </c>
      <c r="P74" s="61">
        <f t="shared" si="1"/>
        <v>1</v>
      </c>
      <c r="Q74" s="61">
        <v>0</v>
      </c>
      <c r="R74" s="61">
        <f>IF(LEN(VLOOKUP(B74,'Analyst Report'!$A$31:$I$119,9,FALSE))= 0,VLOOKUP(B74,'Analyst Report'!$A$31:$I$119,8,FALSE),VLOOKUP(B74,'Analyst Report'!$A$31:$I$119,9,FALSE))</f>
        <v>0</v>
      </c>
      <c r="S74" s="61">
        <f t="shared" si="2"/>
        <v>0</v>
      </c>
      <c r="T74" s="61">
        <f t="shared" si="3"/>
        <v>0</v>
      </c>
      <c r="U74" s="148" t="s">
        <v>401</v>
      </c>
      <c r="V74" s="148"/>
      <c r="W74" s="148" t="s">
        <v>576</v>
      </c>
      <c r="X74" s="148"/>
      <c r="Y74" s="148"/>
      <c r="Z74" s="148"/>
      <c r="AA74" s="62" t="s">
        <v>577</v>
      </c>
      <c r="AB74" s="62">
        <v>9.1</v>
      </c>
      <c r="AC74" s="64"/>
      <c r="AD74" s="64"/>
      <c r="AE74" s="64"/>
      <c r="AF74" s="64"/>
      <c r="AG74" s="64"/>
      <c r="AH74" s="64"/>
      <c r="AI74" s="64"/>
      <c r="AJ74" s="64"/>
    </row>
    <row r="75" spans="1:36" ht="15.75" customHeight="1" thickBot="1" x14ac:dyDescent="0.25">
      <c r="A75" s="55">
        <v>57</v>
      </c>
      <c r="B75" s="66" t="s">
        <v>120</v>
      </c>
      <c r="C75" s="56" t="s">
        <v>578</v>
      </c>
      <c r="D75" s="57" t="str">
        <f>VLOOKUP(B75,'HECVAT - Lite | Vendor Response'!A$24:D$112,4,TRUE)</f>
        <v>LearnPlatform currently supports data storage in the following regions:
 • Virginia (US-East-1)</v>
      </c>
      <c r="E75" s="69" t="s">
        <v>579</v>
      </c>
      <c r="F75" s="58" t="s">
        <v>580</v>
      </c>
      <c r="G75" s="58" t="s">
        <v>168</v>
      </c>
      <c r="H75" s="67" t="s">
        <v>581</v>
      </c>
      <c r="I75" s="59" t="s">
        <v>582</v>
      </c>
      <c r="J75" s="60" t="str">
        <f t="shared" si="0"/>
        <v>TRUE</v>
      </c>
      <c r="K75" s="60">
        <v>1</v>
      </c>
      <c r="L75" s="60" t="s">
        <v>118</v>
      </c>
      <c r="M75" s="61" t="s">
        <v>220</v>
      </c>
      <c r="N75" s="61" t="str">
        <f>VLOOKUP(B75,'HECVAT - Lite | Vendor Response'!$A$6:$C$336,3,FALSE)</f>
        <v>Yes</v>
      </c>
      <c r="O75" s="61" t="str">
        <f>IF(LEN(VLOOKUP(B75,'Analyst Report'!$A$31:$I$119,7,FALSE))= 0,"",VLOOKUP(B75,'Analyst Report'!$A$31:$I$119,7,FALSE))</f>
        <v/>
      </c>
      <c r="P75" s="61">
        <f t="shared" si="1"/>
        <v>1</v>
      </c>
      <c r="Q75" s="61">
        <v>40</v>
      </c>
      <c r="R75" s="61">
        <f>IF(LEN(VLOOKUP(B75,'Analyst Report'!$A$31:$I$119,9,FALSE))= 0,VLOOKUP(B75,'Analyst Report'!$A$31:$I$119,8,FALSE),VLOOKUP(B75,'Analyst Report'!$A$31:$I$119,9,FALSE))</f>
        <v>40</v>
      </c>
      <c r="S75" s="61">
        <f t="shared" si="2"/>
        <v>40</v>
      </c>
      <c r="T75" s="61">
        <f t="shared" si="3"/>
        <v>40</v>
      </c>
      <c r="U75" s="148" t="s">
        <v>380</v>
      </c>
      <c r="V75" s="148"/>
      <c r="W75" s="148" t="s">
        <v>583</v>
      </c>
      <c r="X75" s="148" t="s">
        <v>519</v>
      </c>
      <c r="Y75" s="148"/>
      <c r="Z75" s="148"/>
      <c r="AA75" s="62" t="s">
        <v>245</v>
      </c>
      <c r="AB75" s="62"/>
      <c r="AC75" s="64"/>
      <c r="AD75" s="64"/>
      <c r="AE75" s="64"/>
      <c r="AF75" s="64"/>
      <c r="AG75" s="64"/>
      <c r="AH75" s="64"/>
      <c r="AI75" s="64"/>
      <c r="AJ75" s="64"/>
    </row>
    <row r="76" spans="1:36" ht="15.75" customHeight="1" thickBot="1" x14ac:dyDescent="0.25">
      <c r="A76" s="55">
        <v>58</v>
      </c>
      <c r="B76" s="66" t="s">
        <v>121</v>
      </c>
      <c r="C76" s="56" t="s">
        <v>584</v>
      </c>
      <c r="D76" s="57" t="str">
        <f>VLOOKUP(B76,'HECVAT - Lite | Vendor Response'!A$24:D$112,4,TRUE)</f>
        <v>Instructure's NDA with AWS does not allow us to distribute their NDA to our clients. Amazon have a SOC 3 report available at https://aws.amazon.com/compliance/</v>
      </c>
      <c r="E76" s="58" t="s">
        <v>2260</v>
      </c>
      <c r="F76" s="58" t="s">
        <v>168</v>
      </c>
      <c r="G76" s="69" t="s">
        <v>585</v>
      </c>
      <c r="H76" s="67" t="s">
        <v>586</v>
      </c>
      <c r="I76" s="59" t="s">
        <v>587</v>
      </c>
      <c r="J76" s="60" t="str">
        <f t="shared" si="0"/>
        <v>TRUE</v>
      </c>
      <c r="K76" s="60">
        <v>1</v>
      </c>
      <c r="L76" s="60" t="s">
        <v>118</v>
      </c>
      <c r="M76" s="61" t="s">
        <v>220</v>
      </c>
      <c r="N76" s="61" t="str">
        <f>VLOOKUP(B76,'HECVAT - Lite | Vendor Response'!$A$6:$C$336,3,FALSE)</f>
        <v>Yes</v>
      </c>
      <c r="O76" s="61" t="str">
        <f>IF(LEN(VLOOKUP(B76,'Analyst Report'!$A$31:$I$119,7,FALSE))= 0,"",VLOOKUP(B76,'Analyst Report'!$A$31:$I$119,7,FALSE))</f>
        <v/>
      </c>
      <c r="P76" s="61">
        <f t="shared" si="1"/>
        <v>1</v>
      </c>
      <c r="Q76" s="61">
        <f>IF(N76="N/A",0,40)</f>
        <v>40</v>
      </c>
      <c r="R76" s="61">
        <f>IF(LEN(VLOOKUP(B76,'Analyst Report'!$A$31:$I$119,9,FALSE))= 0,VLOOKUP(B76,'Analyst Report'!$A$31:$I$119,8,FALSE),VLOOKUP(B76,'Analyst Report'!$A$31:$I$119,9,FALSE))</f>
        <v>40</v>
      </c>
      <c r="S76" s="61">
        <f t="shared" si="2"/>
        <v>40</v>
      </c>
      <c r="T76" s="61">
        <f t="shared" si="3"/>
        <v>40</v>
      </c>
      <c r="U76" s="148" t="s">
        <v>527</v>
      </c>
      <c r="V76" s="148"/>
      <c r="W76" s="148" t="s">
        <v>583</v>
      </c>
      <c r="X76" s="148"/>
      <c r="Y76" s="148"/>
      <c r="Z76" s="148"/>
      <c r="AA76" s="62" t="s">
        <v>588</v>
      </c>
      <c r="AB76" s="62"/>
      <c r="AC76" s="64"/>
      <c r="AD76" s="64"/>
      <c r="AE76" s="64"/>
      <c r="AF76" s="64"/>
      <c r="AG76" s="64"/>
      <c r="AH76" s="64"/>
      <c r="AI76" s="64"/>
      <c r="AJ76" s="64"/>
    </row>
    <row r="77" spans="1:36" ht="15.75" customHeight="1" thickBot="1" x14ac:dyDescent="0.25">
      <c r="A77" s="55">
        <v>59</v>
      </c>
      <c r="B77" s="66" t="s">
        <v>122</v>
      </c>
      <c r="C77" s="56" t="s">
        <v>589</v>
      </c>
      <c r="D77" s="57" t="str">
        <f>VLOOKUP(B77,'HECVAT - Lite | Vendor Response'!A$24:D$112,4,TRUE)</f>
        <v>At Instructure offices, where no client data is stored, electronic surveillance, physical authentication mechanisms, and reception desks are implemented. AWS physical security controls include but are not limited to perimeter controls such as fencing, walls, security staff, video surveillance, intrusion detection systems and other electronic means. The AWS SOC reports provides additional details on the specific control activities executed by AWS. Refer to ISO 27001 standards; Annex A, domain 11 for further information. AWS has been validated and certified by an independent auditor to confirm alignment with ISO 27001 certification standard.</v>
      </c>
      <c r="E77" s="58" t="s">
        <v>168</v>
      </c>
      <c r="F77" s="69" t="s">
        <v>590</v>
      </c>
      <c r="G77" s="69" t="s">
        <v>591</v>
      </c>
      <c r="H77" s="67" t="s">
        <v>592</v>
      </c>
      <c r="I77" s="59" t="s">
        <v>593</v>
      </c>
      <c r="J77" s="60" t="str">
        <f t="shared" si="0"/>
        <v>TRUE</v>
      </c>
      <c r="K77" s="60">
        <v>1</v>
      </c>
      <c r="L77" s="60" t="s">
        <v>118</v>
      </c>
      <c r="M77" s="61" t="s">
        <v>220</v>
      </c>
      <c r="N77" s="61" t="str">
        <f>VLOOKUP(B77,'HECVAT - Lite | Vendor Response'!$A$6:$C$336,3,FALSE)</f>
        <v>Yes</v>
      </c>
      <c r="O77" s="61" t="str">
        <f>IF(LEN(VLOOKUP(B77,'Analyst Report'!$A$31:$I$119,7,FALSE))= 0,"",VLOOKUP(B77,'Analyst Report'!$A$31:$I$119,7,FALSE))</f>
        <v/>
      </c>
      <c r="P77" s="61">
        <f t="shared" si="1"/>
        <v>1</v>
      </c>
      <c r="Q77" s="61">
        <v>40</v>
      </c>
      <c r="R77" s="61">
        <f>IF(LEN(VLOOKUP(B77,'Analyst Report'!$A$31:$I$119,9,FALSE))= 0,VLOOKUP(B77,'Analyst Report'!$A$31:$I$119,8,FALSE),VLOOKUP(B77,'Analyst Report'!$A$31:$I$119,9,FALSE))</f>
        <v>40</v>
      </c>
      <c r="S77" s="61">
        <f t="shared" si="2"/>
        <v>40</v>
      </c>
      <c r="T77" s="61">
        <f t="shared" si="3"/>
        <v>40</v>
      </c>
      <c r="U77" s="148" t="s">
        <v>380</v>
      </c>
      <c r="V77" s="148"/>
      <c r="W77" s="148" t="s">
        <v>594</v>
      </c>
      <c r="X77" s="148" t="s">
        <v>595</v>
      </c>
      <c r="Y77" s="148" t="s">
        <v>596</v>
      </c>
      <c r="Z77" s="148"/>
      <c r="AA77" s="62" t="s">
        <v>597</v>
      </c>
      <c r="AB77" s="62"/>
      <c r="AC77" s="64"/>
      <c r="AD77" s="64"/>
      <c r="AE77" s="64"/>
      <c r="AF77" s="64"/>
      <c r="AG77" s="64"/>
      <c r="AH77" s="64"/>
      <c r="AI77" s="64"/>
      <c r="AJ77" s="64"/>
    </row>
    <row r="78" spans="1:36" ht="15.75" customHeight="1" thickBot="1" x14ac:dyDescent="0.25">
      <c r="A78" s="55">
        <v>60</v>
      </c>
      <c r="B78" s="66" t="s">
        <v>123</v>
      </c>
      <c r="C78" s="56" t="s">
        <v>598</v>
      </c>
      <c r="D78" s="57" t="str">
        <f>VLOOKUP(B78,'HECVAT - Lite | Vendor Response'!A$24:D$112,4,TRUE)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78" s="58" t="s">
        <v>168</v>
      </c>
      <c r="F78" s="69" t="s">
        <v>599</v>
      </c>
      <c r="G78" s="69" t="s">
        <v>600</v>
      </c>
      <c r="H78" s="67" t="s">
        <v>601</v>
      </c>
      <c r="I78" s="59" t="s">
        <v>602</v>
      </c>
      <c r="J78" s="60" t="str">
        <f t="shared" si="0"/>
        <v>TRUE</v>
      </c>
      <c r="K78" s="60">
        <v>1</v>
      </c>
      <c r="L78" s="60" t="s">
        <v>118</v>
      </c>
      <c r="M78" s="61" t="s">
        <v>220</v>
      </c>
      <c r="N78" s="61" t="str">
        <f>VLOOKUP(B78,'HECVAT - Lite | Vendor Response'!$A$6:$C$336,3,FALSE)</f>
        <v>Yes</v>
      </c>
      <c r="O78" s="61" t="str">
        <f>IF(LEN(VLOOKUP(B78,'Analyst Report'!$A$31:$I$119,7,FALSE))= 0,"",VLOOKUP(B78,'Analyst Report'!$A$31:$I$119,7,FALSE))</f>
        <v/>
      </c>
      <c r="P78" s="61">
        <f t="shared" si="1"/>
        <v>1</v>
      </c>
      <c r="Q78" s="61">
        <v>40</v>
      </c>
      <c r="R78" s="61">
        <f>IF(LEN(VLOOKUP(B78,'Analyst Report'!$A$31:$I$119,9,FALSE))= 0,VLOOKUP(B78,'Analyst Report'!$A$31:$I$119,8,FALSE),VLOOKUP(B78,'Analyst Report'!$A$31:$I$119,9,FALSE))</f>
        <v>40</v>
      </c>
      <c r="S78" s="61">
        <f t="shared" si="2"/>
        <v>40</v>
      </c>
      <c r="T78" s="61">
        <f t="shared" si="3"/>
        <v>40</v>
      </c>
      <c r="U78" s="148"/>
      <c r="V78" s="148"/>
      <c r="W78" s="148"/>
      <c r="X78" s="148"/>
      <c r="Y78" s="148" t="s">
        <v>603</v>
      </c>
      <c r="Z78" s="148"/>
      <c r="AA78" s="62" t="s">
        <v>280</v>
      </c>
      <c r="AB78" s="62" t="s">
        <v>393</v>
      </c>
      <c r="AC78" s="64"/>
      <c r="AD78" s="64"/>
      <c r="AE78" s="64"/>
      <c r="AF78" s="64"/>
      <c r="AG78" s="64"/>
      <c r="AH78" s="64"/>
      <c r="AI78" s="64"/>
      <c r="AJ78" s="64"/>
    </row>
    <row r="79" spans="1:36" ht="15.75" customHeight="1" thickBot="1" x14ac:dyDescent="0.25">
      <c r="A79" s="55">
        <v>61</v>
      </c>
      <c r="B79" s="66" t="s">
        <v>125</v>
      </c>
      <c r="C79" s="56" t="s">
        <v>604</v>
      </c>
      <c r="D79" s="57" t="str">
        <f>VLOOKUP(B79,'HECVAT - Lite | Vendor Response'!A$24:D$112,4,TRUE)</f>
        <v>PagerDuty sends alerts 24x7x365 for investigation and response.</v>
      </c>
      <c r="E79" s="58" t="s">
        <v>168</v>
      </c>
      <c r="F79" s="69" t="s">
        <v>605</v>
      </c>
      <c r="G79" s="69" t="s">
        <v>606</v>
      </c>
      <c r="H79" s="67" t="s">
        <v>607</v>
      </c>
      <c r="I79" s="59" t="s">
        <v>608</v>
      </c>
      <c r="J79" s="60" t="str">
        <f t="shared" si="0"/>
        <v>TRUE</v>
      </c>
      <c r="K79" s="60">
        <v>1</v>
      </c>
      <c r="L79" s="60" t="s">
        <v>124</v>
      </c>
      <c r="M79" s="61" t="s">
        <v>220</v>
      </c>
      <c r="N79" s="61" t="str">
        <f>VLOOKUP(B79,'HECVAT - Lite | Vendor Response'!$A$6:$C$336,3,FALSE)</f>
        <v>Yes</v>
      </c>
      <c r="O79" s="61" t="str">
        <f>IF(LEN(VLOOKUP(B79,'Analyst Report'!$A$31:$I$119,7,FALSE))= 0,"",VLOOKUP(B79,'Analyst Report'!$A$31:$I$119,7,FALSE))</f>
        <v/>
      </c>
      <c r="P79" s="61">
        <f t="shared" si="1"/>
        <v>1</v>
      </c>
      <c r="Q79" s="61">
        <v>40</v>
      </c>
      <c r="R79" s="61">
        <f>IF(LEN(VLOOKUP(B79,'Analyst Report'!$A$31:$I$119,9,FALSE))= 0,VLOOKUP(B79,'Analyst Report'!$A$31:$I$119,8,FALSE),VLOOKUP(B79,'Analyst Report'!$A$31:$I$119,9,FALSE))</f>
        <v>40</v>
      </c>
      <c r="S79" s="61">
        <f t="shared" si="2"/>
        <v>40</v>
      </c>
      <c r="T79" s="61">
        <f t="shared" si="3"/>
        <v>40</v>
      </c>
      <c r="U79" s="148"/>
      <c r="V79" s="148"/>
      <c r="W79" s="148"/>
      <c r="X79" s="148"/>
      <c r="Y79" s="148" t="s">
        <v>609</v>
      </c>
      <c r="Z79" s="148"/>
      <c r="AA79" s="62" t="s">
        <v>280</v>
      </c>
      <c r="AB79" s="62">
        <v>10.8</v>
      </c>
      <c r="AC79" s="64"/>
      <c r="AD79" s="64"/>
      <c r="AE79" s="64"/>
      <c r="AF79" s="64"/>
      <c r="AG79" s="64"/>
      <c r="AH79" s="64"/>
      <c r="AI79" s="64"/>
      <c r="AJ79" s="64"/>
    </row>
    <row r="80" spans="1:36" ht="15.75" customHeight="1" thickBot="1" x14ac:dyDescent="0.25">
      <c r="A80" s="55">
        <v>62</v>
      </c>
      <c r="B80" s="66" t="s">
        <v>127</v>
      </c>
      <c r="C80" s="56" t="s">
        <v>610</v>
      </c>
      <c r="D80" s="57" t="str">
        <f>VLOOKUP(B80,'HECVAT - Lite | Vendor Response'!A$24:D$112,4,TRUE)</f>
        <v>PagerDuty sends alerts 24x7x365 for investigation and response.</v>
      </c>
      <c r="E80" s="58" t="s">
        <v>168</v>
      </c>
      <c r="F80" s="58" t="s">
        <v>611</v>
      </c>
      <c r="G80" s="58" t="s">
        <v>612</v>
      </c>
      <c r="H80" s="67" t="s">
        <v>418</v>
      </c>
      <c r="I80" s="59" t="s">
        <v>613</v>
      </c>
      <c r="J80" s="60" t="str">
        <f t="shared" si="0"/>
        <v>TRUE</v>
      </c>
      <c r="K80" s="60">
        <v>1</v>
      </c>
      <c r="L80" s="60" t="s">
        <v>124</v>
      </c>
      <c r="M80" s="61" t="s">
        <v>220</v>
      </c>
      <c r="N80" s="61" t="str">
        <f>VLOOKUP(B80,'HECVAT - Lite | Vendor Response'!$A$6:$C$336,3,FALSE)</f>
        <v>No</v>
      </c>
      <c r="O80" s="61" t="str">
        <f>IF(LEN(VLOOKUP(B80,'Analyst Report'!$A$31:$I$119,7,FALSE))= 0,"",VLOOKUP(B80,'Analyst Report'!$A$31:$I$119,7,FALSE))</f>
        <v/>
      </c>
      <c r="P80" s="61">
        <f t="shared" si="1"/>
        <v>0</v>
      </c>
      <c r="Q80" s="61">
        <v>40</v>
      </c>
      <c r="R80" s="61">
        <f>IF(LEN(VLOOKUP(B80,'Analyst Report'!$A$31:$I$119,9,FALSE))= 0,VLOOKUP(B80,'Analyst Report'!$A$31:$I$119,8,FALSE),VLOOKUP(B80,'Analyst Report'!$A$31:$I$119,9,FALSE))</f>
        <v>40</v>
      </c>
      <c r="S80" s="61">
        <f t="shared" si="2"/>
        <v>40</v>
      </c>
      <c r="T80" s="61">
        <f t="shared" si="3"/>
        <v>0</v>
      </c>
      <c r="U80" s="148"/>
      <c r="V80" s="148"/>
      <c r="W80" s="148"/>
      <c r="X80" s="148"/>
      <c r="Y80" s="148" t="s">
        <v>614</v>
      </c>
      <c r="Z80" s="148"/>
      <c r="AA80" s="62" t="s">
        <v>280</v>
      </c>
      <c r="AB80" s="62"/>
      <c r="AC80" s="64"/>
      <c r="AD80" s="64"/>
      <c r="AE80" s="64"/>
      <c r="AF80" s="64"/>
      <c r="AG80" s="64"/>
      <c r="AH80" s="64"/>
      <c r="AI80" s="64"/>
      <c r="AJ80" s="64"/>
    </row>
    <row r="81" spans="1:36" ht="15.75" customHeight="1" thickBot="1" x14ac:dyDescent="0.25">
      <c r="A81" s="55">
        <v>63</v>
      </c>
      <c r="B81" s="66" t="s">
        <v>128</v>
      </c>
      <c r="C81" s="56" t="s">
        <v>615</v>
      </c>
      <c r="D81" s="57" t="str">
        <f>VLOOKUP(B81,'HECVAT - Lite | Vendor Response'!A$24:D$112,4,TRUE)</f>
        <v>PagerDuty sends alerts 24x7x365 for investigation and response.</v>
      </c>
      <c r="E81" s="58" t="s">
        <v>168</v>
      </c>
      <c r="F81" s="58" t="s">
        <v>616</v>
      </c>
      <c r="G81" s="58" t="s">
        <v>617</v>
      </c>
      <c r="H81" s="67" t="s">
        <v>618</v>
      </c>
      <c r="I81" s="59" t="s">
        <v>619</v>
      </c>
      <c r="J81" s="60" t="str">
        <f t="shared" si="0"/>
        <v>TRUE</v>
      </c>
      <c r="K81" s="60">
        <v>1</v>
      </c>
      <c r="L81" s="60" t="s">
        <v>124</v>
      </c>
      <c r="M81" s="61" t="s">
        <v>220</v>
      </c>
      <c r="N81" s="61" t="str">
        <f>VLOOKUP(B81,'HECVAT - Lite | Vendor Response'!$A$6:$C$336,3,FALSE)</f>
        <v>Yes</v>
      </c>
      <c r="O81" s="61" t="str">
        <f>IF(LEN(VLOOKUP(B81,'Analyst Report'!$A$31:$I$119,7,FALSE))= 0,"",VLOOKUP(B81,'Analyst Report'!$A$31:$I$119,7,FALSE))</f>
        <v/>
      </c>
      <c r="P81" s="61">
        <f t="shared" si="1"/>
        <v>1</v>
      </c>
      <c r="Q81" s="61">
        <v>40</v>
      </c>
      <c r="R81" s="61">
        <f>IF(LEN(VLOOKUP(B81,'Analyst Report'!$A$31:$I$119,9,FALSE))= 0,VLOOKUP(B81,'Analyst Report'!$A$31:$I$119,8,FALSE),VLOOKUP(B81,'Analyst Report'!$A$31:$I$119,9,FALSE))</f>
        <v>40</v>
      </c>
      <c r="S81" s="61">
        <f t="shared" si="2"/>
        <v>40</v>
      </c>
      <c r="T81" s="61">
        <f t="shared" si="3"/>
        <v>40</v>
      </c>
      <c r="U81" s="148"/>
      <c r="V81" s="148"/>
      <c r="W81" s="148"/>
      <c r="X81" s="148"/>
      <c r="Y81" s="148" t="s">
        <v>620</v>
      </c>
      <c r="Z81" s="148"/>
      <c r="AA81" s="62" t="s">
        <v>280</v>
      </c>
      <c r="AB81" s="62"/>
      <c r="AC81" s="64"/>
      <c r="AD81" s="64"/>
      <c r="AE81" s="64"/>
      <c r="AF81" s="64"/>
      <c r="AG81" s="64"/>
      <c r="AH81" s="64"/>
      <c r="AI81" s="64"/>
      <c r="AJ81" s="64"/>
    </row>
    <row r="82" spans="1:36" ht="15.75" customHeight="1" thickBot="1" x14ac:dyDescent="0.25">
      <c r="A82" s="55">
        <v>64</v>
      </c>
      <c r="B82" s="66" t="s">
        <v>129</v>
      </c>
      <c r="C82" s="56" t="s">
        <v>621</v>
      </c>
      <c r="D82" s="57" t="str">
        <f>VLOOKUP(B82,'HECVAT - Lite | Vendor Response'!A$24:D$112,4,TRUE)</f>
        <v>PagerDuty sends alerts 24x7x365 for investigation and response.</v>
      </c>
      <c r="E82" s="58" t="s">
        <v>168</v>
      </c>
      <c r="F82" s="69" t="s">
        <v>622</v>
      </c>
      <c r="G82" s="69" t="s">
        <v>623</v>
      </c>
      <c r="H82" s="67" t="s">
        <v>624</v>
      </c>
      <c r="I82" s="59" t="s">
        <v>625</v>
      </c>
      <c r="J82" s="60" t="str">
        <f t="shared" si="0"/>
        <v>FALSE</v>
      </c>
      <c r="K82" s="60">
        <v>1</v>
      </c>
      <c r="L82" s="60" t="s">
        <v>124</v>
      </c>
      <c r="M82" s="61" t="s">
        <v>220</v>
      </c>
      <c r="N82" s="61" t="str">
        <f>VLOOKUP(B82,'HECVAT - Lite | Vendor Response'!$A$6:$C$336,3,FALSE)</f>
        <v>Yes</v>
      </c>
      <c r="O82" s="61" t="str">
        <f>IF(LEN(VLOOKUP(B82,'Analyst Report'!$A$31:$I$119,7,FALSE))= 0,"",VLOOKUP(B82,'Analyst Report'!$A$31:$I$119,7,FALSE))</f>
        <v/>
      </c>
      <c r="P82" s="61">
        <f t="shared" si="1"/>
        <v>1</v>
      </c>
      <c r="Q82" s="61">
        <v>20</v>
      </c>
      <c r="R82" s="61">
        <f>IF(LEN(VLOOKUP(B82,'Analyst Report'!$A$31:$I$119,9,FALSE))= 0,VLOOKUP(B82,'Analyst Report'!$A$31:$I$119,8,FALSE),VLOOKUP(B82,'Analyst Report'!$A$31:$I$119,9,FALSE))</f>
        <v>20</v>
      </c>
      <c r="S82" s="61">
        <f t="shared" si="2"/>
        <v>20</v>
      </c>
      <c r="T82" s="61">
        <f t="shared" si="3"/>
        <v>20</v>
      </c>
      <c r="U82" s="148"/>
      <c r="V82" s="148"/>
      <c r="W82" s="148"/>
      <c r="X82" s="148"/>
      <c r="Y82" s="148"/>
      <c r="Z82" s="148"/>
      <c r="AA82" s="62" t="s">
        <v>280</v>
      </c>
      <c r="AB82" s="62"/>
      <c r="AC82" s="64"/>
      <c r="AD82" s="64"/>
      <c r="AE82" s="64"/>
      <c r="AF82" s="64"/>
      <c r="AG82" s="64"/>
      <c r="AH82" s="64"/>
      <c r="AI82" s="64"/>
      <c r="AJ82" s="64"/>
    </row>
    <row r="83" spans="1:36" ht="15.75" customHeight="1" thickBot="1" x14ac:dyDescent="0.25">
      <c r="A83" s="55">
        <v>65</v>
      </c>
      <c r="B83" s="66" t="s">
        <v>130</v>
      </c>
      <c r="C83" s="56" t="s">
        <v>626</v>
      </c>
      <c r="D83" s="57" t="str">
        <f>VLOOKUP(B83,'HECVAT - Lite | Vendor Response'!A$24:D$112,4,TRUE)</f>
        <v>PagerDuty sends alerts 24x7x365 for investigation and response.</v>
      </c>
      <c r="E83" s="58" t="s">
        <v>627</v>
      </c>
      <c r="F83" s="58" t="s">
        <v>168</v>
      </c>
      <c r="G83" s="58" t="s">
        <v>628</v>
      </c>
      <c r="H83" s="67" t="s">
        <v>629</v>
      </c>
      <c r="I83" s="59" t="s">
        <v>630</v>
      </c>
      <c r="J83" s="60" t="str">
        <f t="shared" si="0"/>
        <v>FALSE</v>
      </c>
      <c r="K83" s="60">
        <v>1</v>
      </c>
      <c r="L83" s="60" t="s">
        <v>124</v>
      </c>
      <c r="M83" s="61" t="s">
        <v>220</v>
      </c>
      <c r="N83" s="61" t="str">
        <f>VLOOKUP(B83,'HECVAT - Lite | Vendor Response'!$A$6:$C$336,3,FALSE)</f>
        <v>Yes</v>
      </c>
      <c r="O83" s="61" t="str">
        <f>IF(LEN(VLOOKUP(B83,'Analyst Report'!$A$31:$I$119,7,FALSE))= 0,"",VLOOKUP(B83,'Analyst Report'!$A$31:$I$119,7,FALSE))</f>
        <v/>
      </c>
      <c r="P83" s="61">
        <f t="shared" si="1"/>
        <v>1</v>
      </c>
      <c r="Q83" s="61">
        <v>15</v>
      </c>
      <c r="R83" s="61">
        <f>IF(LEN(VLOOKUP(B83,'Analyst Report'!$A$31:$I$119,9,FALSE))= 0,VLOOKUP(B83,'Analyst Report'!$A$31:$I$119,8,FALSE),VLOOKUP(B83,'Analyst Report'!$A$31:$I$119,9,FALSE))</f>
        <v>15</v>
      </c>
      <c r="S83" s="61">
        <f t="shared" si="2"/>
        <v>15</v>
      </c>
      <c r="T83" s="61">
        <f t="shared" si="3"/>
        <v>15</v>
      </c>
      <c r="U83" s="148"/>
      <c r="V83" s="148"/>
      <c r="W83" s="148"/>
      <c r="X83" s="148"/>
      <c r="Y83" s="148"/>
      <c r="Z83" s="148"/>
      <c r="AA83" s="62" t="s">
        <v>301</v>
      </c>
      <c r="AB83" s="62"/>
      <c r="AC83" s="64"/>
      <c r="AD83" s="64"/>
      <c r="AE83" s="64"/>
      <c r="AF83" s="64"/>
      <c r="AG83" s="64"/>
      <c r="AH83" s="64"/>
      <c r="AI83" s="64"/>
      <c r="AJ83" s="64"/>
    </row>
    <row r="84" spans="1:36" ht="15.75" customHeight="1" thickBot="1" x14ac:dyDescent="0.25">
      <c r="A84" s="55">
        <v>66</v>
      </c>
      <c r="B84" s="66" t="s">
        <v>132</v>
      </c>
      <c r="C84" s="56" t="s">
        <v>631</v>
      </c>
      <c r="D84" s="57" t="str">
        <f>VLOOKUP(B84,'HECVAT - Lite | Vendor Response'!A$24:D$112,4,TRUE)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84" s="58" t="s">
        <v>168</v>
      </c>
      <c r="F84" s="58" t="s">
        <v>632</v>
      </c>
      <c r="G84" s="58" t="s">
        <v>633</v>
      </c>
      <c r="H84" s="67" t="s">
        <v>634</v>
      </c>
      <c r="I84" s="67" t="s">
        <v>635</v>
      </c>
      <c r="J84" s="60" t="str">
        <f t="shared" si="0"/>
        <v>TRUE</v>
      </c>
      <c r="K84" s="60">
        <v>1</v>
      </c>
      <c r="L84" s="60" t="s">
        <v>636</v>
      </c>
      <c r="M84" s="61" t="s">
        <v>220</v>
      </c>
      <c r="N84" s="61" t="str">
        <f>VLOOKUP(B84,'HECVAT - Lite | Vendor Response'!$A$6:$C$336,3,FALSE)</f>
        <v>Yes</v>
      </c>
      <c r="O84" s="61" t="str">
        <f>IF(LEN(VLOOKUP(B84,'Analyst Report'!$A$31:$I$119,7,FALSE))= 0,"",VLOOKUP(B84,'Analyst Report'!$A$31:$I$119,7,FALSE))</f>
        <v/>
      </c>
      <c r="P84" s="61">
        <f t="shared" si="1"/>
        <v>1</v>
      </c>
      <c r="Q84" s="61">
        <v>40</v>
      </c>
      <c r="R84" s="61">
        <f>IF(LEN(VLOOKUP(B84,'Analyst Report'!$A$31:$I$119,9,FALSE))= 0,VLOOKUP(B84,'Analyst Report'!$A$31:$I$119,8,FALSE),VLOOKUP(B84,'Analyst Report'!$A$31:$I$119,9,FALSE))</f>
        <v>40</v>
      </c>
      <c r="S84" s="61">
        <f t="shared" si="2"/>
        <v>40</v>
      </c>
      <c r="T84" s="61">
        <f t="shared" si="3"/>
        <v>40</v>
      </c>
      <c r="U84" s="148"/>
      <c r="V84" s="148"/>
      <c r="W84" s="148"/>
      <c r="X84" s="148"/>
      <c r="Y84" s="148" t="s">
        <v>311</v>
      </c>
      <c r="Z84" s="148"/>
      <c r="AA84" s="62" t="s">
        <v>301</v>
      </c>
      <c r="AB84" s="62" t="s">
        <v>637</v>
      </c>
      <c r="AC84" s="64"/>
      <c r="AD84" s="64"/>
      <c r="AE84" s="64"/>
      <c r="AF84" s="64"/>
      <c r="AG84" s="64"/>
      <c r="AH84" s="64"/>
      <c r="AI84" s="64"/>
      <c r="AJ84" s="64"/>
    </row>
    <row r="85" spans="1:36" ht="15.75" customHeight="1" thickBot="1" x14ac:dyDescent="0.25">
      <c r="A85" s="55">
        <v>67</v>
      </c>
      <c r="B85" s="66" t="s">
        <v>133</v>
      </c>
      <c r="C85" s="56" t="s">
        <v>638</v>
      </c>
      <c r="D85" s="57" t="str">
        <f>VLOOKUP(B85,'HECVAT - Lite | Vendor Response'!A$24:D$112,4,TRUE)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85" s="58" t="s">
        <v>168</v>
      </c>
      <c r="F85" s="58" t="s">
        <v>639</v>
      </c>
      <c r="G85" s="58" t="s">
        <v>640</v>
      </c>
      <c r="H85" s="67" t="s">
        <v>641</v>
      </c>
      <c r="I85" s="67" t="s">
        <v>635</v>
      </c>
      <c r="J85" s="60" t="str">
        <f t="shared" si="0"/>
        <v>FALSE</v>
      </c>
      <c r="K85" s="60">
        <v>1</v>
      </c>
      <c r="L85" s="60" t="s">
        <v>636</v>
      </c>
      <c r="M85" s="61" t="s">
        <v>220</v>
      </c>
      <c r="N85" s="61" t="str">
        <f>VLOOKUP(B85,'HECVAT - Lite | Vendor Response'!$A$6:$C$336,3,FALSE)</f>
        <v>Yes</v>
      </c>
      <c r="O85" s="61" t="str">
        <f>IF(LEN(VLOOKUP(B85,'Analyst Report'!$A$31:$I$119,7,FALSE))= 0,"",VLOOKUP(B85,'Analyst Report'!$A$31:$I$119,7,FALSE))</f>
        <v/>
      </c>
      <c r="P85" s="61">
        <f t="shared" si="1"/>
        <v>1</v>
      </c>
      <c r="Q85" s="61">
        <v>15</v>
      </c>
      <c r="R85" s="61">
        <f>IF(LEN(VLOOKUP(B85,'Analyst Report'!$A$31:$I$119,9,FALSE))= 0,VLOOKUP(B85,'Analyst Report'!$A$31:$I$119,8,FALSE),VLOOKUP(B85,'Analyst Report'!$A$31:$I$119,9,FALSE))</f>
        <v>15</v>
      </c>
      <c r="S85" s="61">
        <f t="shared" si="2"/>
        <v>15</v>
      </c>
      <c r="T85" s="61">
        <f t="shared" si="3"/>
        <v>15</v>
      </c>
      <c r="U85" s="148"/>
      <c r="V85" s="148"/>
      <c r="W85" s="148"/>
      <c r="X85" s="148"/>
      <c r="Y85" s="148" t="s">
        <v>642</v>
      </c>
      <c r="Z85" s="148"/>
      <c r="AA85" s="62" t="s">
        <v>301</v>
      </c>
      <c r="AB85" s="62" t="s">
        <v>637</v>
      </c>
      <c r="AC85" s="64"/>
      <c r="AD85" s="64"/>
      <c r="AE85" s="64"/>
      <c r="AF85" s="64"/>
      <c r="AG85" s="64"/>
      <c r="AH85" s="64"/>
      <c r="AI85" s="64"/>
      <c r="AJ85" s="64"/>
    </row>
    <row r="86" spans="1:36" ht="15.75" customHeight="1" thickBot="1" x14ac:dyDescent="0.25">
      <c r="A86" s="55">
        <v>68</v>
      </c>
      <c r="B86" s="66" t="s">
        <v>134</v>
      </c>
      <c r="C86" s="56" t="s">
        <v>643</v>
      </c>
      <c r="D86" s="57" t="str">
        <f>VLOOKUP(B86,'HECVAT - Lite | Vendor Response'!A$24:D$112,4,TRUE)</f>
        <v>Instructure’s general liability insurance includes Cyber Errors &amp; Omissions coverage (referred to as "Professional Errors &amp; Omission"). Instructure’s certificate of liability insurance is provided with the LearnPlatform Security Package.</v>
      </c>
      <c r="E86" s="58" t="s">
        <v>168</v>
      </c>
      <c r="F86" s="58" t="s">
        <v>644</v>
      </c>
      <c r="G86" s="58" t="s">
        <v>645</v>
      </c>
      <c r="H86" s="67" t="s">
        <v>646</v>
      </c>
      <c r="I86" s="59" t="s">
        <v>647</v>
      </c>
      <c r="J86" s="60" t="str">
        <f t="shared" si="0"/>
        <v>FALSE</v>
      </c>
      <c r="K86" s="60">
        <v>1</v>
      </c>
      <c r="L86" s="60" t="s">
        <v>636</v>
      </c>
      <c r="M86" s="61" t="s">
        <v>220</v>
      </c>
      <c r="N86" s="61" t="str">
        <f>VLOOKUP(B86,'HECVAT - Lite | Vendor Response'!$A$6:$C$336,3,FALSE)</f>
        <v>Yes</v>
      </c>
      <c r="O86" s="61" t="str">
        <f>IF(LEN(VLOOKUP(B86,'Analyst Report'!$A$31:$I$119,7,FALSE))= 0,"",VLOOKUP(B86,'Analyst Report'!$A$31:$I$119,7,FALSE))</f>
        <v/>
      </c>
      <c r="P86" s="61">
        <f t="shared" si="1"/>
        <v>1</v>
      </c>
      <c r="Q86" s="61">
        <v>20</v>
      </c>
      <c r="R86" s="61">
        <f>IF(LEN(VLOOKUP(B86,'Analyst Report'!$A$31:$I$119,9,FALSE))= 0,VLOOKUP(B86,'Analyst Report'!$A$31:$I$119,8,FALSE),VLOOKUP(B86,'Analyst Report'!$A$31:$I$119,9,FALSE))</f>
        <v>20</v>
      </c>
      <c r="S86" s="61">
        <f t="shared" si="2"/>
        <v>20</v>
      </c>
      <c r="T86" s="61">
        <f t="shared" si="3"/>
        <v>20</v>
      </c>
      <c r="U86" s="148"/>
      <c r="V86" s="148"/>
      <c r="W86" s="148"/>
      <c r="X86" s="148"/>
      <c r="Y86" s="148"/>
      <c r="Z86" s="148"/>
      <c r="AA86" s="62" t="s">
        <v>648</v>
      </c>
      <c r="AB86" s="62"/>
      <c r="AC86" s="64"/>
      <c r="AD86" s="64"/>
      <c r="AE86" s="64"/>
      <c r="AF86" s="64"/>
      <c r="AG86" s="64"/>
      <c r="AH86" s="64"/>
      <c r="AI86" s="64"/>
      <c r="AJ86" s="64"/>
    </row>
    <row r="87" spans="1:36" ht="15.75" customHeight="1" thickBot="1" x14ac:dyDescent="0.25">
      <c r="A87" s="55">
        <v>69</v>
      </c>
      <c r="B87" s="66" t="s">
        <v>135</v>
      </c>
      <c r="C87" s="56" t="s">
        <v>649</v>
      </c>
      <c r="D87" s="57" t="str">
        <f>VLOOKUP(B87,'HECVAT - Lite | Vendor Response'!A$24:D$112,4,TRUE)</f>
        <v>At the first sign of an incident, Instructure’s Chief Information Security Officer will assemble an internal incident response team. The composition and charge of the team will depend upon the type of breach and resulting data exposure. The team conducts a preliminary assessment to help develop a tailored response. Once the incident is contained, this team will also evaluate changes in processes, systems and/or policies to prevent a repeat event.</v>
      </c>
      <c r="E87" s="58" t="s">
        <v>168</v>
      </c>
      <c r="F87" s="58" t="s">
        <v>650</v>
      </c>
      <c r="G87" s="58" t="s">
        <v>651</v>
      </c>
      <c r="H87" s="67" t="s">
        <v>652</v>
      </c>
      <c r="I87" s="59" t="s">
        <v>653</v>
      </c>
      <c r="J87" s="60" t="str">
        <f t="shared" si="0"/>
        <v>TRUE</v>
      </c>
      <c r="K87" s="60">
        <v>1</v>
      </c>
      <c r="L87" s="60" t="s">
        <v>636</v>
      </c>
      <c r="M87" s="61" t="s">
        <v>220</v>
      </c>
      <c r="N87" s="61" t="str">
        <f>VLOOKUP(B87,'HECVAT - Lite | Vendor Response'!$A$6:$C$336,3,FALSE)</f>
        <v>Yes</v>
      </c>
      <c r="O87" s="61" t="str">
        <f>IF(LEN(VLOOKUP(B87,'Analyst Report'!$A$31:$I$119,7,FALSE))= 0,"",VLOOKUP(B87,'Analyst Report'!$A$31:$I$119,7,FALSE))</f>
        <v/>
      </c>
      <c r="P87" s="61">
        <f t="shared" si="1"/>
        <v>1</v>
      </c>
      <c r="Q87" s="61">
        <v>40</v>
      </c>
      <c r="R87" s="61">
        <f>IF(LEN(VLOOKUP(B87,'Analyst Report'!$A$31:$I$119,9,FALSE))= 0,VLOOKUP(B87,'Analyst Report'!$A$31:$I$119,8,FALSE),VLOOKUP(B87,'Analyst Report'!$A$31:$I$119,9,FALSE))</f>
        <v>40</v>
      </c>
      <c r="S87" s="61">
        <f t="shared" si="2"/>
        <v>40</v>
      </c>
      <c r="T87" s="61">
        <f t="shared" si="3"/>
        <v>40</v>
      </c>
      <c r="U87" s="148"/>
      <c r="V87" s="148"/>
      <c r="W87" s="148"/>
      <c r="X87" s="148"/>
      <c r="Y87" s="148" t="s">
        <v>311</v>
      </c>
      <c r="Z87" s="148"/>
      <c r="AA87" s="62" t="s">
        <v>654</v>
      </c>
      <c r="AB87" s="62"/>
      <c r="AC87" s="64"/>
      <c r="AD87" s="64"/>
      <c r="AE87" s="64"/>
      <c r="AF87" s="64"/>
      <c r="AG87" s="64"/>
      <c r="AH87" s="64"/>
      <c r="AI87" s="64"/>
      <c r="AJ87" s="64"/>
    </row>
    <row r="88" spans="1:36" ht="15.75" customHeight="1" thickBot="1" x14ac:dyDescent="0.25">
      <c r="A88" s="55">
        <v>70</v>
      </c>
      <c r="B88" s="66" t="s">
        <v>136</v>
      </c>
      <c r="C88" s="56" t="s">
        <v>655</v>
      </c>
      <c r="D88" s="57" t="str">
        <f>VLOOKUP(B88,'HECVAT - Lite | Vendor Response'!A$24:D$112,4,TRUE)</f>
        <v>PagerDuty sends alerts 24x7x365 for investigation and response.</v>
      </c>
      <c r="E88" s="58" t="s">
        <v>168</v>
      </c>
      <c r="F88" s="58" t="s">
        <v>656</v>
      </c>
      <c r="G88" s="58" t="s">
        <v>657</v>
      </c>
      <c r="H88" s="67" t="s">
        <v>658</v>
      </c>
      <c r="I88" s="59" t="s">
        <v>659</v>
      </c>
      <c r="J88" s="60" t="str">
        <f t="shared" si="0"/>
        <v>TRUE</v>
      </c>
      <c r="K88" s="60">
        <v>1</v>
      </c>
      <c r="L88" s="60" t="s">
        <v>636</v>
      </c>
      <c r="M88" s="61" t="s">
        <v>220</v>
      </c>
      <c r="N88" s="61" t="str">
        <f>VLOOKUP(B88,'HECVAT - Lite | Vendor Response'!$A$6:$C$336,3,FALSE)</f>
        <v>Yes</v>
      </c>
      <c r="O88" s="61" t="str">
        <f>IF(LEN(VLOOKUP(B88,'Analyst Report'!$A$31:$I$119,7,FALSE))= 0,"",VLOOKUP(B88,'Analyst Report'!$A$31:$I$119,7,FALSE))</f>
        <v/>
      </c>
      <c r="P88" s="61">
        <f t="shared" si="1"/>
        <v>1</v>
      </c>
      <c r="Q88" s="61">
        <v>40</v>
      </c>
      <c r="R88" s="61">
        <f>IF(LEN(VLOOKUP(B88,'Analyst Report'!$A$31:$I$119,9,FALSE))= 0,VLOOKUP(B88,'Analyst Report'!$A$31:$I$119,8,FALSE),VLOOKUP(B88,'Analyst Report'!$A$31:$I$119,9,FALSE))</f>
        <v>40</v>
      </c>
      <c r="S88" s="61">
        <f t="shared" si="2"/>
        <v>40</v>
      </c>
      <c r="T88" s="61">
        <f t="shared" si="3"/>
        <v>40</v>
      </c>
      <c r="U88" s="148"/>
      <c r="V88" s="148"/>
      <c r="W88" s="148"/>
      <c r="X88" s="148"/>
      <c r="Y88" s="148"/>
      <c r="Z88" s="148"/>
      <c r="AA88" s="62" t="s">
        <v>280</v>
      </c>
      <c r="AB88" s="62"/>
      <c r="AC88" s="64"/>
      <c r="AD88" s="64"/>
      <c r="AE88" s="64"/>
      <c r="AF88" s="64"/>
      <c r="AG88" s="64"/>
      <c r="AH88" s="64"/>
      <c r="AI88" s="64"/>
      <c r="AJ88" s="64"/>
    </row>
    <row r="89" spans="1:36" ht="15.75" customHeight="1" thickBot="1" x14ac:dyDescent="0.25">
      <c r="A89" s="55">
        <v>71</v>
      </c>
      <c r="B89" s="66" t="s">
        <v>138</v>
      </c>
      <c r="C89" s="56" t="s">
        <v>660</v>
      </c>
      <c r="D89" s="57" t="str">
        <f>VLOOKUP(B89,'HECVAT - Lite | Vendor Response'!A$24:D$112,4,TRUE)</f>
        <v>PagerDuty sends alerts 24x7x365 for investigation and response.</v>
      </c>
      <c r="E89" s="58" t="s">
        <v>168</v>
      </c>
      <c r="F89" s="58" t="s">
        <v>661</v>
      </c>
      <c r="G89" s="58" t="s">
        <v>662</v>
      </c>
      <c r="H89" s="67" t="s">
        <v>663</v>
      </c>
      <c r="I89" s="67" t="s">
        <v>664</v>
      </c>
      <c r="J89" s="60" t="str">
        <f t="shared" si="0"/>
        <v>FALSE</v>
      </c>
      <c r="K89" s="60">
        <v>1</v>
      </c>
      <c r="L89" s="60" t="s">
        <v>665</v>
      </c>
      <c r="M89" s="61" t="s">
        <v>220</v>
      </c>
      <c r="N89" s="61" t="str">
        <f>VLOOKUP(B89,'HECVAT - Lite | Vendor Response'!$A$6:$C$336,3,FALSE)</f>
        <v>Yes</v>
      </c>
      <c r="O89" s="61" t="str">
        <f>IF(LEN(VLOOKUP(B89,'Analyst Report'!$A$31:$I$119,7,FALSE))= 0,"",VLOOKUP(B89,'Analyst Report'!$A$31:$I$119,7,FALSE))</f>
        <v/>
      </c>
      <c r="P89" s="61">
        <f t="shared" si="1"/>
        <v>1</v>
      </c>
      <c r="Q89" s="61">
        <v>20</v>
      </c>
      <c r="R89" s="61">
        <f>IF(LEN(VLOOKUP(B89,'Analyst Report'!$A$31:$I$119,9,FALSE))= 0,VLOOKUP(B89,'Analyst Report'!$A$31:$I$119,8,FALSE),VLOOKUP(B89,'Analyst Report'!$A$31:$I$119,9,FALSE))</f>
        <v>20</v>
      </c>
      <c r="S89" s="61">
        <f t="shared" si="2"/>
        <v>20</v>
      </c>
      <c r="T89" s="61">
        <f t="shared" si="3"/>
        <v>20</v>
      </c>
      <c r="U89" s="148"/>
      <c r="V89" s="148"/>
      <c r="W89" s="148"/>
      <c r="X89" s="148"/>
      <c r="Y89" s="148"/>
      <c r="Z89" s="148"/>
      <c r="AA89" s="62" t="s">
        <v>666</v>
      </c>
      <c r="AB89" s="62"/>
      <c r="AC89" s="64"/>
      <c r="AD89" s="64"/>
      <c r="AE89" s="64"/>
      <c r="AF89" s="64"/>
      <c r="AG89" s="64"/>
      <c r="AH89" s="64"/>
      <c r="AI89" s="64"/>
      <c r="AJ89" s="64"/>
    </row>
    <row r="90" spans="1:36" ht="15.75" customHeight="1" thickBot="1" x14ac:dyDescent="0.25">
      <c r="A90" s="55">
        <v>72</v>
      </c>
      <c r="B90" s="66" t="s">
        <v>139</v>
      </c>
      <c r="C90" s="56" t="s">
        <v>667</v>
      </c>
      <c r="D90" s="57" t="str">
        <f>VLOOKUP(B90,'HECVAT - Lite | Vendor Response'!A$24:D$112,4,TRUE)</f>
        <v>PagerDuty sends alerts 24x7x365 for investigation and response.</v>
      </c>
      <c r="E90" s="58" t="s">
        <v>168</v>
      </c>
      <c r="F90" s="58" t="s">
        <v>668</v>
      </c>
      <c r="G90" s="58" t="s">
        <v>669</v>
      </c>
      <c r="H90" s="67" t="s">
        <v>670</v>
      </c>
      <c r="I90" s="67" t="s">
        <v>671</v>
      </c>
      <c r="J90" s="60" t="str">
        <f t="shared" si="0"/>
        <v>TRUE</v>
      </c>
      <c r="K90" s="60">
        <v>1</v>
      </c>
      <c r="L90" s="60" t="s">
        <v>665</v>
      </c>
      <c r="M90" s="61" t="s">
        <v>220</v>
      </c>
      <c r="N90" s="61" t="str">
        <f>VLOOKUP(B90,'HECVAT - Lite | Vendor Response'!$A$6:$C$336,3,FALSE)</f>
        <v>Yes</v>
      </c>
      <c r="O90" s="61" t="str">
        <f>IF(LEN(VLOOKUP(B90,'Analyst Report'!$A$31:$I$119,7,FALSE))= 0,"",VLOOKUP(B90,'Analyst Report'!$A$31:$I$119,7,FALSE))</f>
        <v/>
      </c>
      <c r="P90" s="61">
        <f t="shared" si="1"/>
        <v>1</v>
      </c>
      <c r="Q90" s="61">
        <v>25</v>
      </c>
      <c r="R90" s="61">
        <f>IF(LEN(VLOOKUP(B90,'Analyst Report'!$A$31:$I$119,9,FALSE))= 0,VLOOKUP(B90,'Analyst Report'!$A$31:$I$119,8,FALSE),VLOOKUP(B90,'Analyst Report'!$A$31:$I$119,9,FALSE))</f>
        <v>25</v>
      </c>
      <c r="S90" s="61">
        <f t="shared" si="2"/>
        <v>25</v>
      </c>
      <c r="T90" s="61">
        <f t="shared" si="3"/>
        <v>25</v>
      </c>
      <c r="U90" s="148"/>
      <c r="V90" s="148"/>
      <c r="W90" s="148"/>
      <c r="X90" s="148"/>
      <c r="Y90" s="148"/>
      <c r="Z90" s="148"/>
      <c r="AA90" s="62" t="s">
        <v>672</v>
      </c>
      <c r="AB90" s="62"/>
      <c r="AC90" s="64"/>
      <c r="AD90" s="64"/>
      <c r="AE90" s="64"/>
      <c r="AF90" s="64"/>
      <c r="AG90" s="64"/>
      <c r="AH90" s="64"/>
      <c r="AI90" s="64"/>
      <c r="AJ90" s="64"/>
    </row>
    <row r="91" spans="1:36" ht="102.75" customHeight="1" thickBot="1" x14ac:dyDescent="0.25">
      <c r="A91" s="55">
        <v>73</v>
      </c>
      <c r="B91" s="66" t="s">
        <v>140</v>
      </c>
      <c r="C91" s="56" t="s">
        <v>673</v>
      </c>
      <c r="D91" s="57" t="str">
        <f>VLOOKUP(B91,'HECVAT - Lite | Vendor Response'!A$24:D$112,4,TRUE)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v>
      </c>
      <c r="E91" s="58" t="s">
        <v>168</v>
      </c>
      <c r="F91" s="58" t="s">
        <v>674</v>
      </c>
      <c r="G91" s="58" t="s">
        <v>675</v>
      </c>
      <c r="H91" s="67" t="s">
        <v>676</v>
      </c>
      <c r="I91" s="67" t="s">
        <v>677</v>
      </c>
      <c r="J91" s="60" t="str">
        <f t="shared" si="0"/>
        <v>TRUE</v>
      </c>
      <c r="K91" s="60">
        <v>1</v>
      </c>
      <c r="L91" s="60" t="s">
        <v>665</v>
      </c>
      <c r="M91" s="61" t="s">
        <v>220</v>
      </c>
      <c r="N91" s="61" t="str">
        <f>VLOOKUP(B91,'HECVAT - Lite | Vendor Response'!$A$6:$C$336,3,FALSE)</f>
        <v>Yes</v>
      </c>
      <c r="O91" s="61" t="str">
        <f>IF(LEN(VLOOKUP(B91,'Analyst Report'!$A$31:$I$119,7,FALSE))= 0,"",VLOOKUP(B91,'Analyst Report'!$A$31:$I$119,7,FALSE))</f>
        <v/>
      </c>
      <c r="P91" s="61">
        <f t="shared" si="1"/>
        <v>1</v>
      </c>
      <c r="Q91" s="61">
        <v>40</v>
      </c>
      <c r="R91" s="61">
        <f>IF(LEN(VLOOKUP(B91,'Analyst Report'!$A$31:$I$119,9,FALSE))= 0,VLOOKUP(B91,'Analyst Report'!$A$31:$I$119,8,FALSE),VLOOKUP(B91,'Analyst Report'!$A$31:$I$119,9,FALSE))</f>
        <v>40</v>
      </c>
      <c r="S91" s="61">
        <f t="shared" si="2"/>
        <v>40</v>
      </c>
      <c r="T91" s="61">
        <f t="shared" si="3"/>
        <v>40</v>
      </c>
      <c r="U91" s="148"/>
      <c r="V91" s="148"/>
      <c r="W91" s="148"/>
      <c r="X91" s="148"/>
      <c r="Y91" s="148"/>
      <c r="Z91" s="148"/>
      <c r="AA91" s="62" t="s">
        <v>301</v>
      </c>
      <c r="AB91" s="62">
        <v>12.1</v>
      </c>
      <c r="AC91" s="64"/>
      <c r="AD91" s="64"/>
      <c r="AE91" s="64"/>
      <c r="AF91" s="64"/>
      <c r="AG91" s="64"/>
      <c r="AH91" s="64"/>
      <c r="AI91" s="64"/>
      <c r="AJ91" s="64"/>
    </row>
    <row r="92" spans="1:36" ht="409.6" thickBot="1" x14ac:dyDescent="0.25">
      <c r="A92" s="55">
        <v>74</v>
      </c>
      <c r="B92" s="66" t="s">
        <v>142</v>
      </c>
      <c r="C92" s="56" t="s">
        <v>678</v>
      </c>
      <c r="D92" s="57" t="str">
        <f>VLOOKUP(B92,'HECVAT - Lite | Vendor Response'!A$24:D$112,4,TRUE)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v>
      </c>
      <c r="E92" s="58" t="s">
        <v>679</v>
      </c>
      <c r="F92" s="58" t="s">
        <v>680</v>
      </c>
      <c r="G92" s="58" t="s">
        <v>681</v>
      </c>
      <c r="H92" s="67" t="s">
        <v>682</v>
      </c>
      <c r="I92" s="67" t="s">
        <v>683</v>
      </c>
      <c r="J92" s="60" t="str">
        <f t="shared" si="0"/>
        <v>FALSE</v>
      </c>
      <c r="K92" s="60">
        <v>1</v>
      </c>
      <c r="L92" s="60" t="s">
        <v>684</v>
      </c>
      <c r="M92" s="61" t="s">
        <v>244</v>
      </c>
      <c r="N92" s="61" t="str">
        <f>VLOOKUP(B92,'HECVAT - Lite | Vendor Response'!$A$6:$C$336,3,FALSE)</f>
        <v>Yes</v>
      </c>
      <c r="O92" s="61" t="str">
        <f>IF(LEN(VLOOKUP(B92,'Analyst Report'!$A$31:$I$119,7,FALSE))= 0,"",VLOOKUP(B92,'Analyst Report'!$A$31:$I$119,7,FALSE))</f>
        <v/>
      </c>
      <c r="P92" s="61">
        <f t="shared" si="1"/>
        <v>0</v>
      </c>
      <c r="Q92" s="61">
        <f>IF(N$92="No",40,0)</f>
        <v>0</v>
      </c>
      <c r="R92" s="61">
        <f>IF(LEN(VLOOKUP(B92,'Analyst Report'!$A$31:$I$119,9,FALSE))= 0,VLOOKUP(B92,'Analyst Report'!$A$31:$I$119,8,FALSE),VLOOKUP(B92,'Analyst Report'!$A$31:$I$119,9,FALSE))</f>
        <v>0</v>
      </c>
      <c r="S92" s="61">
        <f t="shared" si="2"/>
        <v>0</v>
      </c>
      <c r="T92" s="61">
        <f t="shared" si="3"/>
        <v>0</v>
      </c>
      <c r="U92" s="148"/>
      <c r="V92" s="148"/>
      <c r="W92" s="148"/>
      <c r="X92" s="148"/>
      <c r="Y92" s="148"/>
      <c r="Z92" s="148"/>
      <c r="AA92" s="62" t="s">
        <v>685</v>
      </c>
      <c r="AB92" s="62" t="s">
        <v>686</v>
      </c>
      <c r="AC92" s="64"/>
      <c r="AD92" s="64"/>
      <c r="AE92" s="64"/>
      <c r="AF92" s="64"/>
      <c r="AG92" s="64"/>
      <c r="AH92" s="64"/>
      <c r="AI92" s="64"/>
      <c r="AJ92" s="64"/>
    </row>
    <row r="93" spans="1:36" ht="409.6" thickBot="1" x14ac:dyDescent="0.25">
      <c r="A93" s="55">
        <v>75</v>
      </c>
      <c r="B93" s="66" t="s">
        <v>143</v>
      </c>
      <c r="C93" s="56" t="s">
        <v>687</v>
      </c>
      <c r="D93" s="57" t="str">
        <f>VLOOKUP(B93,'HECVAT - Lite | Vendor Response'!A$24:D$112,4,TRUE)</f>
        <v>Instructure has a robust third party due diligence process. Prior to using any third party and on an annual basis thereafter, Instructure’s security team performs a security review of these vendors. Included as part of this review, the security team requests a copy of the third party's SOC 2 Type 2 report. If any exceptions or other issues are noted in these reports, the security team follows up as necessary to determine scope and impact. If a SOC 2 Type 2 report is not available, the security team provides the third party with questions related to the types of data, how those data elements are handled, and additional queries related to the status of security controls and processes implemented in the environment where data flow. Lastly, contractual obligations are put in place between Instructure and the third party to ensure security practices are in place and operating effectively.</v>
      </c>
      <c r="E93" s="58" t="s">
        <v>688</v>
      </c>
      <c r="F93" s="58" t="s">
        <v>689</v>
      </c>
      <c r="G93" s="58" t="s">
        <v>690</v>
      </c>
      <c r="H93" s="67" t="s">
        <v>484</v>
      </c>
      <c r="I93" s="67" t="s">
        <v>485</v>
      </c>
      <c r="J93" s="60" t="str">
        <f t="shared" si="0"/>
        <v>TRUE</v>
      </c>
      <c r="K93" s="60">
        <v>1</v>
      </c>
      <c r="L93" s="60" t="s">
        <v>684</v>
      </c>
      <c r="M93" s="61" t="s">
        <v>220</v>
      </c>
      <c r="N93" s="61" t="str">
        <f>VLOOKUP(B93,'HECVAT - Lite | Vendor Response'!$A$6:$C$336,3,FALSE)</f>
        <v>Yes</v>
      </c>
      <c r="O93" s="61" t="str">
        <f>IF(LEN(VLOOKUP(B93,'Analyst Report'!$A$31:$I$119,7,FALSE))= 0,"",VLOOKUP(B93,'Analyst Report'!$A$31:$I$119,7,FALSE))</f>
        <v/>
      </c>
      <c r="P93" s="61">
        <f t="shared" si="1"/>
        <v>1</v>
      </c>
      <c r="Q93" s="61">
        <f t="shared" ref="Q93:Q95" si="4">IF(N$92="No",0,40)</f>
        <v>40</v>
      </c>
      <c r="R93" s="61">
        <f>IF(LEN(VLOOKUP(B93,'Analyst Report'!$A$31:$I$119,9,FALSE))= 0,VLOOKUP(B93,'Analyst Report'!$A$31:$I$119,8,FALSE),VLOOKUP(B93,'Analyst Report'!$A$31:$I$119,9,FALSE))</f>
        <v>40</v>
      </c>
      <c r="S93" s="61">
        <f t="shared" si="2"/>
        <v>40</v>
      </c>
      <c r="T93" s="61">
        <f t="shared" si="3"/>
        <v>40</v>
      </c>
      <c r="U93" s="148"/>
      <c r="V93" s="148"/>
      <c r="W93" s="148"/>
      <c r="X93" s="148"/>
      <c r="Y93" s="148"/>
      <c r="Z93" s="148"/>
      <c r="AA93" s="62" t="s">
        <v>691</v>
      </c>
      <c r="AB93" s="62" t="s">
        <v>692</v>
      </c>
      <c r="AC93" s="64"/>
      <c r="AD93" s="64"/>
      <c r="AE93" s="64"/>
      <c r="AF93" s="64"/>
      <c r="AG93" s="64"/>
      <c r="AH93" s="64"/>
      <c r="AI93" s="64"/>
      <c r="AJ93" s="64"/>
    </row>
    <row r="94" spans="1:36" ht="239" thickBot="1" x14ac:dyDescent="0.25">
      <c r="A94" s="55">
        <v>76</v>
      </c>
      <c r="B94" s="66" t="s">
        <v>144</v>
      </c>
      <c r="C94" s="56" t="s">
        <v>693</v>
      </c>
      <c r="D94" s="57" t="str">
        <f>VLOOKUP(B94,'HECVAT - Lite | Vendor Response'!A$24:D$112,4,TRUE)</f>
        <v>Instructure conducts security assessments of our vendors and subcontractors annually. These assessments are then entered into our Risk Register, OneTrust, for management and ongoing risk assessment. We request and review copies of third party assurance reports provided by these organizations on an ongoing basis.</v>
      </c>
      <c r="E94" s="58" t="s">
        <v>694</v>
      </c>
      <c r="F94" s="58" t="s">
        <v>695</v>
      </c>
      <c r="G94" s="58" t="s">
        <v>696</v>
      </c>
      <c r="H94" s="67" t="s">
        <v>697</v>
      </c>
      <c r="I94" s="67" t="s">
        <v>698</v>
      </c>
      <c r="J94" s="60" t="str">
        <f t="shared" si="0"/>
        <v>TRUE</v>
      </c>
      <c r="K94" s="60">
        <v>1</v>
      </c>
      <c r="L94" s="60" t="s">
        <v>684</v>
      </c>
      <c r="M94" s="61" t="s">
        <v>220</v>
      </c>
      <c r="N94" s="61" t="str">
        <f>VLOOKUP(B94,'HECVAT - Lite | Vendor Response'!$A$6:$C$336,3,FALSE)</f>
        <v>Yes</v>
      </c>
      <c r="O94" s="61" t="str">
        <f>IF(LEN(VLOOKUP(B94,'Analyst Report'!$A$31:$I$119,7,FALSE))= 0,"",VLOOKUP(B94,'Analyst Report'!$A$31:$I$119,7,FALSE))</f>
        <v/>
      </c>
      <c r="P94" s="61">
        <f t="shared" si="1"/>
        <v>1</v>
      </c>
      <c r="Q94" s="61">
        <f t="shared" si="4"/>
        <v>40</v>
      </c>
      <c r="R94" s="61">
        <f>IF(LEN(VLOOKUP(B94,'Analyst Report'!$A$31:$I$119,9,FALSE))= 0,VLOOKUP(B94,'Analyst Report'!$A$31:$I$119,8,FALSE),VLOOKUP(B94,'Analyst Report'!$A$31:$I$119,9,FALSE))</f>
        <v>40</v>
      </c>
      <c r="S94" s="61">
        <f t="shared" si="2"/>
        <v>40</v>
      </c>
      <c r="T94" s="61">
        <f t="shared" si="3"/>
        <v>40</v>
      </c>
      <c r="U94" s="148"/>
      <c r="V94" s="148"/>
      <c r="W94" s="148"/>
      <c r="X94" s="148"/>
      <c r="Y94" s="148"/>
      <c r="Z94" s="148"/>
      <c r="AA94" s="62" t="s">
        <v>569</v>
      </c>
      <c r="AB94" s="62">
        <v>12.8</v>
      </c>
      <c r="AC94" s="64"/>
      <c r="AD94" s="64"/>
      <c r="AE94" s="64"/>
      <c r="AF94" s="64"/>
      <c r="AG94" s="64"/>
      <c r="AH94" s="64"/>
      <c r="AI94" s="64"/>
      <c r="AJ94" s="64"/>
    </row>
    <row r="95" spans="1:36" ht="113" thickBot="1" x14ac:dyDescent="0.25">
      <c r="A95" s="55">
        <v>77</v>
      </c>
      <c r="B95" s="66" t="s">
        <v>145</v>
      </c>
      <c r="C95" s="56" t="s">
        <v>699</v>
      </c>
      <c r="D95" s="57" t="str">
        <f>VLOOKUP(B95,'HECVAT - Lite | Vendor Response'!A$24:D$112,4,TRUE)</f>
        <v>Our processes and procedures cover regions in which we operate.</v>
      </c>
      <c r="E95" s="58" t="s">
        <v>700</v>
      </c>
      <c r="F95" s="58" t="s">
        <v>701</v>
      </c>
      <c r="G95" s="58" t="s">
        <v>702</v>
      </c>
      <c r="H95" s="67" t="s">
        <v>703</v>
      </c>
      <c r="I95" s="59" t="s">
        <v>704</v>
      </c>
      <c r="J95" s="60" t="str">
        <f t="shared" si="0"/>
        <v>TRUE</v>
      </c>
      <c r="K95" s="60">
        <v>1</v>
      </c>
      <c r="L95" s="60" t="s">
        <v>684</v>
      </c>
      <c r="M95" s="61" t="s">
        <v>220</v>
      </c>
      <c r="N95" s="61" t="str">
        <f>VLOOKUP(B95,'HECVAT - Lite | Vendor Response'!$A$6:$C$336,3,FALSE)</f>
        <v>Yes</v>
      </c>
      <c r="O95" s="61" t="str">
        <f>IF(LEN(VLOOKUP(B95,'Analyst Report'!$A$31:$I$119,7,FALSE))= 0,"",VLOOKUP(B95,'Analyst Report'!$A$31:$I$119,7,FALSE))</f>
        <v/>
      </c>
      <c r="P95" s="61">
        <f t="shared" si="1"/>
        <v>1</v>
      </c>
      <c r="Q95" s="61">
        <f t="shared" si="4"/>
        <v>40</v>
      </c>
      <c r="R95" s="61">
        <f>IF(LEN(VLOOKUP(B95,'Analyst Report'!$A$31:$I$119,9,FALSE))= 0,VLOOKUP(B95,'Analyst Report'!$A$31:$I$119,8,FALSE),VLOOKUP(B95,'Analyst Report'!$A$31:$I$119,9,FALSE))</f>
        <v>40</v>
      </c>
      <c r="S95" s="61">
        <f t="shared" si="2"/>
        <v>40</v>
      </c>
      <c r="T95" s="61">
        <f t="shared" si="3"/>
        <v>40</v>
      </c>
      <c r="U95" s="148"/>
      <c r="V95" s="148"/>
      <c r="W95" s="148"/>
      <c r="X95" s="148"/>
      <c r="Y95" s="148"/>
      <c r="Z95" s="148"/>
      <c r="AA95" s="62" t="s">
        <v>705</v>
      </c>
      <c r="AB95" s="62"/>
      <c r="AC95" s="64"/>
      <c r="AD95" s="64"/>
      <c r="AE95" s="64"/>
      <c r="AF95" s="64"/>
      <c r="AG95" s="64"/>
      <c r="AH95" s="64"/>
      <c r="AI95" s="64"/>
      <c r="AJ95" s="64"/>
    </row>
    <row r="96" spans="1:36" ht="15.75" customHeight="1" x14ac:dyDescent="0.2">
      <c r="A96" s="64"/>
      <c r="B96" s="64"/>
      <c r="C96" s="63"/>
      <c r="D96" s="64"/>
      <c r="E96" s="63"/>
      <c r="F96" s="63"/>
      <c r="G96" s="63"/>
      <c r="H96" s="63"/>
      <c r="I96" s="63"/>
      <c r="J96" s="64"/>
      <c r="K96" s="64"/>
      <c r="L96" s="64"/>
      <c r="M96" s="64"/>
      <c r="N96" s="64"/>
      <c r="O96" s="64"/>
      <c r="P96" s="64"/>
      <c r="Q96" s="64"/>
      <c r="R96" s="64"/>
      <c r="S96" s="64"/>
      <c r="T96" s="64"/>
      <c r="U96" s="64"/>
      <c r="V96" s="64"/>
      <c r="W96" s="64"/>
      <c r="X96" s="64"/>
      <c r="Y96" s="64"/>
      <c r="Z96" s="64"/>
      <c r="AA96" s="64"/>
      <c r="AB96" s="64"/>
      <c r="AC96" s="64"/>
      <c r="AD96" s="64"/>
      <c r="AE96" s="64"/>
      <c r="AF96" s="64"/>
      <c r="AG96" s="64"/>
      <c r="AH96" s="64"/>
      <c r="AI96" s="64"/>
      <c r="AJ96" s="64"/>
    </row>
    <row r="97" spans="1:36" ht="15.75" customHeight="1" x14ac:dyDescent="0.2">
      <c r="A97" s="64"/>
      <c r="B97" s="64"/>
      <c r="C97" s="63"/>
      <c r="D97" s="64"/>
      <c r="E97" s="63"/>
      <c r="F97" s="63"/>
      <c r="G97" s="63"/>
      <c r="H97" s="63"/>
      <c r="I97" s="63"/>
      <c r="J97" s="64"/>
      <c r="K97" s="64"/>
      <c r="L97" s="64"/>
      <c r="M97" s="64"/>
      <c r="N97" s="64"/>
      <c r="O97" s="64"/>
      <c r="P97" s="64"/>
      <c r="Q97" s="64"/>
      <c r="R97" s="64"/>
      <c r="S97" s="64"/>
      <c r="T97" s="64"/>
      <c r="U97" s="64"/>
      <c r="V97" s="64"/>
      <c r="W97" s="64"/>
      <c r="X97" s="64"/>
      <c r="Y97" s="64"/>
      <c r="Z97" s="64"/>
      <c r="AA97" s="64"/>
      <c r="AB97" s="64"/>
      <c r="AC97" s="64"/>
      <c r="AD97" s="64"/>
      <c r="AE97" s="64"/>
      <c r="AF97" s="64"/>
      <c r="AG97" s="64"/>
      <c r="AH97" s="64"/>
      <c r="AI97" s="64"/>
      <c r="AJ97" s="64"/>
    </row>
    <row r="98" spans="1:36" ht="15.75" customHeight="1" x14ac:dyDescent="0.2">
      <c r="A98" s="64"/>
      <c r="B98" s="64"/>
      <c r="C98" s="63"/>
      <c r="D98" s="64"/>
      <c r="E98" s="63"/>
      <c r="F98" s="63"/>
      <c r="G98" s="63"/>
      <c r="H98" s="63"/>
      <c r="I98" s="63"/>
      <c r="J98" s="64"/>
      <c r="K98" s="64"/>
      <c r="L98" s="64"/>
      <c r="M98" s="64"/>
      <c r="N98" s="64"/>
      <c r="O98" s="64"/>
      <c r="P98" s="64"/>
      <c r="Q98" s="64"/>
      <c r="R98" s="64"/>
      <c r="S98" s="64"/>
      <c r="T98" s="64"/>
      <c r="U98" s="64"/>
      <c r="V98" s="64"/>
      <c r="W98" s="64"/>
      <c r="X98" s="64"/>
      <c r="Y98" s="64"/>
      <c r="Z98" s="64"/>
      <c r="AA98" s="64"/>
      <c r="AB98" s="64"/>
      <c r="AC98" s="64"/>
      <c r="AD98" s="64"/>
      <c r="AE98" s="64"/>
      <c r="AF98" s="64"/>
      <c r="AG98" s="64"/>
      <c r="AH98" s="64"/>
      <c r="AI98" s="64"/>
      <c r="AJ98" s="64"/>
    </row>
    <row r="99" spans="1:36" ht="15.75" customHeight="1" x14ac:dyDescent="0.2">
      <c r="A99" s="64"/>
      <c r="B99" s="64"/>
      <c r="C99" s="63"/>
      <c r="D99" s="64"/>
      <c r="E99" s="63"/>
      <c r="F99" s="63"/>
      <c r="G99" s="63"/>
      <c r="H99" s="63"/>
      <c r="I99" s="63"/>
      <c r="J99" s="64"/>
      <c r="K99" s="64"/>
      <c r="L99" s="64"/>
      <c r="M99" s="64"/>
      <c r="N99" s="64"/>
      <c r="O99" s="64"/>
      <c r="P99" s="64"/>
      <c r="Q99" s="64"/>
      <c r="R99" s="64"/>
      <c r="S99" s="64"/>
      <c r="T99" s="64"/>
      <c r="U99" s="64"/>
      <c r="V99" s="64"/>
      <c r="W99" s="64"/>
      <c r="X99" s="64"/>
      <c r="Y99" s="64"/>
      <c r="Z99" s="64"/>
      <c r="AA99" s="64"/>
      <c r="AB99" s="64"/>
      <c r="AC99" s="64"/>
      <c r="AD99" s="64"/>
      <c r="AE99" s="64"/>
      <c r="AF99" s="64"/>
      <c r="AG99" s="64"/>
      <c r="AH99" s="64"/>
      <c r="AI99" s="64"/>
      <c r="AJ99" s="64"/>
    </row>
    <row r="100" spans="1:36" ht="15.75" customHeight="1" x14ac:dyDescent="0.2">
      <c r="A100" s="64"/>
      <c r="B100" s="64"/>
      <c r="C100" s="63"/>
      <c r="D100" s="64"/>
      <c r="E100" s="63"/>
      <c r="F100" s="63"/>
      <c r="G100" s="63"/>
      <c r="H100" s="63"/>
      <c r="I100" s="63"/>
      <c r="J100" s="64"/>
      <c r="K100" s="64"/>
      <c r="L100" s="64"/>
      <c r="M100" s="64"/>
      <c r="N100" s="64"/>
      <c r="O100" s="64"/>
      <c r="P100" s="64"/>
      <c r="Q100" s="64"/>
      <c r="R100" s="64"/>
      <c r="S100" s="64"/>
      <c r="T100" s="64"/>
      <c r="U100" s="64"/>
      <c r="V100" s="64"/>
      <c r="W100" s="64"/>
      <c r="X100" s="64"/>
      <c r="Y100" s="64"/>
      <c r="Z100" s="64"/>
      <c r="AA100" s="64"/>
      <c r="AB100" s="64"/>
      <c r="AC100" s="64"/>
      <c r="AD100" s="64"/>
      <c r="AE100" s="64"/>
      <c r="AF100" s="64"/>
      <c r="AG100" s="64"/>
      <c r="AH100" s="64"/>
      <c r="AI100" s="64"/>
      <c r="AJ100" s="64"/>
    </row>
    <row r="101" spans="1:36" ht="15.75" customHeight="1" x14ac:dyDescent="0.2">
      <c r="A101" s="64"/>
      <c r="B101" s="64"/>
      <c r="C101" s="63"/>
      <c r="D101" s="64"/>
      <c r="E101" s="63"/>
      <c r="F101" s="63"/>
      <c r="G101" s="63"/>
      <c r="H101" s="63"/>
      <c r="I101" s="63"/>
      <c r="J101" s="64"/>
      <c r="K101" s="64"/>
      <c r="L101" s="64"/>
      <c r="M101" s="64"/>
      <c r="N101" s="64"/>
      <c r="O101" s="64"/>
      <c r="P101" s="64"/>
      <c r="Q101" s="64"/>
      <c r="R101" s="64"/>
      <c r="S101" s="64"/>
      <c r="T101" s="64"/>
      <c r="U101" s="64"/>
      <c r="V101" s="64"/>
      <c r="W101" s="64"/>
      <c r="X101" s="64"/>
      <c r="Y101" s="64"/>
      <c r="Z101" s="64"/>
      <c r="AA101" s="64"/>
      <c r="AB101" s="64"/>
      <c r="AC101" s="64"/>
      <c r="AD101" s="64"/>
      <c r="AE101" s="64"/>
      <c r="AF101" s="64"/>
      <c r="AG101" s="64"/>
      <c r="AH101" s="64"/>
      <c r="AI101" s="64"/>
      <c r="AJ101" s="64"/>
    </row>
    <row r="102" spans="1:36" ht="15.75" customHeight="1" x14ac:dyDescent="0.2">
      <c r="A102" s="64"/>
      <c r="B102" s="64"/>
      <c r="C102" s="63"/>
      <c r="D102" s="64"/>
      <c r="E102" s="63"/>
      <c r="F102" s="63"/>
      <c r="G102" s="63"/>
      <c r="H102" s="63"/>
      <c r="I102" s="63"/>
      <c r="J102" s="64"/>
      <c r="K102" s="64"/>
      <c r="L102" s="64"/>
      <c r="M102" s="64"/>
      <c r="N102" s="64"/>
      <c r="O102" s="64"/>
      <c r="P102" s="64"/>
      <c r="Q102" s="64"/>
      <c r="R102" s="64"/>
      <c r="S102" s="64"/>
      <c r="T102" s="64"/>
      <c r="U102" s="64"/>
      <c r="V102" s="64"/>
      <c r="W102" s="64"/>
      <c r="X102" s="64"/>
      <c r="Y102" s="64"/>
      <c r="Z102" s="64"/>
      <c r="AA102" s="64"/>
      <c r="AB102" s="64"/>
      <c r="AC102" s="64"/>
      <c r="AD102" s="64"/>
      <c r="AE102" s="64"/>
      <c r="AF102" s="64"/>
      <c r="AG102" s="64"/>
      <c r="AH102" s="64"/>
      <c r="AI102" s="64"/>
      <c r="AJ102" s="64"/>
    </row>
    <row r="103" spans="1:36" ht="15.75" customHeight="1" x14ac:dyDescent="0.2">
      <c r="A103" s="64"/>
      <c r="B103" s="64"/>
      <c r="C103" s="63"/>
      <c r="D103" s="64"/>
      <c r="E103" s="63"/>
      <c r="F103" s="63"/>
      <c r="G103" s="63"/>
      <c r="H103" s="63"/>
      <c r="I103" s="63"/>
      <c r="J103" s="64"/>
      <c r="K103" s="64"/>
      <c r="L103" s="64"/>
      <c r="M103" s="64"/>
      <c r="N103" s="64"/>
      <c r="O103" s="64"/>
      <c r="P103" s="64"/>
      <c r="Q103" s="64"/>
      <c r="R103" s="64"/>
      <c r="S103" s="64"/>
      <c r="T103" s="64"/>
      <c r="U103" s="64"/>
      <c r="V103" s="64"/>
      <c r="W103" s="64"/>
      <c r="X103" s="64"/>
      <c r="Y103" s="64"/>
      <c r="Z103" s="64"/>
      <c r="AA103" s="64"/>
      <c r="AB103" s="64"/>
      <c r="AC103" s="64"/>
      <c r="AD103" s="64"/>
      <c r="AE103" s="64"/>
      <c r="AF103" s="64"/>
      <c r="AG103" s="64"/>
      <c r="AH103" s="64"/>
      <c r="AI103" s="64"/>
      <c r="AJ103" s="64"/>
    </row>
    <row r="104" spans="1:36" ht="15.75" customHeight="1" x14ac:dyDescent="0.2">
      <c r="A104" s="64"/>
      <c r="B104" s="64"/>
      <c r="C104" s="63"/>
      <c r="D104" s="64"/>
      <c r="E104" s="63"/>
      <c r="F104" s="63"/>
      <c r="G104" s="63"/>
      <c r="H104" s="63"/>
      <c r="I104" s="63"/>
      <c r="J104" s="64"/>
      <c r="K104" s="64"/>
      <c r="L104" s="64"/>
      <c r="M104" s="64"/>
      <c r="N104" s="64"/>
      <c r="O104" s="64"/>
      <c r="P104" s="64"/>
      <c r="Q104" s="64"/>
      <c r="R104" s="64"/>
      <c r="S104" s="64"/>
      <c r="T104" s="64"/>
      <c r="U104" s="64"/>
      <c r="V104" s="64"/>
      <c r="W104" s="64"/>
      <c r="X104" s="64"/>
      <c r="Y104" s="64"/>
      <c r="Z104" s="64"/>
      <c r="AA104" s="64"/>
      <c r="AB104" s="64"/>
      <c r="AC104" s="64"/>
      <c r="AD104" s="64"/>
      <c r="AE104" s="64"/>
      <c r="AF104" s="64"/>
      <c r="AG104" s="64"/>
      <c r="AH104" s="64"/>
      <c r="AI104" s="64"/>
      <c r="AJ104" s="64"/>
    </row>
    <row r="105" spans="1:36" ht="15.75" customHeight="1" x14ac:dyDescent="0.2">
      <c r="A105" s="64"/>
      <c r="B105" s="64"/>
      <c r="C105" s="63"/>
      <c r="D105" s="64"/>
      <c r="E105" s="63"/>
      <c r="F105" s="63"/>
      <c r="G105" s="63"/>
      <c r="H105" s="63"/>
      <c r="I105" s="63"/>
      <c r="J105" s="64"/>
      <c r="K105" s="64"/>
      <c r="L105" s="64"/>
      <c r="M105" s="64"/>
      <c r="N105" s="64"/>
      <c r="O105" s="64"/>
      <c r="P105" s="64"/>
      <c r="Q105" s="64"/>
      <c r="R105" s="64"/>
      <c r="S105" s="64"/>
      <c r="T105" s="64"/>
      <c r="U105" s="64"/>
      <c r="V105" s="64"/>
      <c r="W105" s="64"/>
      <c r="X105" s="64"/>
      <c r="Y105" s="64"/>
      <c r="Z105" s="64"/>
      <c r="AA105" s="64"/>
      <c r="AB105" s="64"/>
      <c r="AC105" s="64"/>
      <c r="AD105" s="64"/>
      <c r="AE105" s="64"/>
      <c r="AF105" s="64"/>
      <c r="AG105" s="64"/>
      <c r="AH105" s="64"/>
      <c r="AI105" s="64"/>
      <c r="AJ105" s="64"/>
    </row>
    <row r="106" spans="1:36" ht="15.75" customHeight="1" x14ac:dyDescent="0.2">
      <c r="A106" s="64"/>
      <c r="B106" s="64"/>
      <c r="C106" s="63"/>
      <c r="D106" s="64"/>
      <c r="E106" s="63"/>
      <c r="F106" s="63"/>
      <c r="G106" s="63"/>
      <c r="H106" s="63"/>
      <c r="I106" s="63"/>
      <c r="J106" s="64"/>
      <c r="K106" s="64"/>
      <c r="L106" s="64"/>
      <c r="M106" s="64"/>
      <c r="N106" s="64"/>
      <c r="O106" s="64"/>
      <c r="P106" s="64"/>
      <c r="Q106" s="64"/>
      <c r="R106" s="64"/>
      <c r="S106" s="64"/>
      <c r="T106" s="64"/>
      <c r="U106" s="64"/>
      <c r="V106" s="64"/>
      <c r="W106" s="64"/>
      <c r="X106" s="64"/>
      <c r="Y106" s="64"/>
      <c r="Z106" s="64"/>
      <c r="AA106" s="64"/>
      <c r="AB106" s="64"/>
      <c r="AC106" s="64"/>
      <c r="AD106" s="64"/>
      <c r="AE106" s="64"/>
      <c r="AF106" s="64"/>
      <c r="AG106" s="64"/>
      <c r="AH106" s="64"/>
      <c r="AI106" s="64"/>
      <c r="AJ106" s="64"/>
    </row>
    <row r="107" spans="1:36" ht="15.75" customHeight="1" x14ac:dyDescent="0.2">
      <c r="A107" s="64"/>
      <c r="B107" s="64"/>
      <c r="C107" s="63"/>
      <c r="D107" s="64"/>
      <c r="E107" s="63"/>
      <c r="F107" s="63"/>
      <c r="G107" s="63"/>
      <c r="H107" s="63"/>
      <c r="I107" s="63"/>
      <c r="J107" s="64"/>
      <c r="K107" s="64"/>
      <c r="L107" s="64"/>
      <c r="M107" s="64"/>
      <c r="N107" s="64"/>
      <c r="O107" s="64"/>
      <c r="P107" s="64"/>
      <c r="Q107" s="64"/>
      <c r="R107" s="64"/>
      <c r="S107" s="64"/>
      <c r="T107" s="64"/>
      <c r="U107" s="64"/>
      <c r="V107" s="64"/>
      <c r="W107" s="64"/>
      <c r="X107" s="64"/>
      <c r="Y107" s="64"/>
      <c r="Z107" s="64"/>
      <c r="AA107" s="64"/>
      <c r="AB107" s="64"/>
      <c r="AC107" s="64"/>
      <c r="AD107" s="64"/>
      <c r="AE107" s="64"/>
      <c r="AF107" s="64"/>
      <c r="AG107" s="64"/>
      <c r="AH107" s="64"/>
      <c r="AI107" s="64"/>
      <c r="AJ107" s="64"/>
    </row>
    <row r="108" spans="1:36" ht="15.75" customHeight="1" x14ac:dyDescent="0.2">
      <c r="A108" s="64"/>
      <c r="B108" s="64"/>
      <c r="C108" s="63"/>
      <c r="D108" s="64"/>
      <c r="E108" s="63"/>
      <c r="F108" s="63"/>
      <c r="G108" s="63"/>
      <c r="H108" s="63"/>
      <c r="I108" s="63"/>
      <c r="J108" s="64"/>
      <c r="K108" s="64"/>
      <c r="L108" s="64"/>
      <c r="M108" s="64"/>
      <c r="N108" s="64"/>
      <c r="O108" s="64"/>
      <c r="P108" s="64"/>
      <c r="Q108" s="64"/>
      <c r="R108" s="64"/>
      <c r="S108" s="64"/>
      <c r="T108" s="64"/>
      <c r="U108" s="64"/>
      <c r="V108" s="64"/>
      <c r="W108" s="64"/>
      <c r="X108" s="64"/>
      <c r="Y108" s="64"/>
      <c r="Z108" s="64"/>
      <c r="AA108" s="64"/>
      <c r="AB108" s="64"/>
      <c r="AC108" s="64"/>
      <c r="AD108" s="64"/>
      <c r="AE108" s="64"/>
      <c r="AF108" s="64"/>
      <c r="AG108" s="64"/>
      <c r="AH108" s="64"/>
      <c r="AI108" s="64"/>
      <c r="AJ108" s="64"/>
    </row>
    <row r="109" spans="1:36" ht="15.75" customHeight="1" x14ac:dyDescent="0.2">
      <c r="A109" s="64"/>
      <c r="B109" s="64"/>
      <c r="C109" s="63"/>
      <c r="D109" s="64"/>
      <c r="E109" s="63"/>
      <c r="F109" s="63"/>
      <c r="G109" s="63"/>
      <c r="H109" s="63"/>
      <c r="I109" s="63"/>
      <c r="J109" s="64"/>
      <c r="K109" s="64"/>
      <c r="L109" s="64"/>
      <c r="M109" s="64"/>
      <c r="N109" s="64"/>
      <c r="O109" s="64"/>
      <c r="P109" s="64"/>
      <c r="Q109" s="64"/>
      <c r="R109" s="64"/>
      <c r="S109" s="64"/>
      <c r="T109" s="64"/>
      <c r="U109" s="64"/>
      <c r="V109" s="64"/>
      <c r="W109" s="64"/>
      <c r="X109" s="64"/>
      <c r="Y109" s="64"/>
      <c r="Z109" s="64"/>
      <c r="AA109" s="64"/>
      <c r="AB109" s="64"/>
      <c r="AC109" s="64"/>
      <c r="AD109" s="64"/>
      <c r="AE109" s="64"/>
      <c r="AF109" s="64"/>
      <c r="AG109" s="64"/>
      <c r="AH109" s="64"/>
      <c r="AI109" s="64"/>
      <c r="AJ109" s="64"/>
    </row>
    <row r="110" spans="1:36" ht="15.75" customHeight="1" x14ac:dyDescent="0.2">
      <c r="A110" s="64"/>
      <c r="B110" s="64"/>
      <c r="C110" s="63"/>
      <c r="D110" s="64"/>
      <c r="E110" s="63"/>
      <c r="F110" s="63"/>
      <c r="G110" s="63"/>
      <c r="H110" s="63"/>
      <c r="I110" s="63"/>
      <c r="J110" s="64"/>
      <c r="K110" s="64"/>
      <c r="L110" s="64"/>
      <c r="M110" s="64"/>
      <c r="N110" s="64"/>
      <c r="O110" s="64"/>
      <c r="P110" s="64"/>
      <c r="Q110" s="64"/>
      <c r="R110" s="64"/>
      <c r="S110" s="64"/>
      <c r="T110" s="64"/>
      <c r="U110" s="64"/>
      <c r="V110" s="64"/>
      <c r="W110" s="64"/>
      <c r="X110" s="64"/>
      <c r="Y110" s="64"/>
      <c r="Z110" s="64"/>
      <c r="AA110" s="64"/>
      <c r="AB110" s="64"/>
      <c r="AC110" s="64"/>
      <c r="AD110" s="64"/>
      <c r="AE110" s="64"/>
      <c r="AF110" s="64"/>
      <c r="AG110" s="64"/>
      <c r="AH110" s="64"/>
      <c r="AI110" s="64"/>
      <c r="AJ110" s="64"/>
    </row>
    <row r="111" spans="1:36" ht="15.75" customHeight="1" x14ac:dyDescent="0.2">
      <c r="A111" s="64"/>
      <c r="B111" s="64"/>
      <c r="C111" s="63"/>
      <c r="D111" s="64"/>
      <c r="E111" s="63"/>
      <c r="F111" s="63"/>
      <c r="G111" s="63"/>
      <c r="H111" s="63"/>
      <c r="I111" s="63"/>
      <c r="J111" s="64"/>
      <c r="K111" s="64"/>
      <c r="L111" s="64"/>
      <c r="M111" s="64"/>
      <c r="N111" s="64"/>
      <c r="O111" s="64"/>
      <c r="P111" s="64"/>
      <c r="Q111" s="64"/>
      <c r="R111" s="64"/>
      <c r="S111" s="64"/>
      <c r="T111" s="64"/>
      <c r="U111" s="64"/>
      <c r="V111" s="64"/>
      <c r="W111" s="64"/>
      <c r="X111" s="64"/>
      <c r="Y111" s="64"/>
      <c r="Z111" s="64"/>
      <c r="AA111" s="64"/>
      <c r="AB111" s="64"/>
      <c r="AC111" s="64"/>
      <c r="AD111" s="64"/>
      <c r="AE111" s="64"/>
      <c r="AF111" s="64"/>
      <c r="AG111" s="64"/>
      <c r="AH111" s="64"/>
      <c r="AI111" s="64"/>
      <c r="AJ111" s="64"/>
    </row>
    <row r="112" spans="1:36" ht="15.75" customHeight="1" x14ac:dyDescent="0.2">
      <c r="A112" s="64"/>
      <c r="B112" s="64"/>
      <c r="C112" s="63"/>
      <c r="D112" s="64"/>
      <c r="E112" s="63"/>
      <c r="F112" s="63"/>
      <c r="G112" s="63"/>
      <c r="H112" s="63"/>
      <c r="I112" s="63"/>
      <c r="J112" s="64"/>
      <c r="K112" s="64"/>
      <c r="L112" s="64"/>
      <c r="M112" s="64"/>
      <c r="N112" s="64"/>
      <c r="O112" s="64"/>
      <c r="P112" s="64"/>
      <c r="Q112" s="64"/>
      <c r="R112" s="64"/>
      <c r="S112" s="64"/>
      <c r="T112" s="64"/>
      <c r="U112" s="64"/>
      <c r="V112" s="64"/>
      <c r="W112" s="64"/>
      <c r="X112" s="64"/>
      <c r="Y112" s="64"/>
      <c r="Z112" s="64"/>
      <c r="AA112" s="64"/>
      <c r="AB112" s="64"/>
      <c r="AC112" s="64"/>
      <c r="AD112" s="64"/>
      <c r="AE112" s="64"/>
      <c r="AF112" s="64"/>
      <c r="AG112" s="64"/>
      <c r="AH112" s="64"/>
      <c r="AI112" s="64"/>
      <c r="AJ112" s="64"/>
    </row>
    <row r="113" spans="1:36" ht="15.75" customHeight="1" x14ac:dyDescent="0.2">
      <c r="A113" s="64"/>
      <c r="B113" s="64"/>
      <c r="C113" s="63"/>
      <c r="D113" s="64"/>
      <c r="E113" s="63"/>
      <c r="F113" s="63"/>
      <c r="G113" s="63"/>
      <c r="H113" s="63"/>
      <c r="I113" s="63"/>
      <c r="J113" s="64"/>
      <c r="K113" s="64"/>
      <c r="L113" s="64"/>
      <c r="M113" s="64"/>
      <c r="N113" s="64"/>
      <c r="O113" s="64"/>
      <c r="P113" s="64"/>
      <c r="Q113" s="64"/>
      <c r="R113" s="64"/>
      <c r="S113" s="64"/>
      <c r="T113" s="64"/>
      <c r="U113" s="64"/>
      <c r="V113" s="64"/>
      <c r="W113" s="64"/>
      <c r="X113" s="64"/>
      <c r="Y113" s="64"/>
      <c r="Z113" s="64"/>
      <c r="AA113" s="64"/>
      <c r="AB113" s="64"/>
      <c r="AC113" s="64"/>
      <c r="AD113" s="64"/>
      <c r="AE113" s="64"/>
      <c r="AF113" s="64"/>
      <c r="AG113" s="64"/>
      <c r="AH113" s="64"/>
      <c r="AI113" s="64"/>
      <c r="AJ113" s="64"/>
    </row>
    <row r="114" spans="1:36" ht="15.75" customHeight="1" x14ac:dyDescent="0.2">
      <c r="A114" s="64"/>
      <c r="B114" s="64"/>
      <c r="C114" s="63"/>
      <c r="D114" s="64"/>
      <c r="E114" s="63"/>
      <c r="F114" s="63"/>
      <c r="G114" s="63"/>
      <c r="H114" s="63"/>
      <c r="I114" s="63"/>
      <c r="J114" s="64"/>
      <c r="K114" s="64"/>
      <c r="L114" s="64"/>
      <c r="M114" s="64"/>
      <c r="N114" s="64"/>
      <c r="O114" s="64"/>
      <c r="P114" s="64"/>
      <c r="Q114" s="64"/>
      <c r="R114" s="64"/>
      <c r="S114" s="64"/>
      <c r="T114" s="64"/>
      <c r="U114" s="64"/>
      <c r="V114" s="64"/>
      <c r="W114" s="64"/>
      <c r="X114" s="64"/>
      <c r="Y114" s="64"/>
      <c r="Z114" s="64"/>
      <c r="AA114" s="64"/>
      <c r="AB114" s="64"/>
      <c r="AC114" s="64"/>
      <c r="AD114" s="64"/>
      <c r="AE114" s="64"/>
      <c r="AF114" s="64"/>
      <c r="AG114" s="64"/>
      <c r="AH114" s="64"/>
      <c r="AI114" s="64"/>
      <c r="AJ114" s="64"/>
    </row>
    <row r="115" spans="1:36" ht="15.75" customHeight="1" x14ac:dyDescent="0.2">
      <c r="A115" s="64"/>
      <c r="B115" s="64"/>
      <c r="C115" s="63"/>
      <c r="D115" s="64"/>
      <c r="E115" s="63"/>
      <c r="F115" s="63"/>
      <c r="G115" s="63"/>
      <c r="H115" s="63"/>
      <c r="I115" s="63"/>
      <c r="J115" s="64"/>
      <c r="K115" s="64"/>
      <c r="L115" s="64"/>
      <c r="M115" s="64"/>
      <c r="N115" s="64"/>
      <c r="O115" s="64"/>
      <c r="P115" s="64"/>
      <c r="Q115" s="64"/>
      <c r="R115" s="64"/>
      <c r="S115" s="64"/>
      <c r="T115" s="64"/>
      <c r="U115" s="64"/>
      <c r="V115" s="64"/>
      <c r="W115" s="64"/>
      <c r="X115" s="64"/>
      <c r="Y115" s="64"/>
      <c r="Z115" s="64"/>
      <c r="AA115" s="64"/>
      <c r="AB115" s="64"/>
      <c r="AC115" s="64"/>
      <c r="AD115" s="64"/>
      <c r="AE115" s="64"/>
      <c r="AF115" s="64"/>
      <c r="AG115" s="64"/>
      <c r="AH115" s="64"/>
      <c r="AI115" s="64"/>
      <c r="AJ115" s="64"/>
    </row>
    <row r="116" spans="1:36" ht="15.75" customHeight="1" x14ac:dyDescent="0.2">
      <c r="A116" s="64"/>
      <c r="B116" s="64"/>
      <c r="C116" s="63"/>
      <c r="D116" s="64"/>
      <c r="E116" s="63"/>
      <c r="F116" s="63"/>
      <c r="G116" s="63"/>
      <c r="H116" s="63"/>
      <c r="I116" s="63"/>
      <c r="J116" s="64"/>
      <c r="K116" s="64"/>
      <c r="L116" s="64"/>
      <c r="M116" s="64"/>
      <c r="N116" s="64"/>
      <c r="O116" s="64"/>
      <c r="P116" s="64"/>
      <c r="Q116" s="64"/>
      <c r="R116" s="64"/>
      <c r="S116" s="64"/>
      <c r="T116" s="64"/>
      <c r="U116" s="64"/>
      <c r="V116" s="64"/>
      <c r="W116" s="64"/>
      <c r="X116" s="64"/>
      <c r="Y116" s="64"/>
      <c r="Z116" s="64"/>
      <c r="AA116" s="64"/>
      <c r="AB116" s="64"/>
      <c r="AC116" s="64"/>
      <c r="AD116" s="64"/>
      <c r="AE116" s="64"/>
      <c r="AF116" s="64"/>
      <c r="AG116" s="64"/>
      <c r="AH116" s="64"/>
      <c r="AI116" s="64"/>
      <c r="AJ116" s="64"/>
    </row>
    <row r="117" spans="1:36" ht="15.75" customHeight="1" x14ac:dyDescent="0.2">
      <c r="A117" s="64"/>
      <c r="B117" s="64"/>
      <c r="C117" s="63"/>
      <c r="D117" s="64"/>
      <c r="E117" s="63"/>
      <c r="F117" s="63"/>
      <c r="G117" s="63"/>
      <c r="H117" s="63"/>
      <c r="I117" s="63"/>
      <c r="J117" s="64"/>
      <c r="K117" s="64"/>
      <c r="L117" s="64"/>
      <c r="M117" s="64"/>
      <c r="N117" s="64"/>
      <c r="O117" s="64"/>
      <c r="P117" s="64"/>
      <c r="Q117" s="64"/>
      <c r="R117" s="64"/>
      <c r="S117" s="64"/>
      <c r="T117" s="64"/>
      <c r="U117" s="64"/>
      <c r="V117" s="64"/>
      <c r="W117" s="64"/>
      <c r="X117" s="64"/>
      <c r="Y117" s="64"/>
      <c r="Z117" s="64"/>
      <c r="AA117" s="64"/>
      <c r="AB117" s="64"/>
      <c r="AC117" s="64"/>
      <c r="AD117" s="64"/>
      <c r="AE117" s="64"/>
      <c r="AF117" s="64"/>
      <c r="AG117" s="64"/>
      <c r="AH117" s="64"/>
      <c r="AI117" s="64"/>
      <c r="AJ117" s="64"/>
    </row>
    <row r="118" spans="1:36" ht="15.75" customHeight="1" x14ac:dyDescent="0.2">
      <c r="A118" s="64"/>
      <c r="B118" s="64"/>
      <c r="C118" s="63"/>
      <c r="D118" s="64"/>
      <c r="E118" s="63"/>
      <c r="F118" s="63"/>
      <c r="G118" s="63"/>
      <c r="H118" s="63"/>
      <c r="I118" s="63"/>
      <c r="J118" s="64"/>
      <c r="K118" s="64"/>
      <c r="L118" s="64"/>
      <c r="M118" s="64"/>
      <c r="N118" s="64"/>
      <c r="O118" s="64"/>
      <c r="P118" s="64"/>
      <c r="Q118" s="64"/>
      <c r="R118" s="64"/>
      <c r="S118" s="64"/>
      <c r="T118" s="64"/>
      <c r="U118" s="64"/>
      <c r="V118" s="64"/>
      <c r="W118" s="64"/>
      <c r="X118" s="64"/>
      <c r="Y118" s="64"/>
      <c r="Z118" s="64"/>
      <c r="AA118" s="64"/>
      <c r="AB118" s="64"/>
      <c r="AC118" s="64"/>
      <c r="AD118" s="64"/>
      <c r="AE118" s="64"/>
      <c r="AF118" s="64"/>
      <c r="AG118" s="64"/>
      <c r="AH118" s="64"/>
      <c r="AI118" s="64"/>
      <c r="AJ118" s="64"/>
    </row>
    <row r="119" spans="1:36" ht="15.75" customHeight="1" x14ac:dyDescent="0.2">
      <c r="A119" s="64"/>
      <c r="B119" s="64"/>
      <c r="C119" s="63"/>
      <c r="D119" s="64"/>
      <c r="E119" s="63"/>
      <c r="F119" s="63"/>
      <c r="G119" s="63"/>
      <c r="H119" s="63"/>
      <c r="I119" s="63"/>
      <c r="J119" s="64"/>
      <c r="K119" s="64"/>
      <c r="L119" s="64"/>
      <c r="M119" s="64"/>
      <c r="N119" s="64"/>
      <c r="O119" s="64"/>
      <c r="P119" s="64"/>
      <c r="Q119" s="64"/>
      <c r="R119" s="64"/>
      <c r="S119" s="64"/>
      <c r="T119" s="64"/>
      <c r="U119" s="64"/>
      <c r="V119" s="64"/>
      <c r="W119" s="64"/>
      <c r="X119" s="64"/>
      <c r="Y119" s="64"/>
      <c r="Z119" s="64"/>
      <c r="AA119" s="64"/>
      <c r="AB119" s="64"/>
      <c r="AC119" s="64"/>
      <c r="AD119" s="64"/>
      <c r="AE119" s="64"/>
      <c r="AF119" s="64"/>
      <c r="AG119" s="64"/>
      <c r="AH119" s="64"/>
      <c r="AI119" s="64"/>
      <c r="AJ119" s="64"/>
    </row>
    <row r="120" spans="1:36" ht="15.75" customHeight="1" x14ac:dyDescent="0.2">
      <c r="A120" s="64"/>
      <c r="B120" s="64"/>
      <c r="C120" s="63"/>
      <c r="D120" s="64"/>
      <c r="E120" s="63"/>
      <c r="F120" s="63"/>
      <c r="G120" s="63"/>
      <c r="H120" s="63"/>
      <c r="I120" s="63"/>
      <c r="J120" s="64"/>
      <c r="K120" s="64"/>
      <c r="L120" s="64"/>
      <c r="M120" s="64"/>
      <c r="N120" s="64"/>
      <c r="O120" s="64"/>
      <c r="P120" s="64"/>
      <c r="Q120" s="64"/>
      <c r="R120" s="64"/>
      <c r="S120" s="64"/>
      <c r="T120" s="64"/>
      <c r="U120" s="64"/>
      <c r="V120" s="64"/>
      <c r="W120" s="64"/>
      <c r="X120" s="64"/>
      <c r="Y120" s="64"/>
      <c r="Z120" s="64"/>
      <c r="AA120" s="64"/>
      <c r="AB120" s="64"/>
      <c r="AC120" s="64"/>
      <c r="AD120" s="64"/>
      <c r="AE120" s="64"/>
      <c r="AF120" s="64"/>
      <c r="AG120" s="64"/>
      <c r="AH120" s="64"/>
      <c r="AI120" s="64"/>
      <c r="AJ120" s="64"/>
    </row>
    <row r="121" spans="1:36" ht="15.75" customHeight="1" x14ac:dyDescent="0.2">
      <c r="A121" s="64"/>
      <c r="B121" s="64"/>
      <c r="C121" s="63"/>
      <c r="D121" s="64"/>
      <c r="E121" s="63"/>
      <c r="F121" s="63"/>
      <c r="G121" s="63"/>
      <c r="H121" s="63"/>
      <c r="I121" s="63"/>
      <c r="J121" s="64"/>
      <c r="K121" s="64"/>
      <c r="L121" s="64"/>
      <c r="M121" s="64"/>
      <c r="N121" s="64"/>
      <c r="O121" s="64"/>
      <c r="P121" s="64"/>
      <c r="Q121" s="64"/>
      <c r="R121" s="64"/>
      <c r="S121" s="64"/>
      <c r="T121" s="64"/>
      <c r="U121" s="64"/>
      <c r="V121" s="64"/>
      <c r="W121" s="64"/>
      <c r="X121" s="64"/>
      <c r="Y121" s="64"/>
      <c r="Z121" s="64"/>
      <c r="AA121" s="64"/>
      <c r="AB121" s="64"/>
      <c r="AC121" s="64"/>
      <c r="AD121" s="64"/>
      <c r="AE121" s="64"/>
      <c r="AF121" s="64"/>
      <c r="AG121" s="64"/>
      <c r="AH121" s="64"/>
      <c r="AI121" s="64"/>
      <c r="AJ121" s="64"/>
    </row>
    <row r="122" spans="1:36" ht="15.75" customHeight="1" x14ac:dyDescent="0.2">
      <c r="A122" s="64"/>
      <c r="B122" s="64"/>
      <c r="C122" s="63"/>
      <c r="D122" s="64"/>
      <c r="E122" s="63"/>
      <c r="F122" s="63"/>
      <c r="G122" s="63"/>
      <c r="H122" s="63"/>
      <c r="I122" s="63"/>
      <c r="J122" s="64"/>
      <c r="K122" s="64"/>
      <c r="L122" s="64"/>
      <c r="M122" s="64"/>
      <c r="N122" s="64"/>
      <c r="O122" s="64"/>
      <c r="P122" s="64"/>
      <c r="Q122" s="64"/>
      <c r="R122" s="64"/>
      <c r="S122" s="64"/>
      <c r="T122" s="64"/>
      <c r="U122" s="64"/>
      <c r="V122" s="64"/>
      <c r="W122" s="64"/>
      <c r="X122" s="64"/>
      <c r="Y122" s="64"/>
      <c r="Z122" s="64"/>
      <c r="AA122" s="64"/>
      <c r="AB122" s="64"/>
      <c r="AC122" s="64"/>
      <c r="AD122" s="64"/>
      <c r="AE122" s="64"/>
      <c r="AF122" s="64"/>
      <c r="AG122" s="64"/>
      <c r="AH122" s="64"/>
      <c r="AI122" s="64"/>
      <c r="AJ122" s="64"/>
    </row>
    <row r="123" spans="1:36" ht="15.75" customHeight="1" x14ac:dyDescent="0.2">
      <c r="A123" s="64"/>
      <c r="B123" s="64"/>
      <c r="C123" s="63"/>
      <c r="D123" s="64"/>
      <c r="E123" s="63"/>
      <c r="F123" s="63"/>
      <c r="G123" s="63"/>
      <c r="H123" s="63"/>
      <c r="I123" s="63"/>
      <c r="J123" s="64"/>
      <c r="K123" s="64"/>
      <c r="L123" s="64"/>
      <c r="M123" s="64"/>
      <c r="N123" s="64"/>
      <c r="O123" s="64"/>
      <c r="P123" s="64"/>
      <c r="Q123" s="64"/>
      <c r="R123" s="64"/>
      <c r="S123" s="64"/>
      <c r="T123" s="64"/>
      <c r="U123" s="64"/>
      <c r="V123" s="64"/>
      <c r="W123" s="64"/>
      <c r="X123" s="64"/>
      <c r="Y123" s="64"/>
      <c r="Z123" s="64"/>
      <c r="AA123" s="64"/>
      <c r="AB123" s="64"/>
      <c r="AC123" s="64"/>
      <c r="AD123" s="64"/>
      <c r="AE123" s="64"/>
      <c r="AF123" s="64"/>
      <c r="AG123" s="64"/>
      <c r="AH123" s="64"/>
      <c r="AI123" s="64"/>
      <c r="AJ123" s="64"/>
    </row>
    <row r="124" spans="1:36" ht="15.75" customHeight="1" x14ac:dyDescent="0.2">
      <c r="A124" s="64"/>
      <c r="B124" s="64"/>
      <c r="C124" s="63"/>
      <c r="D124" s="64"/>
      <c r="E124" s="63"/>
      <c r="F124" s="63"/>
      <c r="G124" s="63"/>
      <c r="H124" s="63"/>
      <c r="I124" s="63"/>
      <c r="J124" s="64"/>
      <c r="K124" s="64"/>
      <c r="L124" s="64"/>
      <c r="M124" s="64"/>
      <c r="N124" s="64"/>
      <c r="O124" s="64"/>
      <c r="P124" s="64"/>
      <c r="Q124" s="64"/>
      <c r="R124" s="64"/>
      <c r="S124" s="64"/>
      <c r="T124" s="64"/>
      <c r="U124" s="64"/>
      <c r="V124" s="64"/>
      <c r="W124" s="64"/>
      <c r="X124" s="64"/>
      <c r="Y124" s="64"/>
      <c r="Z124" s="64"/>
      <c r="AA124" s="64"/>
      <c r="AB124" s="64"/>
      <c r="AC124" s="64"/>
      <c r="AD124" s="64"/>
      <c r="AE124" s="64"/>
      <c r="AF124" s="64"/>
      <c r="AG124" s="64"/>
      <c r="AH124" s="64"/>
      <c r="AI124" s="64"/>
      <c r="AJ124" s="64"/>
    </row>
    <row r="125" spans="1:36" ht="15.75" customHeight="1" x14ac:dyDescent="0.2">
      <c r="A125" s="64"/>
      <c r="B125" s="64"/>
      <c r="C125" s="63"/>
      <c r="D125" s="64"/>
      <c r="E125" s="63"/>
      <c r="F125" s="63"/>
      <c r="G125" s="63"/>
      <c r="H125" s="63"/>
      <c r="I125" s="63"/>
      <c r="J125" s="64"/>
      <c r="K125" s="64"/>
      <c r="L125" s="64"/>
      <c r="M125" s="64"/>
      <c r="N125" s="64"/>
      <c r="O125" s="64"/>
      <c r="P125" s="64"/>
      <c r="Q125" s="64"/>
      <c r="R125" s="64"/>
      <c r="S125" s="64"/>
      <c r="T125" s="64"/>
      <c r="U125" s="64"/>
      <c r="V125" s="64"/>
      <c r="W125" s="64"/>
      <c r="X125" s="64"/>
      <c r="Y125" s="64"/>
      <c r="Z125" s="64"/>
      <c r="AA125" s="64"/>
      <c r="AB125" s="64"/>
      <c r="AC125" s="64"/>
      <c r="AD125" s="64"/>
      <c r="AE125" s="64"/>
      <c r="AF125" s="64"/>
      <c r="AG125" s="64"/>
      <c r="AH125" s="64"/>
      <c r="AI125" s="64"/>
      <c r="AJ125" s="64"/>
    </row>
    <row r="126" spans="1:36" ht="15.75" customHeight="1" x14ac:dyDescent="0.2">
      <c r="A126" s="64"/>
      <c r="B126" s="64"/>
      <c r="C126" s="63"/>
      <c r="D126" s="64"/>
      <c r="E126" s="63"/>
      <c r="F126" s="63"/>
      <c r="G126" s="63"/>
      <c r="H126" s="63"/>
      <c r="I126" s="63"/>
      <c r="J126" s="64"/>
      <c r="K126" s="64"/>
      <c r="L126" s="64"/>
      <c r="M126" s="64"/>
      <c r="N126" s="64"/>
      <c r="O126" s="64"/>
      <c r="P126" s="64"/>
      <c r="Q126" s="64"/>
      <c r="R126" s="64"/>
      <c r="S126" s="64"/>
      <c r="T126" s="64"/>
      <c r="U126" s="64"/>
      <c r="V126" s="64"/>
      <c r="W126" s="64"/>
      <c r="X126" s="64"/>
      <c r="Y126" s="64"/>
      <c r="Z126" s="64"/>
      <c r="AA126" s="64"/>
      <c r="AB126" s="64"/>
      <c r="AC126" s="64"/>
      <c r="AD126" s="64"/>
      <c r="AE126" s="64"/>
      <c r="AF126" s="64"/>
      <c r="AG126" s="64"/>
      <c r="AH126" s="64"/>
      <c r="AI126" s="64"/>
      <c r="AJ126" s="64"/>
    </row>
    <row r="127" spans="1:36" ht="15.75" customHeight="1" x14ac:dyDescent="0.2">
      <c r="A127" s="64"/>
      <c r="B127" s="64"/>
      <c r="C127" s="63"/>
      <c r="D127" s="64"/>
      <c r="E127" s="63"/>
      <c r="F127" s="63"/>
      <c r="G127" s="63"/>
      <c r="H127" s="63"/>
      <c r="I127" s="63"/>
      <c r="J127" s="64"/>
      <c r="K127" s="64"/>
      <c r="L127" s="64"/>
      <c r="M127" s="64"/>
      <c r="N127" s="64"/>
      <c r="O127" s="64"/>
      <c r="P127" s="64"/>
      <c r="Q127" s="64"/>
      <c r="R127" s="64"/>
      <c r="S127" s="64"/>
      <c r="T127" s="64"/>
      <c r="U127" s="64"/>
      <c r="V127" s="64"/>
      <c r="W127" s="64"/>
      <c r="X127" s="64"/>
      <c r="Y127" s="64"/>
      <c r="Z127" s="64"/>
      <c r="AA127" s="64"/>
      <c r="AB127" s="64"/>
      <c r="AC127" s="64"/>
      <c r="AD127" s="64"/>
      <c r="AE127" s="64"/>
      <c r="AF127" s="64"/>
      <c r="AG127" s="64"/>
      <c r="AH127" s="64"/>
      <c r="AI127" s="64"/>
      <c r="AJ127" s="64"/>
    </row>
    <row r="128" spans="1:36" ht="15.75" customHeight="1" x14ac:dyDescent="0.2">
      <c r="A128" s="64"/>
      <c r="B128" s="64"/>
      <c r="C128" s="63"/>
      <c r="D128" s="64"/>
      <c r="E128" s="63"/>
      <c r="F128" s="63"/>
      <c r="G128" s="63"/>
      <c r="H128" s="63"/>
      <c r="I128" s="63"/>
      <c r="J128" s="64"/>
      <c r="K128" s="64"/>
      <c r="L128" s="64"/>
      <c r="M128" s="64"/>
      <c r="N128" s="64"/>
      <c r="O128" s="64"/>
      <c r="P128" s="64"/>
      <c r="Q128" s="64"/>
      <c r="R128" s="64"/>
      <c r="S128" s="64"/>
      <c r="T128" s="64"/>
      <c r="U128" s="64"/>
      <c r="V128" s="64"/>
      <c r="W128" s="64"/>
      <c r="X128" s="64"/>
      <c r="Y128" s="64"/>
      <c r="Z128" s="64"/>
      <c r="AA128" s="64"/>
      <c r="AB128" s="64"/>
      <c r="AC128" s="64"/>
      <c r="AD128" s="64"/>
      <c r="AE128" s="64"/>
      <c r="AF128" s="64"/>
      <c r="AG128" s="64"/>
      <c r="AH128" s="64"/>
      <c r="AI128" s="64"/>
      <c r="AJ128" s="64"/>
    </row>
    <row r="129" spans="1:36" ht="15.75" customHeight="1" x14ac:dyDescent="0.2">
      <c r="A129" s="64"/>
      <c r="B129" s="64"/>
      <c r="C129" s="63"/>
      <c r="D129" s="64"/>
      <c r="E129" s="63"/>
      <c r="F129" s="63"/>
      <c r="G129" s="63"/>
      <c r="H129" s="63"/>
      <c r="I129" s="63"/>
      <c r="J129" s="64"/>
      <c r="K129" s="64"/>
      <c r="L129" s="64"/>
      <c r="M129" s="64"/>
      <c r="N129" s="64"/>
      <c r="O129" s="64"/>
      <c r="P129" s="64"/>
      <c r="Q129" s="64"/>
      <c r="R129" s="64"/>
      <c r="S129" s="64"/>
      <c r="T129" s="64"/>
      <c r="U129" s="64"/>
      <c r="V129" s="64"/>
      <c r="W129" s="64"/>
      <c r="X129" s="64"/>
      <c r="Y129" s="64"/>
      <c r="Z129" s="64"/>
      <c r="AA129" s="64"/>
      <c r="AB129" s="64"/>
      <c r="AC129" s="64"/>
      <c r="AD129" s="64"/>
      <c r="AE129" s="64"/>
      <c r="AF129" s="64"/>
      <c r="AG129" s="64"/>
      <c r="AH129" s="64"/>
      <c r="AI129" s="64"/>
      <c r="AJ129" s="64"/>
    </row>
    <row r="130" spans="1:36" ht="15.75" customHeight="1" x14ac:dyDescent="0.2">
      <c r="A130" s="64"/>
      <c r="B130" s="64"/>
      <c r="C130" s="63"/>
      <c r="D130" s="64"/>
      <c r="E130" s="63"/>
      <c r="F130" s="63"/>
      <c r="G130" s="63"/>
      <c r="H130" s="63"/>
      <c r="I130" s="63"/>
      <c r="J130" s="64"/>
      <c r="K130" s="64"/>
      <c r="L130" s="64"/>
      <c r="M130" s="64"/>
      <c r="N130" s="64"/>
      <c r="O130" s="64"/>
      <c r="P130" s="64"/>
      <c r="Q130" s="64"/>
      <c r="R130" s="64"/>
      <c r="S130" s="64"/>
      <c r="T130" s="64"/>
      <c r="U130" s="64"/>
      <c r="V130" s="64"/>
      <c r="W130" s="64"/>
      <c r="X130" s="64"/>
      <c r="Y130" s="64"/>
      <c r="Z130" s="64"/>
      <c r="AA130" s="64"/>
      <c r="AB130" s="64"/>
      <c r="AC130" s="64"/>
      <c r="AD130" s="64"/>
      <c r="AE130" s="64"/>
      <c r="AF130" s="64"/>
      <c r="AG130" s="64"/>
      <c r="AH130" s="64"/>
      <c r="AI130" s="64"/>
      <c r="AJ130" s="64"/>
    </row>
    <row r="131" spans="1:36" ht="15.75" customHeight="1" x14ac:dyDescent="0.2">
      <c r="A131" s="64"/>
      <c r="B131" s="64"/>
      <c r="C131" s="63"/>
      <c r="D131" s="64"/>
      <c r="E131" s="63"/>
      <c r="F131" s="63"/>
      <c r="G131" s="63"/>
      <c r="H131" s="63"/>
      <c r="I131" s="63"/>
      <c r="J131" s="64"/>
      <c r="K131" s="64"/>
      <c r="L131" s="64"/>
      <c r="M131" s="64"/>
      <c r="N131" s="64"/>
      <c r="O131" s="64"/>
      <c r="P131" s="64"/>
      <c r="Q131" s="64"/>
      <c r="R131" s="64"/>
      <c r="S131" s="64"/>
      <c r="T131" s="64"/>
      <c r="U131" s="64"/>
      <c r="V131" s="64"/>
      <c r="W131" s="64"/>
      <c r="X131" s="64"/>
      <c r="Y131" s="64"/>
      <c r="Z131" s="64"/>
      <c r="AA131" s="64"/>
      <c r="AB131" s="64"/>
      <c r="AC131" s="64"/>
      <c r="AD131" s="64"/>
      <c r="AE131" s="64"/>
      <c r="AF131" s="64"/>
      <c r="AG131" s="64"/>
      <c r="AH131" s="64"/>
      <c r="AI131" s="64"/>
      <c r="AJ131" s="64"/>
    </row>
    <row r="132" spans="1:36" ht="15.75" customHeight="1" x14ac:dyDescent="0.2">
      <c r="A132" s="64"/>
      <c r="B132" s="64"/>
      <c r="C132" s="63"/>
      <c r="D132" s="64"/>
      <c r="E132" s="63"/>
      <c r="F132" s="63"/>
      <c r="G132" s="63"/>
      <c r="H132" s="63"/>
      <c r="I132" s="63"/>
      <c r="J132" s="64"/>
      <c r="K132" s="64"/>
      <c r="L132" s="64"/>
      <c r="M132" s="64"/>
      <c r="N132" s="64"/>
      <c r="O132" s="64"/>
      <c r="P132" s="64"/>
      <c r="Q132" s="64"/>
      <c r="R132" s="64"/>
      <c r="S132" s="64"/>
      <c r="T132" s="64"/>
      <c r="U132" s="64"/>
      <c r="V132" s="64"/>
      <c r="W132" s="64"/>
      <c r="X132" s="64"/>
      <c r="Y132" s="64"/>
      <c r="Z132" s="64"/>
      <c r="AA132" s="64"/>
      <c r="AB132" s="64"/>
      <c r="AC132" s="64"/>
      <c r="AD132" s="64"/>
      <c r="AE132" s="64"/>
      <c r="AF132" s="64"/>
      <c r="AG132" s="64"/>
      <c r="AH132" s="64"/>
      <c r="AI132" s="64"/>
      <c r="AJ132" s="64"/>
    </row>
    <row r="133" spans="1:36" ht="15.75" customHeight="1" x14ac:dyDescent="0.2">
      <c r="A133" s="64"/>
      <c r="B133" s="64"/>
      <c r="C133" s="63"/>
      <c r="D133" s="64"/>
      <c r="E133" s="63"/>
      <c r="F133" s="63"/>
      <c r="G133" s="63"/>
      <c r="H133" s="63"/>
      <c r="I133" s="63"/>
      <c r="J133" s="64"/>
      <c r="K133" s="64"/>
      <c r="L133" s="64"/>
      <c r="M133" s="64"/>
      <c r="N133" s="64"/>
      <c r="O133" s="64"/>
      <c r="P133" s="64"/>
      <c r="Q133" s="64"/>
      <c r="R133" s="64"/>
      <c r="S133" s="64"/>
      <c r="T133" s="64"/>
      <c r="U133" s="64"/>
      <c r="V133" s="64"/>
      <c r="W133" s="64"/>
      <c r="X133" s="64"/>
      <c r="Y133" s="64"/>
      <c r="Z133" s="64"/>
      <c r="AA133" s="64"/>
      <c r="AB133" s="64"/>
      <c r="AC133" s="64"/>
      <c r="AD133" s="64"/>
      <c r="AE133" s="64"/>
      <c r="AF133" s="64"/>
      <c r="AG133" s="64"/>
      <c r="AH133" s="64"/>
      <c r="AI133" s="64"/>
      <c r="AJ133" s="64"/>
    </row>
    <row r="134" spans="1:36" ht="15.75" customHeight="1" x14ac:dyDescent="0.2">
      <c r="A134" s="64"/>
      <c r="B134" s="64"/>
      <c r="C134" s="63"/>
      <c r="D134" s="64"/>
      <c r="E134" s="63"/>
      <c r="F134" s="63"/>
      <c r="G134" s="63"/>
      <c r="H134" s="63"/>
      <c r="I134" s="63"/>
      <c r="J134" s="64"/>
      <c r="K134" s="64"/>
      <c r="L134" s="64"/>
      <c r="M134" s="64"/>
      <c r="N134" s="64"/>
      <c r="O134" s="64"/>
      <c r="P134" s="64"/>
      <c r="Q134" s="64"/>
      <c r="R134" s="64"/>
      <c r="S134" s="64"/>
      <c r="T134" s="64"/>
      <c r="U134" s="64"/>
      <c r="V134" s="64"/>
      <c r="W134" s="64"/>
      <c r="X134" s="64"/>
      <c r="Y134" s="64"/>
      <c r="Z134" s="64"/>
      <c r="AA134" s="64"/>
      <c r="AB134" s="64"/>
      <c r="AC134" s="64"/>
      <c r="AD134" s="64"/>
      <c r="AE134" s="64"/>
      <c r="AF134" s="64"/>
      <c r="AG134" s="64"/>
      <c r="AH134" s="64"/>
      <c r="AI134" s="64"/>
      <c r="AJ134" s="64"/>
    </row>
    <row r="135" spans="1:36" ht="15.75" customHeight="1" x14ac:dyDescent="0.2">
      <c r="A135" s="64"/>
      <c r="B135" s="64"/>
      <c r="C135" s="63"/>
      <c r="D135" s="64"/>
      <c r="E135" s="63"/>
      <c r="F135" s="63"/>
      <c r="G135" s="63"/>
      <c r="H135" s="63"/>
      <c r="I135" s="63"/>
      <c r="J135" s="64"/>
      <c r="K135" s="64"/>
      <c r="L135" s="64"/>
      <c r="M135" s="64"/>
      <c r="N135" s="64"/>
      <c r="O135" s="64"/>
      <c r="P135" s="64"/>
      <c r="Q135" s="64"/>
      <c r="R135" s="64"/>
      <c r="S135" s="64"/>
      <c r="T135" s="64"/>
      <c r="U135" s="64"/>
      <c r="V135" s="64"/>
      <c r="W135" s="64"/>
      <c r="X135" s="64"/>
      <c r="Y135" s="64"/>
      <c r="Z135" s="64"/>
      <c r="AA135" s="64"/>
      <c r="AB135" s="64"/>
      <c r="AC135" s="64"/>
      <c r="AD135" s="64"/>
      <c r="AE135" s="64"/>
      <c r="AF135" s="64"/>
      <c r="AG135" s="64"/>
      <c r="AH135" s="64"/>
      <c r="AI135" s="64"/>
      <c r="AJ135" s="64"/>
    </row>
    <row r="136" spans="1:36" ht="15.75" customHeight="1" x14ac:dyDescent="0.2">
      <c r="A136" s="64"/>
      <c r="B136" s="64"/>
      <c r="C136" s="63"/>
      <c r="D136" s="64"/>
      <c r="E136" s="63"/>
      <c r="F136" s="63"/>
      <c r="G136" s="63"/>
      <c r="H136" s="63"/>
      <c r="I136" s="63"/>
      <c r="J136" s="64"/>
      <c r="K136" s="64"/>
      <c r="L136" s="64"/>
      <c r="M136" s="64"/>
      <c r="N136" s="64"/>
      <c r="O136" s="64"/>
      <c r="P136" s="64"/>
      <c r="Q136" s="64"/>
      <c r="R136" s="64"/>
      <c r="S136" s="64"/>
      <c r="T136" s="64"/>
      <c r="U136" s="64"/>
      <c r="V136" s="64"/>
      <c r="W136" s="64"/>
      <c r="X136" s="64"/>
      <c r="Y136" s="64"/>
      <c r="Z136" s="64"/>
      <c r="AA136" s="64"/>
      <c r="AB136" s="64"/>
      <c r="AC136" s="64"/>
      <c r="AD136" s="64"/>
      <c r="AE136" s="64"/>
      <c r="AF136" s="64"/>
      <c r="AG136" s="64"/>
      <c r="AH136" s="64"/>
      <c r="AI136" s="64"/>
      <c r="AJ136" s="64"/>
    </row>
    <row r="137" spans="1:36" ht="15.75" customHeight="1" x14ac:dyDescent="0.2">
      <c r="A137" s="64"/>
      <c r="B137" s="64"/>
      <c r="C137" s="63"/>
      <c r="D137" s="64"/>
      <c r="E137" s="63"/>
      <c r="F137" s="63"/>
      <c r="G137" s="63"/>
      <c r="H137" s="63"/>
      <c r="I137" s="63"/>
      <c r="J137" s="64"/>
      <c r="K137" s="64"/>
      <c r="L137" s="64"/>
      <c r="M137" s="64"/>
      <c r="N137" s="64"/>
      <c r="O137" s="64"/>
      <c r="P137" s="64"/>
      <c r="Q137" s="64"/>
      <c r="R137" s="64"/>
      <c r="S137" s="64"/>
      <c r="T137" s="64"/>
      <c r="U137" s="64"/>
      <c r="V137" s="64"/>
      <c r="W137" s="64"/>
      <c r="X137" s="64"/>
      <c r="Y137" s="64"/>
      <c r="Z137" s="64"/>
      <c r="AA137" s="64"/>
      <c r="AB137" s="64"/>
      <c r="AC137" s="64"/>
      <c r="AD137" s="64"/>
      <c r="AE137" s="64"/>
      <c r="AF137" s="64"/>
      <c r="AG137" s="64"/>
      <c r="AH137" s="64"/>
      <c r="AI137" s="64"/>
      <c r="AJ137" s="64"/>
    </row>
    <row r="138" spans="1:36" ht="15.75" customHeight="1" x14ac:dyDescent="0.2">
      <c r="A138" s="64"/>
      <c r="B138" s="64"/>
      <c r="C138" s="63"/>
      <c r="D138" s="64"/>
      <c r="E138" s="63"/>
      <c r="F138" s="63"/>
      <c r="G138" s="63"/>
      <c r="H138" s="63"/>
      <c r="I138" s="63"/>
      <c r="J138" s="64"/>
      <c r="K138" s="64"/>
      <c r="L138" s="64"/>
      <c r="M138" s="64"/>
      <c r="N138" s="64"/>
      <c r="O138" s="64"/>
      <c r="P138" s="64"/>
      <c r="Q138" s="64"/>
      <c r="R138" s="64"/>
      <c r="S138" s="64"/>
      <c r="T138" s="64"/>
      <c r="U138" s="64"/>
      <c r="V138" s="64"/>
      <c r="W138" s="64"/>
      <c r="X138" s="64"/>
      <c r="Y138" s="64"/>
      <c r="Z138" s="64"/>
      <c r="AA138" s="64"/>
      <c r="AB138" s="64"/>
      <c r="AC138" s="64"/>
      <c r="AD138" s="64"/>
      <c r="AE138" s="64"/>
      <c r="AF138" s="64"/>
      <c r="AG138" s="64"/>
      <c r="AH138" s="64"/>
      <c r="AI138" s="64"/>
      <c r="AJ138" s="64"/>
    </row>
    <row r="139" spans="1:36" ht="15.75" customHeight="1" x14ac:dyDescent="0.2">
      <c r="A139" s="64"/>
      <c r="B139" s="64"/>
      <c r="C139" s="63"/>
      <c r="D139" s="64"/>
      <c r="E139" s="63"/>
      <c r="F139" s="63"/>
      <c r="G139" s="63"/>
      <c r="H139" s="63"/>
      <c r="I139" s="63"/>
      <c r="J139" s="64"/>
      <c r="K139" s="64"/>
      <c r="L139" s="64"/>
      <c r="M139" s="64"/>
      <c r="N139" s="64"/>
      <c r="O139" s="64"/>
      <c r="P139" s="64"/>
      <c r="Q139" s="64"/>
      <c r="R139" s="64"/>
      <c r="S139" s="64"/>
      <c r="T139" s="64"/>
      <c r="U139" s="64"/>
      <c r="V139" s="64"/>
      <c r="W139" s="64"/>
      <c r="X139" s="64"/>
      <c r="Y139" s="64"/>
      <c r="Z139" s="64"/>
      <c r="AA139" s="64"/>
      <c r="AB139" s="64"/>
      <c r="AC139" s="64"/>
      <c r="AD139" s="64"/>
      <c r="AE139" s="64"/>
      <c r="AF139" s="64"/>
      <c r="AG139" s="64"/>
      <c r="AH139" s="64"/>
      <c r="AI139" s="64"/>
      <c r="AJ139" s="64"/>
    </row>
    <row r="140" spans="1:36" ht="15.75" customHeight="1" x14ac:dyDescent="0.2">
      <c r="A140" s="64"/>
      <c r="B140" s="64"/>
      <c r="C140" s="63"/>
      <c r="D140" s="64"/>
      <c r="E140" s="63"/>
      <c r="F140" s="63"/>
      <c r="G140" s="63"/>
      <c r="H140" s="63"/>
      <c r="I140" s="63"/>
      <c r="J140" s="64"/>
      <c r="K140" s="64"/>
      <c r="L140" s="64"/>
      <c r="M140" s="64"/>
      <c r="N140" s="64"/>
      <c r="O140" s="64"/>
      <c r="P140" s="64"/>
      <c r="Q140" s="64"/>
      <c r="R140" s="64"/>
      <c r="S140" s="64"/>
      <c r="T140" s="64"/>
      <c r="U140" s="64"/>
      <c r="V140" s="64"/>
      <c r="W140" s="64"/>
      <c r="X140" s="64"/>
      <c r="Y140" s="64"/>
      <c r="Z140" s="64"/>
      <c r="AA140" s="64"/>
      <c r="AB140" s="64"/>
      <c r="AC140" s="64"/>
      <c r="AD140" s="64"/>
      <c r="AE140" s="64"/>
      <c r="AF140" s="64"/>
      <c r="AG140" s="64"/>
      <c r="AH140" s="64"/>
      <c r="AI140" s="64"/>
      <c r="AJ140" s="64"/>
    </row>
    <row r="141" spans="1:36" ht="15.75" customHeight="1" x14ac:dyDescent="0.2">
      <c r="A141" s="64"/>
      <c r="B141" s="64"/>
      <c r="C141" s="63"/>
      <c r="D141" s="64"/>
      <c r="E141" s="63"/>
      <c r="F141" s="63"/>
      <c r="G141" s="63"/>
      <c r="H141" s="63"/>
      <c r="I141" s="63"/>
      <c r="J141" s="64"/>
      <c r="K141" s="64"/>
      <c r="L141" s="64"/>
      <c r="M141" s="64"/>
      <c r="N141" s="64"/>
      <c r="O141" s="64"/>
      <c r="P141" s="64"/>
      <c r="Q141" s="64"/>
      <c r="R141" s="64"/>
      <c r="S141" s="64"/>
      <c r="T141" s="64"/>
      <c r="U141" s="64"/>
      <c r="V141" s="64"/>
      <c r="W141" s="64"/>
      <c r="X141" s="64"/>
      <c r="Y141" s="64"/>
      <c r="Z141" s="64"/>
      <c r="AA141" s="64"/>
      <c r="AB141" s="64"/>
      <c r="AC141" s="64"/>
      <c r="AD141" s="64"/>
      <c r="AE141" s="64"/>
      <c r="AF141" s="64"/>
      <c r="AG141" s="64"/>
      <c r="AH141" s="64"/>
      <c r="AI141" s="64"/>
      <c r="AJ141" s="64"/>
    </row>
    <row r="142" spans="1:36" ht="15.75" customHeight="1" x14ac:dyDescent="0.2">
      <c r="A142" s="64"/>
      <c r="B142" s="64"/>
      <c r="C142" s="63"/>
      <c r="D142" s="64"/>
      <c r="E142" s="63"/>
      <c r="F142" s="63"/>
      <c r="G142" s="63"/>
      <c r="H142" s="63"/>
      <c r="I142" s="63"/>
      <c r="J142" s="64"/>
      <c r="K142" s="64"/>
      <c r="L142" s="64"/>
      <c r="M142" s="64"/>
      <c r="N142" s="64"/>
      <c r="O142" s="64"/>
      <c r="P142" s="64"/>
      <c r="Q142" s="64"/>
      <c r="R142" s="64"/>
      <c r="S142" s="64"/>
      <c r="T142" s="64"/>
      <c r="U142" s="64"/>
      <c r="V142" s="64"/>
      <c r="W142" s="64"/>
      <c r="X142" s="64"/>
      <c r="Y142" s="64"/>
      <c r="Z142" s="64"/>
      <c r="AA142" s="64"/>
      <c r="AB142" s="64"/>
      <c r="AC142" s="64"/>
      <c r="AD142" s="64"/>
      <c r="AE142" s="64"/>
      <c r="AF142" s="64"/>
      <c r="AG142" s="64"/>
      <c r="AH142" s="64"/>
      <c r="AI142" s="64"/>
      <c r="AJ142" s="64"/>
    </row>
    <row r="143" spans="1:36" ht="15.75" customHeight="1" x14ac:dyDescent="0.2">
      <c r="A143" s="64"/>
      <c r="B143" s="64"/>
      <c r="C143" s="63"/>
      <c r="D143" s="64"/>
      <c r="E143" s="63"/>
      <c r="F143" s="63"/>
      <c r="G143" s="63"/>
      <c r="H143" s="63"/>
      <c r="I143" s="63"/>
      <c r="J143" s="64"/>
      <c r="K143" s="64"/>
      <c r="L143" s="64"/>
      <c r="M143" s="64"/>
      <c r="N143" s="64"/>
      <c r="O143" s="64"/>
      <c r="P143" s="64"/>
      <c r="Q143" s="64"/>
      <c r="R143" s="64"/>
      <c r="S143" s="64"/>
      <c r="T143" s="64"/>
      <c r="U143" s="64"/>
      <c r="V143" s="64"/>
      <c r="W143" s="64"/>
      <c r="X143" s="64"/>
      <c r="Y143" s="64"/>
      <c r="Z143" s="64"/>
      <c r="AA143" s="64"/>
      <c r="AB143" s="64"/>
      <c r="AC143" s="64"/>
      <c r="AD143" s="64"/>
      <c r="AE143" s="64"/>
      <c r="AF143" s="64"/>
      <c r="AG143" s="64"/>
      <c r="AH143" s="64"/>
      <c r="AI143" s="64"/>
      <c r="AJ143" s="64"/>
    </row>
    <row r="144" spans="1:36" ht="15.75" customHeight="1" x14ac:dyDescent="0.2">
      <c r="A144" s="64"/>
      <c r="B144" s="64"/>
      <c r="C144" s="63"/>
      <c r="D144" s="64"/>
      <c r="E144" s="63"/>
      <c r="F144" s="63"/>
      <c r="G144" s="63"/>
      <c r="H144" s="63"/>
      <c r="I144" s="63"/>
      <c r="J144" s="64"/>
      <c r="K144" s="64"/>
      <c r="L144" s="64"/>
      <c r="M144" s="64"/>
      <c r="N144" s="64"/>
      <c r="O144" s="64"/>
      <c r="P144" s="64"/>
      <c r="Q144" s="64"/>
      <c r="R144" s="64"/>
      <c r="S144" s="64"/>
      <c r="T144" s="64"/>
      <c r="U144" s="64"/>
      <c r="V144" s="64"/>
      <c r="W144" s="64"/>
      <c r="X144" s="64"/>
      <c r="Y144" s="64"/>
      <c r="Z144" s="64"/>
      <c r="AA144" s="64"/>
      <c r="AB144" s="64"/>
      <c r="AC144" s="64"/>
      <c r="AD144" s="64"/>
      <c r="AE144" s="64"/>
      <c r="AF144" s="64"/>
      <c r="AG144" s="64"/>
      <c r="AH144" s="64"/>
      <c r="AI144" s="64"/>
      <c r="AJ144" s="64"/>
    </row>
    <row r="145" spans="1:36" ht="15.75" customHeight="1" x14ac:dyDescent="0.2">
      <c r="A145" s="64"/>
      <c r="B145" s="64"/>
      <c r="C145" s="63"/>
      <c r="D145" s="64"/>
      <c r="E145" s="63"/>
      <c r="F145" s="63"/>
      <c r="G145" s="63"/>
      <c r="H145" s="63"/>
      <c r="I145" s="63"/>
      <c r="J145" s="64"/>
      <c r="K145" s="64"/>
      <c r="L145" s="64"/>
      <c r="M145" s="64"/>
      <c r="N145" s="64"/>
      <c r="O145" s="64"/>
      <c r="P145" s="64"/>
      <c r="Q145" s="64"/>
      <c r="R145" s="64"/>
      <c r="S145" s="64"/>
      <c r="T145" s="64"/>
      <c r="U145" s="64"/>
      <c r="V145" s="64"/>
      <c r="W145" s="64"/>
      <c r="X145" s="64"/>
      <c r="Y145" s="64"/>
      <c r="Z145" s="64"/>
      <c r="AA145" s="64"/>
      <c r="AB145" s="64"/>
      <c r="AC145" s="64"/>
      <c r="AD145" s="64"/>
      <c r="AE145" s="64"/>
      <c r="AF145" s="64"/>
      <c r="AG145" s="64"/>
      <c r="AH145" s="64"/>
      <c r="AI145" s="64"/>
      <c r="AJ145" s="64"/>
    </row>
    <row r="146" spans="1:36" ht="15.75" customHeight="1" x14ac:dyDescent="0.2">
      <c r="A146" s="64"/>
      <c r="B146" s="64"/>
      <c r="C146" s="63"/>
      <c r="D146" s="64"/>
      <c r="E146" s="63"/>
      <c r="F146" s="63"/>
      <c r="G146" s="63"/>
      <c r="H146" s="63"/>
      <c r="I146" s="63"/>
      <c r="J146" s="64"/>
      <c r="K146" s="64"/>
      <c r="L146" s="64"/>
      <c r="M146" s="64"/>
      <c r="N146" s="64"/>
      <c r="O146" s="64"/>
      <c r="P146" s="64"/>
      <c r="Q146" s="64"/>
      <c r="R146" s="64"/>
      <c r="S146" s="64"/>
      <c r="T146" s="64"/>
      <c r="U146" s="64"/>
      <c r="V146" s="64"/>
      <c r="W146" s="64"/>
      <c r="X146" s="64"/>
      <c r="Y146" s="64"/>
      <c r="Z146" s="64"/>
      <c r="AA146" s="64"/>
      <c r="AB146" s="64"/>
      <c r="AC146" s="64"/>
      <c r="AD146" s="64"/>
      <c r="AE146" s="64"/>
      <c r="AF146" s="64"/>
      <c r="AG146" s="64"/>
      <c r="AH146" s="64"/>
      <c r="AI146" s="64"/>
      <c r="AJ146" s="64"/>
    </row>
    <row r="147" spans="1:36" ht="15.75" customHeight="1" x14ac:dyDescent="0.2">
      <c r="A147" s="64"/>
      <c r="B147" s="64"/>
      <c r="C147" s="63"/>
      <c r="D147" s="64"/>
      <c r="E147" s="63"/>
      <c r="F147" s="63"/>
      <c r="G147" s="63"/>
      <c r="H147" s="63"/>
      <c r="I147" s="63"/>
      <c r="J147" s="64"/>
      <c r="K147" s="64"/>
      <c r="L147" s="64"/>
      <c r="M147" s="64"/>
      <c r="N147" s="64"/>
      <c r="O147" s="64"/>
      <c r="P147" s="64"/>
      <c r="Q147" s="64"/>
      <c r="R147" s="64"/>
      <c r="S147" s="64"/>
      <c r="T147" s="64"/>
      <c r="U147" s="64"/>
      <c r="V147" s="64"/>
      <c r="W147" s="64"/>
      <c r="X147" s="64"/>
      <c r="Y147" s="64"/>
      <c r="Z147" s="64"/>
      <c r="AA147" s="64"/>
      <c r="AB147" s="64"/>
      <c r="AC147" s="64"/>
      <c r="AD147" s="64"/>
      <c r="AE147" s="64"/>
      <c r="AF147" s="64"/>
      <c r="AG147" s="64"/>
      <c r="AH147" s="64"/>
      <c r="AI147" s="64"/>
      <c r="AJ147" s="64"/>
    </row>
    <row r="148" spans="1:36" ht="15.75" customHeight="1" x14ac:dyDescent="0.2">
      <c r="A148" s="64"/>
      <c r="B148" s="64"/>
      <c r="C148" s="63"/>
      <c r="D148" s="64"/>
      <c r="E148" s="63"/>
      <c r="F148" s="63"/>
      <c r="G148" s="63"/>
      <c r="H148" s="63"/>
      <c r="I148" s="63"/>
      <c r="J148" s="64"/>
      <c r="K148" s="64"/>
      <c r="L148" s="64"/>
      <c r="M148" s="64"/>
      <c r="N148" s="64"/>
      <c r="O148" s="64"/>
      <c r="P148" s="64"/>
      <c r="Q148" s="64"/>
      <c r="R148" s="64"/>
      <c r="S148" s="64"/>
      <c r="T148" s="64"/>
      <c r="U148" s="64"/>
      <c r="V148" s="64"/>
      <c r="W148" s="64"/>
      <c r="X148" s="64"/>
      <c r="Y148" s="64"/>
      <c r="Z148" s="64"/>
      <c r="AA148" s="64"/>
      <c r="AB148" s="64"/>
      <c r="AC148" s="64"/>
      <c r="AD148" s="64"/>
      <c r="AE148" s="64"/>
      <c r="AF148" s="64"/>
      <c r="AG148" s="64"/>
      <c r="AH148" s="64"/>
      <c r="AI148" s="64"/>
      <c r="AJ148" s="64"/>
    </row>
    <row r="149" spans="1:36" ht="15.75" customHeight="1" x14ac:dyDescent="0.2">
      <c r="A149" s="64"/>
      <c r="B149" s="64"/>
      <c r="C149" s="63"/>
      <c r="D149" s="64"/>
      <c r="E149" s="63"/>
      <c r="F149" s="63"/>
      <c r="G149" s="63"/>
      <c r="H149" s="63"/>
      <c r="I149" s="63"/>
      <c r="J149" s="64"/>
      <c r="K149" s="64"/>
      <c r="L149" s="64"/>
      <c r="M149" s="64"/>
      <c r="N149" s="64"/>
      <c r="O149" s="64"/>
      <c r="P149" s="64"/>
      <c r="Q149" s="64"/>
      <c r="R149" s="64"/>
      <c r="S149" s="64"/>
      <c r="T149" s="64"/>
      <c r="U149" s="64"/>
      <c r="V149" s="64"/>
      <c r="W149" s="64"/>
      <c r="X149" s="64"/>
      <c r="Y149" s="64"/>
      <c r="Z149" s="64"/>
      <c r="AA149" s="64"/>
      <c r="AB149" s="64"/>
      <c r="AC149" s="64"/>
      <c r="AD149" s="64"/>
      <c r="AE149" s="64"/>
      <c r="AF149" s="64"/>
      <c r="AG149" s="64"/>
      <c r="AH149" s="64"/>
      <c r="AI149" s="64"/>
      <c r="AJ149" s="64"/>
    </row>
    <row r="150" spans="1:36" ht="15.75" customHeight="1" x14ac:dyDescent="0.2">
      <c r="A150" s="64"/>
      <c r="B150" s="64"/>
      <c r="C150" s="63"/>
      <c r="D150" s="64"/>
      <c r="E150" s="63"/>
      <c r="F150" s="63"/>
      <c r="G150" s="63"/>
      <c r="H150" s="63"/>
      <c r="I150" s="63"/>
      <c r="J150" s="64"/>
      <c r="K150" s="64"/>
      <c r="L150" s="64"/>
      <c r="M150" s="64"/>
      <c r="N150" s="64"/>
      <c r="O150" s="64"/>
      <c r="P150" s="64"/>
      <c r="Q150" s="64"/>
      <c r="R150" s="64"/>
      <c r="S150" s="64"/>
      <c r="T150" s="64"/>
      <c r="U150" s="64"/>
      <c r="V150" s="64"/>
      <c r="W150" s="64"/>
      <c r="X150" s="64"/>
      <c r="Y150" s="64"/>
      <c r="Z150" s="64"/>
      <c r="AA150" s="64"/>
      <c r="AB150" s="64"/>
      <c r="AC150" s="64"/>
      <c r="AD150" s="64"/>
      <c r="AE150" s="64"/>
      <c r="AF150" s="64"/>
      <c r="AG150" s="64"/>
      <c r="AH150" s="64"/>
      <c r="AI150" s="64"/>
      <c r="AJ150" s="64"/>
    </row>
    <row r="151" spans="1:36" ht="15.75" customHeight="1" x14ac:dyDescent="0.2">
      <c r="A151" s="64"/>
      <c r="B151" s="64"/>
      <c r="C151" s="63"/>
      <c r="D151" s="64"/>
      <c r="E151" s="63"/>
      <c r="F151" s="63"/>
      <c r="G151" s="63"/>
      <c r="H151" s="63"/>
      <c r="I151" s="63"/>
      <c r="J151" s="64"/>
      <c r="K151" s="64"/>
      <c r="L151" s="64"/>
      <c r="M151" s="64"/>
      <c r="N151" s="64"/>
      <c r="O151" s="64"/>
      <c r="P151" s="64"/>
      <c r="Q151" s="64"/>
      <c r="R151" s="64"/>
      <c r="S151" s="64"/>
      <c r="T151" s="64"/>
      <c r="U151" s="64"/>
      <c r="V151" s="64"/>
      <c r="W151" s="64"/>
      <c r="X151" s="64"/>
      <c r="Y151" s="64"/>
      <c r="Z151" s="64"/>
      <c r="AA151" s="64"/>
      <c r="AB151" s="64"/>
      <c r="AC151" s="64"/>
      <c r="AD151" s="64"/>
      <c r="AE151" s="64"/>
      <c r="AF151" s="64"/>
      <c r="AG151" s="64"/>
      <c r="AH151" s="64"/>
      <c r="AI151" s="64"/>
      <c r="AJ151" s="64"/>
    </row>
    <row r="152" spans="1:36" ht="15.75" customHeight="1" x14ac:dyDescent="0.2">
      <c r="A152" s="64"/>
      <c r="B152" s="64"/>
      <c r="C152" s="63"/>
      <c r="D152" s="64"/>
      <c r="E152" s="63"/>
      <c r="F152" s="63"/>
      <c r="G152" s="63"/>
      <c r="H152" s="63"/>
      <c r="I152" s="63"/>
      <c r="J152" s="64"/>
      <c r="K152" s="64"/>
      <c r="L152" s="64"/>
      <c r="M152" s="64"/>
      <c r="N152" s="64"/>
      <c r="O152" s="64"/>
      <c r="P152" s="64"/>
      <c r="Q152" s="64"/>
      <c r="R152" s="64"/>
      <c r="S152" s="64"/>
      <c r="T152" s="64"/>
      <c r="U152" s="64"/>
      <c r="V152" s="64"/>
      <c r="W152" s="64"/>
      <c r="X152" s="64"/>
      <c r="Y152" s="64"/>
      <c r="Z152" s="64"/>
      <c r="AA152" s="64"/>
      <c r="AB152" s="64"/>
      <c r="AC152" s="64"/>
      <c r="AD152" s="64"/>
      <c r="AE152" s="64"/>
      <c r="AF152" s="64"/>
      <c r="AG152" s="64"/>
      <c r="AH152" s="64"/>
      <c r="AI152" s="64"/>
      <c r="AJ152" s="64"/>
    </row>
    <row r="153" spans="1:36" ht="15.75" customHeight="1" x14ac:dyDescent="0.2">
      <c r="A153" s="64"/>
      <c r="B153" s="64"/>
      <c r="C153" s="63"/>
      <c r="D153" s="64"/>
      <c r="E153" s="63"/>
      <c r="F153" s="63"/>
      <c r="G153" s="63"/>
      <c r="H153" s="63"/>
      <c r="I153" s="63"/>
      <c r="J153" s="64"/>
      <c r="K153" s="64"/>
      <c r="L153" s="64"/>
      <c r="M153" s="64"/>
      <c r="N153" s="64"/>
      <c r="O153" s="64"/>
      <c r="P153" s="64"/>
      <c r="Q153" s="64"/>
      <c r="R153" s="64"/>
      <c r="S153" s="64"/>
      <c r="T153" s="64"/>
      <c r="U153" s="64"/>
      <c r="V153" s="64"/>
      <c r="W153" s="64"/>
      <c r="X153" s="64"/>
      <c r="Y153" s="64"/>
      <c r="Z153" s="64"/>
      <c r="AA153" s="64"/>
      <c r="AB153" s="64"/>
      <c r="AC153" s="64"/>
      <c r="AD153" s="64"/>
      <c r="AE153" s="64"/>
      <c r="AF153" s="64"/>
      <c r="AG153" s="64"/>
      <c r="AH153" s="64"/>
      <c r="AI153" s="64"/>
      <c r="AJ153" s="64"/>
    </row>
    <row r="154" spans="1:36" ht="15.75" customHeight="1" x14ac:dyDescent="0.2">
      <c r="A154" s="64"/>
      <c r="B154" s="64"/>
      <c r="C154" s="63"/>
      <c r="D154" s="64"/>
      <c r="E154" s="63"/>
      <c r="F154" s="63"/>
      <c r="G154" s="63"/>
      <c r="H154" s="63"/>
      <c r="I154" s="63"/>
      <c r="J154" s="64"/>
      <c r="K154" s="64"/>
      <c r="L154" s="64"/>
      <c r="M154" s="64"/>
      <c r="N154" s="64"/>
      <c r="O154" s="64"/>
      <c r="P154" s="64"/>
      <c r="Q154" s="64"/>
      <c r="R154" s="64"/>
      <c r="S154" s="64"/>
      <c r="T154" s="64"/>
      <c r="U154" s="64"/>
      <c r="V154" s="64"/>
      <c r="W154" s="64"/>
      <c r="X154" s="64"/>
      <c r="Y154" s="64"/>
      <c r="Z154" s="64"/>
      <c r="AA154" s="64"/>
      <c r="AB154" s="64"/>
      <c r="AC154" s="64"/>
      <c r="AD154" s="64"/>
      <c r="AE154" s="64"/>
      <c r="AF154" s="64"/>
      <c r="AG154" s="64"/>
      <c r="AH154" s="64"/>
      <c r="AI154" s="64"/>
      <c r="AJ154" s="64"/>
    </row>
    <row r="155" spans="1:36" ht="15.75" customHeight="1" x14ac:dyDescent="0.2">
      <c r="A155" s="64"/>
      <c r="B155" s="64"/>
      <c r="C155" s="63"/>
      <c r="D155" s="64"/>
      <c r="E155" s="63"/>
      <c r="F155" s="63"/>
      <c r="G155" s="63"/>
      <c r="H155" s="63"/>
      <c r="I155" s="63"/>
      <c r="J155" s="64"/>
      <c r="K155" s="64"/>
      <c r="L155" s="64"/>
      <c r="M155" s="64"/>
      <c r="N155" s="64"/>
      <c r="O155" s="64"/>
      <c r="P155" s="64"/>
      <c r="Q155" s="64"/>
      <c r="R155" s="64"/>
      <c r="S155" s="64"/>
      <c r="T155" s="64"/>
      <c r="U155" s="64"/>
      <c r="V155" s="64"/>
      <c r="W155" s="64"/>
      <c r="X155" s="64"/>
      <c r="Y155" s="64"/>
      <c r="Z155" s="64"/>
      <c r="AA155" s="64"/>
      <c r="AB155" s="64"/>
      <c r="AC155" s="64"/>
      <c r="AD155" s="64"/>
      <c r="AE155" s="64"/>
      <c r="AF155" s="64"/>
      <c r="AG155" s="64"/>
      <c r="AH155" s="64"/>
      <c r="AI155" s="64"/>
      <c r="AJ155" s="64"/>
    </row>
    <row r="156" spans="1:36" ht="15.75" customHeight="1" x14ac:dyDescent="0.2">
      <c r="A156" s="64"/>
      <c r="B156" s="64"/>
      <c r="C156" s="63"/>
      <c r="D156" s="64"/>
      <c r="E156" s="63"/>
      <c r="F156" s="63"/>
      <c r="G156" s="63"/>
      <c r="H156" s="63"/>
      <c r="I156" s="63"/>
      <c r="J156" s="64"/>
      <c r="K156" s="64"/>
      <c r="L156" s="64"/>
      <c r="M156" s="64"/>
      <c r="N156" s="64"/>
      <c r="O156" s="64"/>
      <c r="P156" s="64"/>
      <c r="Q156" s="64"/>
      <c r="R156" s="64"/>
      <c r="S156" s="64"/>
      <c r="T156" s="64"/>
      <c r="U156" s="64"/>
      <c r="V156" s="64"/>
      <c r="W156" s="64"/>
      <c r="X156" s="64"/>
      <c r="Y156" s="64"/>
      <c r="Z156" s="64"/>
      <c r="AA156" s="64"/>
      <c r="AB156" s="64"/>
      <c r="AC156" s="64"/>
      <c r="AD156" s="64"/>
      <c r="AE156" s="64"/>
      <c r="AF156" s="64"/>
      <c r="AG156" s="64"/>
      <c r="AH156" s="64"/>
      <c r="AI156" s="64"/>
      <c r="AJ156" s="64"/>
    </row>
    <row r="157" spans="1:36" ht="15.75" customHeight="1" x14ac:dyDescent="0.2">
      <c r="A157" s="64"/>
      <c r="B157" s="64"/>
      <c r="C157" s="63"/>
      <c r="D157" s="64"/>
      <c r="E157" s="63"/>
      <c r="F157" s="63"/>
      <c r="G157" s="63"/>
      <c r="H157" s="63"/>
      <c r="I157" s="63"/>
      <c r="J157" s="64"/>
      <c r="K157" s="64"/>
      <c r="L157" s="64"/>
      <c r="M157" s="64"/>
      <c r="N157" s="64"/>
      <c r="O157" s="64"/>
      <c r="P157" s="64"/>
      <c r="Q157" s="64"/>
      <c r="R157" s="64"/>
      <c r="S157" s="64"/>
      <c r="T157" s="64"/>
      <c r="U157" s="64"/>
      <c r="V157" s="64"/>
      <c r="W157" s="64"/>
      <c r="X157" s="64"/>
      <c r="Y157" s="64"/>
      <c r="Z157" s="64"/>
      <c r="AA157" s="64"/>
      <c r="AB157" s="64"/>
      <c r="AC157" s="64"/>
      <c r="AD157" s="64"/>
      <c r="AE157" s="64"/>
      <c r="AF157" s="64"/>
      <c r="AG157" s="64"/>
      <c r="AH157" s="64"/>
      <c r="AI157" s="64"/>
      <c r="AJ157" s="64"/>
    </row>
    <row r="158" spans="1:36" ht="15.75" customHeight="1" x14ac:dyDescent="0.2">
      <c r="A158" s="64"/>
      <c r="B158" s="64"/>
      <c r="C158" s="63"/>
      <c r="D158" s="64"/>
      <c r="E158" s="63"/>
      <c r="F158" s="63"/>
      <c r="G158" s="63"/>
      <c r="H158" s="63"/>
      <c r="I158" s="63"/>
      <c r="J158" s="64"/>
      <c r="K158" s="64"/>
      <c r="L158" s="64"/>
      <c r="M158" s="64"/>
      <c r="N158" s="64"/>
      <c r="O158" s="64"/>
      <c r="P158" s="64"/>
      <c r="Q158" s="64"/>
      <c r="R158" s="64"/>
      <c r="S158" s="64"/>
      <c r="T158" s="64"/>
      <c r="U158" s="64"/>
      <c r="V158" s="64"/>
      <c r="W158" s="64"/>
      <c r="X158" s="64"/>
      <c r="Y158" s="64"/>
      <c r="Z158" s="64"/>
      <c r="AA158" s="64"/>
      <c r="AB158" s="64"/>
      <c r="AC158" s="64"/>
      <c r="AD158" s="64"/>
      <c r="AE158" s="64"/>
      <c r="AF158" s="64"/>
      <c r="AG158" s="64"/>
      <c r="AH158" s="64"/>
      <c r="AI158" s="64"/>
      <c r="AJ158" s="64"/>
    </row>
    <row r="159" spans="1:36" ht="15.75" customHeight="1" x14ac:dyDescent="0.2">
      <c r="A159" s="64"/>
      <c r="B159" s="64"/>
      <c r="C159" s="63"/>
      <c r="D159" s="64"/>
      <c r="E159" s="63"/>
      <c r="F159" s="63"/>
      <c r="G159" s="63"/>
      <c r="H159" s="63"/>
      <c r="I159" s="63"/>
      <c r="J159" s="64"/>
      <c r="K159" s="64"/>
      <c r="L159" s="64"/>
      <c r="M159" s="64"/>
      <c r="N159" s="64"/>
      <c r="O159" s="64"/>
      <c r="P159" s="64"/>
      <c r="Q159" s="64"/>
      <c r="R159" s="64"/>
      <c r="S159" s="64"/>
      <c r="T159" s="64"/>
      <c r="U159" s="64"/>
      <c r="V159" s="64"/>
      <c r="W159" s="64"/>
      <c r="X159" s="64"/>
      <c r="Y159" s="64"/>
      <c r="Z159" s="64"/>
      <c r="AA159" s="64"/>
      <c r="AB159" s="64"/>
      <c r="AC159" s="64"/>
      <c r="AD159" s="64"/>
      <c r="AE159" s="64"/>
      <c r="AF159" s="64"/>
      <c r="AG159" s="64"/>
      <c r="AH159" s="64"/>
      <c r="AI159" s="64"/>
      <c r="AJ159" s="64"/>
    </row>
    <row r="160" spans="1:36" ht="15.75" customHeight="1" x14ac:dyDescent="0.2">
      <c r="A160" s="64"/>
      <c r="B160" s="64"/>
      <c r="C160" s="63"/>
      <c r="D160" s="64"/>
      <c r="E160" s="63"/>
      <c r="F160" s="63"/>
      <c r="G160" s="63"/>
      <c r="H160" s="63"/>
      <c r="I160" s="63"/>
      <c r="J160" s="64"/>
      <c r="K160" s="64"/>
      <c r="L160" s="64"/>
      <c r="M160" s="64"/>
      <c r="N160" s="64"/>
      <c r="O160" s="64"/>
      <c r="P160" s="64"/>
      <c r="Q160" s="64"/>
      <c r="R160" s="64"/>
      <c r="S160" s="64"/>
      <c r="T160" s="64"/>
      <c r="U160" s="64"/>
      <c r="V160" s="64"/>
      <c r="W160" s="64"/>
      <c r="X160" s="64"/>
      <c r="Y160" s="64"/>
      <c r="Z160" s="64"/>
      <c r="AA160" s="64"/>
      <c r="AB160" s="64"/>
      <c r="AC160" s="64"/>
      <c r="AD160" s="64"/>
      <c r="AE160" s="64"/>
      <c r="AF160" s="64"/>
      <c r="AG160" s="64"/>
      <c r="AH160" s="64"/>
      <c r="AI160" s="64"/>
      <c r="AJ160" s="64"/>
    </row>
    <row r="161" spans="1:36" ht="15.75" customHeight="1" x14ac:dyDescent="0.2">
      <c r="A161" s="64"/>
      <c r="B161" s="64"/>
      <c r="C161" s="63"/>
      <c r="D161" s="64"/>
      <c r="E161" s="63"/>
      <c r="F161" s="63"/>
      <c r="G161" s="63"/>
      <c r="H161" s="63"/>
      <c r="I161" s="63"/>
      <c r="J161" s="64"/>
      <c r="K161" s="64"/>
      <c r="L161" s="64"/>
      <c r="M161" s="64"/>
      <c r="N161" s="64"/>
      <c r="O161" s="64"/>
      <c r="P161" s="64"/>
      <c r="Q161" s="64"/>
      <c r="R161" s="64"/>
      <c r="S161" s="64"/>
      <c r="T161" s="64"/>
      <c r="U161" s="64"/>
      <c r="V161" s="64"/>
      <c r="W161" s="64"/>
      <c r="X161" s="64"/>
      <c r="Y161" s="64"/>
      <c r="Z161" s="64"/>
      <c r="AA161" s="64"/>
      <c r="AB161" s="64"/>
      <c r="AC161" s="64"/>
      <c r="AD161" s="64"/>
      <c r="AE161" s="64"/>
      <c r="AF161" s="64"/>
      <c r="AG161" s="64"/>
      <c r="AH161" s="64"/>
      <c r="AI161" s="64"/>
      <c r="AJ161" s="64"/>
    </row>
    <row r="162" spans="1:36" ht="15.75" customHeight="1" x14ac:dyDescent="0.2">
      <c r="A162" s="64"/>
      <c r="B162" s="64"/>
      <c r="C162" s="63"/>
      <c r="D162" s="64"/>
      <c r="E162" s="63"/>
      <c r="F162" s="63"/>
      <c r="G162" s="63"/>
      <c r="H162" s="63"/>
      <c r="I162" s="63"/>
      <c r="J162" s="64"/>
      <c r="K162" s="64"/>
      <c r="L162" s="64"/>
      <c r="M162" s="64"/>
      <c r="N162" s="64"/>
      <c r="O162" s="64"/>
      <c r="P162" s="64"/>
      <c r="Q162" s="64"/>
      <c r="R162" s="64"/>
      <c r="S162" s="64"/>
      <c r="T162" s="64"/>
      <c r="U162" s="64"/>
      <c r="V162" s="64"/>
      <c r="W162" s="64"/>
      <c r="X162" s="64"/>
      <c r="Y162" s="64"/>
      <c r="Z162" s="64"/>
      <c r="AA162" s="64"/>
      <c r="AB162" s="64"/>
      <c r="AC162" s="64"/>
      <c r="AD162" s="64"/>
      <c r="AE162" s="64"/>
      <c r="AF162" s="64"/>
      <c r="AG162" s="64"/>
      <c r="AH162" s="64"/>
      <c r="AI162" s="64"/>
      <c r="AJ162" s="64"/>
    </row>
    <row r="163" spans="1:36" ht="15.75" customHeight="1" x14ac:dyDescent="0.2">
      <c r="A163" s="64"/>
      <c r="B163" s="64"/>
      <c r="C163" s="63"/>
      <c r="D163" s="64"/>
      <c r="E163" s="63"/>
      <c r="F163" s="63"/>
      <c r="G163" s="63"/>
      <c r="H163" s="63"/>
      <c r="I163" s="63"/>
      <c r="J163" s="64"/>
      <c r="K163" s="64"/>
      <c r="L163" s="64"/>
      <c r="M163" s="64"/>
      <c r="N163" s="64"/>
      <c r="O163" s="64"/>
      <c r="P163" s="64"/>
      <c r="Q163" s="64"/>
      <c r="R163" s="64"/>
      <c r="S163" s="64"/>
      <c r="T163" s="64"/>
      <c r="U163" s="64"/>
      <c r="V163" s="64"/>
      <c r="W163" s="64"/>
      <c r="X163" s="64"/>
      <c r="Y163" s="64"/>
      <c r="Z163" s="64"/>
      <c r="AA163" s="64"/>
      <c r="AB163" s="64"/>
      <c r="AC163" s="64"/>
      <c r="AD163" s="64"/>
      <c r="AE163" s="64"/>
      <c r="AF163" s="64"/>
      <c r="AG163" s="64"/>
      <c r="AH163" s="64"/>
      <c r="AI163" s="64"/>
      <c r="AJ163" s="64"/>
    </row>
    <row r="164" spans="1:36" ht="15.75" customHeight="1" x14ac:dyDescent="0.2">
      <c r="A164" s="64"/>
      <c r="B164" s="64"/>
      <c r="C164" s="63"/>
      <c r="D164" s="64"/>
      <c r="E164" s="63"/>
      <c r="F164" s="63"/>
      <c r="G164" s="63"/>
      <c r="H164" s="63"/>
      <c r="I164" s="63"/>
      <c r="J164" s="64"/>
      <c r="K164" s="64"/>
      <c r="L164" s="64"/>
      <c r="M164" s="64"/>
      <c r="N164" s="64"/>
      <c r="O164" s="64"/>
      <c r="P164" s="64"/>
      <c r="Q164" s="64"/>
      <c r="R164" s="64"/>
      <c r="S164" s="64"/>
      <c r="T164" s="64"/>
      <c r="U164" s="64"/>
      <c r="V164" s="64"/>
      <c r="W164" s="64"/>
      <c r="X164" s="64"/>
      <c r="Y164" s="64"/>
      <c r="Z164" s="64"/>
      <c r="AA164" s="64"/>
      <c r="AB164" s="64"/>
      <c r="AC164" s="64"/>
      <c r="AD164" s="64"/>
      <c r="AE164" s="64"/>
      <c r="AF164" s="64"/>
      <c r="AG164" s="64"/>
      <c r="AH164" s="64"/>
      <c r="AI164" s="64"/>
      <c r="AJ164" s="64"/>
    </row>
    <row r="165" spans="1:36" ht="15.75" customHeight="1" x14ac:dyDescent="0.2">
      <c r="A165" s="64"/>
      <c r="B165" s="64"/>
      <c r="C165" s="63"/>
      <c r="D165" s="64"/>
      <c r="E165" s="63"/>
      <c r="F165" s="63"/>
      <c r="G165" s="63"/>
      <c r="H165" s="63"/>
      <c r="I165" s="63"/>
      <c r="J165" s="64"/>
      <c r="K165" s="64"/>
      <c r="L165" s="64"/>
      <c r="M165" s="64"/>
      <c r="N165" s="64"/>
      <c r="O165" s="64"/>
      <c r="P165" s="64"/>
      <c r="Q165" s="64"/>
      <c r="R165" s="64"/>
      <c r="S165" s="64"/>
      <c r="T165" s="64"/>
      <c r="U165" s="64"/>
      <c r="V165" s="64"/>
      <c r="W165" s="64"/>
      <c r="X165" s="64"/>
      <c r="Y165" s="64"/>
      <c r="Z165" s="64"/>
      <c r="AA165" s="64"/>
      <c r="AB165" s="64"/>
      <c r="AC165" s="64"/>
      <c r="AD165" s="64"/>
      <c r="AE165" s="64"/>
      <c r="AF165" s="64"/>
      <c r="AG165" s="64"/>
      <c r="AH165" s="64"/>
      <c r="AI165" s="64"/>
      <c r="AJ165" s="64"/>
    </row>
    <row r="166" spans="1:36" ht="15.75" customHeight="1" x14ac:dyDescent="0.2">
      <c r="A166" s="64"/>
      <c r="B166" s="64"/>
      <c r="C166" s="63"/>
      <c r="D166" s="64"/>
      <c r="E166" s="63"/>
      <c r="F166" s="63"/>
      <c r="G166" s="63"/>
      <c r="H166" s="63"/>
      <c r="I166" s="63"/>
      <c r="J166" s="64"/>
      <c r="K166" s="64"/>
      <c r="L166" s="64"/>
      <c r="M166" s="64"/>
      <c r="N166" s="64"/>
      <c r="O166" s="64"/>
      <c r="P166" s="64"/>
      <c r="Q166" s="64"/>
      <c r="R166" s="64"/>
      <c r="S166" s="64"/>
      <c r="T166" s="64"/>
      <c r="U166" s="64"/>
      <c r="V166" s="64"/>
      <c r="W166" s="64"/>
      <c r="X166" s="64"/>
      <c r="Y166" s="64"/>
      <c r="Z166" s="64"/>
      <c r="AA166" s="64"/>
      <c r="AB166" s="64"/>
      <c r="AC166" s="64"/>
      <c r="AD166" s="64"/>
      <c r="AE166" s="64"/>
      <c r="AF166" s="64"/>
      <c r="AG166" s="64"/>
      <c r="AH166" s="64"/>
      <c r="AI166" s="64"/>
      <c r="AJ166" s="64"/>
    </row>
    <row r="167" spans="1:36" ht="15.75" customHeight="1" x14ac:dyDescent="0.2">
      <c r="A167" s="64"/>
      <c r="B167" s="64"/>
      <c r="C167" s="63"/>
      <c r="D167" s="64"/>
      <c r="E167" s="63"/>
      <c r="F167" s="63"/>
      <c r="G167" s="63"/>
      <c r="H167" s="63"/>
      <c r="I167" s="63"/>
      <c r="J167" s="64"/>
      <c r="K167" s="64"/>
      <c r="L167" s="64"/>
      <c r="M167" s="64"/>
      <c r="N167" s="64"/>
      <c r="O167" s="64"/>
      <c r="P167" s="64"/>
      <c r="Q167" s="64"/>
      <c r="R167" s="64"/>
      <c r="S167" s="64"/>
      <c r="T167" s="64"/>
      <c r="U167" s="64"/>
      <c r="V167" s="64"/>
      <c r="W167" s="64"/>
      <c r="X167" s="64"/>
      <c r="Y167" s="64"/>
      <c r="Z167" s="64"/>
      <c r="AA167" s="64"/>
      <c r="AB167" s="64"/>
      <c r="AC167" s="64"/>
      <c r="AD167" s="64"/>
      <c r="AE167" s="64"/>
      <c r="AF167" s="64"/>
      <c r="AG167" s="64"/>
      <c r="AH167" s="64"/>
      <c r="AI167" s="64"/>
      <c r="AJ167" s="64"/>
    </row>
    <row r="168" spans="1:36" ht="15.75" customHeight="1" x14ac:dyDescent="0.2">
      <c r="A168" s="64"/>
      <c r="B168" s="64"/>
      <c r="C168" s="63"/>
      <c r="D168" s="64"/>
      <c r="E168" s="63"/>
      <c r="F168" s="63"/>
      <c r="G168" s="63"/>
      <c r="H168" s="63"/>
      <c r="I168" s="63"/>
      <c r="J168" s="64"/>
      <c r="K168" s="64"/>
      <c r="L168" s="64"/>
      <c r="M168" s="64"/>
      <c r="N168" s="64"/>
      <c r="O168" s="64"/>
      <c r="P168" s="64"/>
      <c r="Q168" s="64"/>
      <c r="R168" s="64"/>
      <c r="S168" s="64"/>
      <c r="T168" s="64"/>
      <c r="U168" s="64"/>
      <c r="V168" s="64"/>
      <c r="W168" s="64"/>
      <c r="X168" s="64"/>
      <c r="Y168" s="64"/>
      <c r="Z168" s="64"/>
      <c r="AA168" s="64"/>
      <c r="AB168" s="64"/>
      <c r="AC168" s="64"/>
      <c r="AD168" s="64"/>
      <c r="AE168" s="64"/>
      <c r="AF168" s="64"/>
      <c r="AG168" s="64"/>
      <c r="AH168" s="64"/>
      <c r="AI168" s="64"/>
      <c r="AJ168" s="64"/>
    </row>
    <row r="169" spans="1:36" ht="15.75" customHeight="1" x14ac:dyDescent="0.2">
      <c r="A169" s="64"/>
      <c r="B169" s="64"/>
      <c r="C169" s="63"/>
      <c r="D169" s="64"/>
      <c r="E169" s="63"/>
      <c r="F169" s="63"/>
      <c r="G169" s="63"/>
      <c r="H169" s="63"/>
      <c r="I169" s="63"/>
      <c r="J169" s="64"/>
      <c r="K169" s="64"/>
      <c r="L169" s="64"/>
      <c r="M169" s="64"/>
      <c r="N169" s="64"/>
      <c r="O169" s="64"/>
      <c r="P169" s="64"/>
      <c r="Q169" s="64"/>
      <c r="R169" s="64"/>
      <c r="S169" s="64"/>
      <c r="T169" s="64"/>
      <c r="U169" s="64"/>
      <c r="V169" s="64"/>
      <c r="W169" s="64"/>
      <c r="X169" s="64"/>
      <c r="Y169" s="64"/>
      <c r="Z169" s="64"/>
      <c r="AA169" s="64"/>
      <c r="AB169" s="64"/>
      <c r="AC169" s="64"/>
      <c r="AD169" s="64"/>
      <c r="AE169" s="64"/>
      <c r="AF169" s="64"/>
      <c r="AG169" s="64"/>
      <c r="AH169" s="64"/>
      <c r="AI169" s="64"/>
      <c r="AJ169" s="64"/>
    </row>
    <row r="170" spans="1:36" ht="15.75" customHeight="1" x14ac:dyDescent="0.2">
      <c r="A170" s="64"/>
      <c r="B170" s="64"/>
      <c r="C170" s="63"/>
      <c r="D170" s="64"/>
      <c r="E170" s="63"/>
      <c r="F170" s="63"/>
      <c r="G170" s="63"/>
      <c r="H170" s="63"/>
      <c r="I170" s="63"/>
      <c r="J170" s="64"/>
      <c r="K170" s="64"/>
      <c r="L170" s="64"/>
      <c r="M170" s="64"/>
      <c r="N170" s="64"/>
      <c r="O170" s="64"/>
      <c r="P170" s="64"/>
      <c r="Q170" s="64"/>
      <c r="R170" s="64"/>
      <c r="S170" s="64"/>
      <c r="T170" s="64"/>
      <c r="U170" s="64"/>
      <c r="V170" s="64"/>
      <c r="W170" s="64"/>
      <c r="X170" s="64"/>
      <c r="Y170" s="64"/>
      <c r="Z170" s="64"/>
      <c r="AA170" s="64"/>
      <c r="AB170" s="64"/>
      <c r="AC170" s="64"/>
      <c r="AD170" s="64"/>
      <c r="AE170" s="64"/>
      <c r="AF170" s="64"/>
      <c r="AG170" s="64"/>
      <c r="AH170" s="64"/>
      <c r="AI170" s="64"/>
      <c r="AJ170" s="64"/>
    </row>
    <row r="171" spans="1:36" ht="15.75" customHeight="1" x14ac:dyDescent="0.2">
      <c r="A171" s="64"/>
      <c r="B171" s="64"/>
      <c r="C171" s="63"/>
      <c r="D171" s="64"/>
      <c r="E171" s="63"/>
      <c r="F171" s="63"/>
      <c r="G171" s="63"/>
      <c r="H171" s="63"/>
      <c r="I171" s="63"/>
      <c r="J171" s="64"/>
      <c r="K171" s="64"/>
      <c r="L171" s="64"/>
      <c r="M171" s="64"/>
      <c r="N171" s="64"/>
      <c r="O171" s="64"/>
      <c r="P171" s="64"/>
      <c r="Q171" s="64"/>
      <c r="R171" s="64"/>
      <c r="S171" s="64"/>
      <c r="T171" s="64"/>
      <c r="U171" s="64"/>
      <c r="V171" s="64"/>
      <c r="W171" s="64"/>
      <c r="X171" s="64"/>
      <c r="Y171" s="64"/>
      <c r="Z171" s="64"/>
      <c r="AA171" s="64"/>
      <c r="AB171" s="64"/>
      <c r="AC171" s="64"/>
      <c r="AD171" s="64"/>
      <c r="AE171" s="64"/>
      <c r="AF171" s="64"/>
      <c r="AG171" s="64"/>
      <c r="AH171" s="64"/>
      <c r="AI171" s="64"/>
      <c r="AJ171" s="64"/>
    </row>
    <row r="172" spans="1:36" ht="15.75" customHeight="1" x14ac:dyDescent="0.2">
      <c r="A172" s="64"/>
      <c r="B172" s="64"/>
      <c r="C172" s="63"/>
      <c r="D172" s="64"/>
      <c r="E172" s="63"/>
      <c r="F172" s="63"/>
      <c r="G172" s="63"/>
      <c r="H172" s="63"/>
      <c r="I172" s="63"/>
      <c r="J172" s="64"/>
      <c r="K172" s="64"/>
      <c r="L172" s="64"/>
      <c r="M172" s="64"/>
      <c r="N172" s="64"/>
      <c r="O172" s="64"/>
      <c r="P172" s="64"/>
      <c r="Q172" s="64"/>
      <c r="R172" s="64"/>
      <c r="S172" s="64"/>
      <c r="T172" s="64"/>
      <c r="U172" s="64"/>
      <c r="V172" s="64"/>
      <c r="W172" s="64"/>
      <c r="X172" s="64"/>
      <c r="Y172" s="64"/>
      <c r="Z172" s="64"/>
      <c r="AA172" s="64"/>
      <c r="AB172" s="64"/>
      <c r="AC172" s="64"/>
      <c r="AD172" s="64"/>
      <c r="AE172" s="64"/>
      <c r="AF172" s="64"/>
      <c r="AG172" s="64"/>
      <c r="AH172" s="64"/>
      <c r="AI172" s="64"/>
      <c r="AJ172" s="64"/>
    </row>
    <row r="173" spans="1:36" ht="15.75" customHeight="1" x14ac:dyDescent="0.2">
      <c r="A173" s="64"/>
      <c r="B173" s="64"/>
      <c r="C173" s="63"/>
      <c r="D173" s="64"/>
      <c r="E173" s="63"/>
      <c r="F173" s="63"/>
      <c r="G173" s="63"/>
      <c r="H173" s="63"/>
      <c r="I173" s="63"/>
      <c r="J173" s="64"/>
      <c r="K173" s="64"/>
      <c r="L173" s="64"/>
      <c r="M173" s="64"/>
      <c r="N173" s="64"/>
      <c r="O173" s="64"/>
      <c r="P173" s="64"/>
      <c r="Q173" s="64"/>
      <c r="R173" s="64"/>
      <c r="S173" s="64"/>
      <c r="T173" s="64"/>
      <c r="U173" s="64"/>
      <c r="V173" s="64"/>
      <c r="W173" s="64"/>
      <c r="X173" s="64"/>
      <c r="Y173" s="64"/>
      <c r="Z173" s="64"/>
      <c r="AA173" s="64"/>
      <c r="AB173" s="64"/>
      <c r="AC173" s="64"/>
      <c r="AD173" s="64"/>
      <c r="AE173" s="64"/>
      <c r="AF173" s="64"/>
      <c r="AG173" s="64"/>
      <c r="AH173" s="64"/>
      <c r="AI173" s="64"/>
      <c r="AJ173" s="64"/>
    </row>
    <row r="174" spans="1:36" ht="15.75" customHeight="1" x14ac:dyDescent="0.2">
      <c r="A174" s="64"/>
      <c r="B174" s="64"/>
      <c r="C174" s="63"/>
      <c r="D174" s="64"/>
      <c r="E174" s="63"/>
      <c r="F174" s="63"/>
      <c r="G174" s="63"/>
      <c r="H174" s="63"/>
      <c r="I174" s="63"/>
      <c r="J174" s="64"/>
      <c r="K174" s="64"/>
      <c r="L174" s="64"/>
      <c r="M174" s="64"/>
      <c r="N174" s="64"/>
      <c r="O174" s="64"/>
      <c r="P174" s="64"/>
      <c r="Q174" s="64"/>
      <c r="R174" s="64"/>
      <c r="S174" s="64"/>
      <c r="T174" s="64"/>
      <c r="U174" s="64"/>
      <c r="V174" s="64"/>
      <c r="W174" s="64"/>
      <c r="X174" s="64"/>
      <c r="Y174" s="64"/>
      <c r="Z174" s="64"/>
      <c r="AA174" s="64"/>
      <c r="AB174" s="64"/>
      <c r="AC174" s="64"/>
      <c r="AD174" s="64"/>
      <c r="AE174" s="64"/>
      <c r="AF174" s="64"/>
      <c r="AG174" s="64"/>
      <c r="AH174" s="64"/>
      <c r="AI174" s="64"/>
      <c r="AJ174" s="64"/>
    </row>
    <row r="175" spans="1:36" ht="15.75" customHeight="1" x14ac:dyDescent="0.2">
      <c r="A175" s="64"/>
      <c r="B175" s="64"/>
      <c r="C175" s="63"/>
      <c r="D175" s="64"/>
      <c r="E175" s="63"/>
      <c r="F175" s="63"/>
      <c r="G175" s="63"/>
      <c r="H175" s="63"/>
      <c r="I175" s="63"/>
      <c r="J175" s="64"/>
      <c r="K175" s="64"/>
      <c r="L175" s="64"/>
      <c r="M175" s="64"/>
      <c r="N175" s="64"/>
      <c r="O175" s="64"/>
      <c r="P175" s="64"/>
      <c r="Q175" s="64"/>
      <c r="R175" s="64"/>
      <c r="S175" s="64"/>
      <c r="T175" s="64"/>
      <c r="U175" s="64"/>
      <c r="V175" s="64"/>
      <c r="W175" s="64"/>
      <c r="X175" s="64"/>
      <c r="Y175" s="64"/>
      <c r="Z175" s="64"/>
      <c r="AA175" s="64"/>
      <c r="AB175" s="64"/>
      <c r="AC175" s="64"/>
      <c r="AD175" s="64"/>
      <c r="AE175" s="64"/>
      <c r="AF175" s="64"/>
      <c r="AG175" s="64"/>
      <c r="AH175" s="64"/>
      <c r="AI175" s="64"/>
      <c r="AJ175" s="64"/>
    </row>
    <row r="176" spans="1:36" ht="15.75" customHeight="1" x14ac:dyDescent="0.2">
      <c r="A176" s="64"/>
      <c r="B176" s="64"/>
      <c r="C176" s="63"/>
      <c r="D176" s="64"/>
      <c r="E176" s="63"/>
      <c r="F176" s="63"/>
      <c r="G176" s="63"/>
      <c r="H176" s="63"/>
      <c r="I176" s="63"/>
      <c r="J176" s="64"/>
      <c r="K176" s="64"/>
      <c r="L176" s="64"/>
      <c r="M176" s="64"/>
      <c r="N176" s="64"/>
      <c r="O176" s="64"/>
      <c r="P176" s="64"/>
      <c r="Q176" s="64"/>
      <c r="R176" s="64"/>
      <c r="S176" s="64"/>
      <c r="T176" s="64"/>
      <c r="U176" s="64"/>
      <c r="V176" s="64"/>
      <c r="W176" s="64"/>
      <c r="X176" s="64"/>
      <c r="Y176" s="64"/>
      <c r="Z176" s="64"/>
      <c r="AA176" s="64"/>
      <c r="AB176" s="64"/>
      <c r="AC176" s="64"/>
      <c r="AD176" s="64"/>
      <c r="AE176" s="64"/>
      <c r="AF176" s="64"/>
      <c r="AG176" s="64"/>
      <c r="AH176" s="64"/>
      <c r="AI176" s="64"/>
      <c r="AJ176" s="64"/>
    </row>
    <row r="177" spans="1:36" ht="15.75" customHeight="1" x14ac:dyDescent="0.2">
      <c r="A177" s="64"/>
      <c r="B177" s="64"/>
      <c r="C177" s="63"/>
      <c r="D177" s="64"/>
      <c r="E177" s="63"/>
      <c r="F177" s="63"/>
      <c r="G177" s="63"/>
      <c r="H177" s="63"/>
      <c r="I177" s="63"/>
      <c r="J177" s="64"/>
      <c r="K177" s="64"/>
      <c r="L177" s="64"/>
      <c r="M177" s="64"/>
      <c r="N177" s="64"/>
      <c r="O177" s="64"/>
      <c r="P177" s="64"/>
      <c r="Q177" s="64"/>
      <c r="R177" s="64"/>
      <c r="S177" s="64"/>
      <c r="T177" s="64"/>
      <c r="U177" s="64"/>
      <c r="V177" s="64"/>
      <c r="W177" s="64"/>
      <c r="X177" s="64"/>
      <c r="Y177" s="64"/>
      <c r="Z177" s="64"/>
      <c r="AA177" s="64"/>
      <c r="AB177" s="64"/>
      <c r="AC177" s="64"/>
      <c r="AD177" s="64"/>
      <c r="AE177" s="64"/>
      <c r="AF177" s="64"/>
      <c r="AG177" s="64"/>
      <c r="AH177" s="64"/>
      <c r="AI177" s="64"/>
      <c r="AJ177" s="64"/>
    </row>
    <row r="178" spans="1:36" ht="15.75" customHeight="1" x14ac:dyDescent="0.2">
      <c r="A178" s="64"/>
      <c r="B178" s="64"/>
      <c r="C178" s="63"/>
      <c r="D178" s="64"/>
      <c r="E178" s="63"/>
      <c r="F178" s="63"/>
      <c r="G178" s="63"/>
      <c r="H178" s="63"/>
      <c r="I178" s="63"/>
      <c r="J178" s="64"/>
      <c r="K178" s="64"/>
      <c r="L178" s="64"/>
      <c r="M178" s="64"/>
      <c r="N178" s="64"/>
      <c r="O178" s="64"/>
      <c r="P178" s="64"/>
      <c r="Q178" s="64"/>
      <c r="R178" s="64"/>
      <c r="S178" s="64"/>
      <c r="T178" s="64"/>
      <c r="U178" s="64"/>
      <c r="V178" s="64"/>
      <c r="W178" s="64"/>
      <c r="X178" s="64"/>
      <c r="Y178" s="64"/>
      <c r="Z178" s="64"/>
      <c r="AA178" s="64"/>
      <c r="AB178" s="64"/>
      <c r="AC178" s="64"/>
      <c r="AD178" s="64"/>
      <c r="AE178" s="64"/>
      <c r="AF178" s="64"/>
      <c r="AG178" s="64"/>
      <c r="AH178" s="64"/>
      <c r="AI178" s="64"/>
      <c r="AJ178" s="64"/>
    </row>
    <row r="179" spans="1:36" ht="15.75" customHeight="1" x14ac:dyDescent="0.2">
      <c r="A179" s="64"/>
      <c r="B179" s="64"/>
      <c r="C179" s="63"/>
      <c r="D179" s="64"/>
      <c r="E179" s="63"/>
      <c r="F179" s="63"/>
      <c r="G179" s="63"/>
      <c r="H179" s="63"/>
      <c r="I179" s="63"/>
      <c r="J179" s="64"/>
      <c r="K179" s="64"/>
      <c r="L179" s="64"/>
      <c r="M179" s="64"/>
      <c r="N179" s="64"/>
      <c r="O179" s="64"/>
      <c r="P179" s="64"/>
      <c r="Q179" s="64"/>
      <c r="R179" s="64"/>
      <c r="S179" s="64"/>
      <c r="T179" s="64"/>
      <c r="U179" s="64"/>
      <c r="V179" s="64"/>
      <c r="W179" s="64"/>
      <c r="X179" s="64"/>
      <c r="Y179" s="64"/>
      <c r="Z179" s="64"/>
      <c r="AA179" s="64"/>
      <c r="AB179" s="64"/>
      <c r="AC179" s="64"/>
      <c r="AD179" s="64"/>
      <c r="AE179" s="64"/>
      <c r="AF179" s="64"/>
      <c r="AG179" s="64"/>
      <c r="AH179" s="64"/>
      <c r="AI179" s="64"/>
      <c r="AJ179" s="64"/>
    </row>
    <row r="180" spans="1:36" ht="15.75" customHeight="1" x14ac:dyDescent="0.2">
      <c r="A180" s="64"/>
      <c r="B180" s="64"/>
      <c r="C180" s="63"/>
      <c r="D180" s="64"/>
      <c r="E180" s="63"/>
      <c r="F180" s="63"/>
      <c r="G180" s="63"/>
      <c r="H180" s="63"/>
      <c r="I180" s="63"/>
      <c r="J180" s="64"/>
      <c r="K180" s="64"/>
      <c r="L180" s="64"/>
      <c r="M180" s="64"/>
      <c r="N180" s="64"/>
      <c r="O180" s="64"/>
      <c r="P180" s="64"/>
      <c r="Q180" s="64"/>
      <c r="R180" s="64"/>
      <c r="S180" s="64"/>
      <c r="T180" s="64"/>
      <c r="U180" s="64"/>
      <c r="V180" s="64"/>
      <c r="W180" s="64"/>
      <c r="X180" s="64"/>
      <c r="Y180" s="64"/>
      <c r="Z180" s="64"/>
      <c r="AA180" s="64"/>
      <c r="AB180" s="64"/>
      <c r="AC180" s="64"/>
      <c r="AD180" s="64"/>
      <c r="AE180" s="64"/>
      <c r="AF180" s="64"/>
      <c r="AG180" s="64"/>
      <c r="AH180" s="64"/>
      <c r="AI180" s="64"/>
      <c r="AJ180" s="64"/>
    </row>
    <row r="181" spans="1:36" ht="15.75" customHeight="1" x14ac:dyDescent="0.2">
      <c r="A181" s="64"/>
      <c r="B181" s="64"/>
      <c r="C181" s="63"/>
      <c r="D181" s="64"/>
      <c r="E181" s="63"/>
      <c r="F181" s="63"/>
      <c r="G181" s="63"/>
      <c r="H181" s="63"/>
      <c r="I181" s="63"/>
      <c r="J181" s="64"/>
      <c r="K181" s="64"/>
      <c r="L181" s="64"/>
      <c r="M181" s="64"/>
      <c r="N181" s="64"/>
      <c r="O181" s="64"/>
      <c r="P181" s="64"/>
      <c r="Q181" s="64"/>
      <c r="R181" s="64"/>
      <c r="S181" s="64"/>
      <c r="T181" s="64"/>
      <c r="U181" s="64"/>
      <c r="V181" s="64"/>
      <c r="W181" s="64"/>
      <c r="X181" s="64"/>
      <c r="Y181" s="64"/>
      <c r="Z181" s="64"/>
      <c r="AA181" s="64"/>
      <c r="AB181" s="64"/>
      <c r="AC181" s="64"/>
      <c r="AD181" s="64"/>
      <c r="AE181" s="64"/>
      <c r="AF181" s="64"/>
      <c r="AG181" s="64"/>
      <c r="AH181" s="64"/>
      <c r="AI181" s="64"/>
      <c r="AJ181" s="64"/>
    </row>
    <row r="182" spans="1:36" ht="15.75" customHeight="1" x14ac:dyDescent="0.2">
      <c r="A182" s="64"/>
      <c r="B182" s="64"/>
      <c r="C182" s="63"/>
      <c r="D182" s="64"/>
      <c r="E182" s="63"/>
      <c r="F182" s="63"/>
      <c r="G182" s="63"/>
      <c r="H182" s="63"/>
      <c r="I182" s="63"/>
      <c r="J182" s="64"/>
      <c r="K182" s="64"/>
      <c r="L182" s="64"/>
      <c r="M182" s="64"/>
      <c r="N182" s="64"/>
      <c r="O182" s="64"/>
      <c r="P182" s="64"/>
      <c r="Q182" s="64"/>
      <c r="R182" s="64"/>
      <c r="S182" s="64"/>
      <c r="T182" s="64"/>
      <c r="U182" s="64"/>
      <c r="V182" s="64"/>
      <c r="W182" s="64"/>
      <c r="X182" s="64"/>
      <c r="Y182" s="64"/>
      <c r="Z182" s="64"/>
      <c r="AA182" s="64"/>
      <c r="AB182" s="64"/>
      <c r="AC182" s="64"/>
      <c r="AD182" s="64"/>
      <c r="AE182" s="64"/>
      <c r="AF182" s="64"/>
      <c r="AG182" s="64"/>
      <c r="AH182" s="64"/>
      <c r="AI182" s="64"/>
      <c r="AJ182" s="64"/>
    </row>
    <row r="183" spans="1:36" ht="15.75" customHeight="1" x14ac:dyDescent="0.2">
      <c r="A183" s="64"/>
      <c r="B183" s="64"/>
      <c r="C183" s="63"/>
      <c r="D183" s="64"/>
      <c r="E183" s="63"/>
      <c r="F183" s="63"/>
      <c r="G183" s="63"/>
      <c r="H183" s="63"/>
      <c r="I183" s="63"/>
      <c r="J183" s="64"/>
      <c r="K183" s="64"/>
      <c r="L183" s="64"/>
      <c r="M183" s="64"/>
      <c r="N183" s="64"/>
      <c r="O183" s="64"/>
      <c r="P183" s="64"/>
      <c r="Q183" s="64"/>
      <c r="R183" s="64"/>
      <c r="S183" s="64"/>
      <c r="T183" s="64"/>
      <c r="U183" s="64"/>
      <c r="V183" s="64"/>
      <c r="W183" s="64"/>
      <c r="X183" s="64"/>
      <c r="Y183" s="64"/>
      <c r="Z183" s="64"/>
      <c r="AA183" s="64"/>
      <c r="AB183" s="64"/>
      <c r="AC183" s="64"/>
      <c r="AD183" s="64"/>
      <c r="AE183" s="64"/>
      <c r="AF183" s="64"/>
      <c r="AG183" s="64"/>
      <c r="AH183" s="64"/>
      <c r="AI183" s="64"/>
      <c r="AJ183" s="64"/>
    </row>
    <row r="184" spans="1:36" ht="15.75" customHeight="1" x14ac:dyDescent="0.2">
      <c r="A184" s="64"/>
      <c r="B184" s="64"/>
      <c r="C184" s="63"/>
      <c r="D184" s="64"/>
      <c r="E184" s="63"/>
      <c r="F184" s="63"/>
      <c r="G184" s="63"/>
      <c r="H184" s="63"/>
      <c r="I184" s="63"/>
      <c r="J184" s="64"/>
      <c r="K184" s="64"/>
      <c r="L184" s="64"/>
      <c r="M184" s="64"/>
      <c r="N184" s="64"/>
      <c r="O184" s="64"/>
      <c r="P184" s="64"/>
      <c r="Q184" s="64"/>
      <c r="R184" s="64"/>
      <c r="S184" s="64"/>
      <c r="T184" s="64"/>
      <c r="U184" s="64"/>
      <c r="V184" s="64"/>
      <c r="W184" s="64"/>
      <c r="X184" s="64"/>
      <c r="Y184" s="64"/>
      <c r="Z184" s="64"/>
      <c r="AA184" s="64"/>
      <c r="AB184" s="64"/>
      <c r="AC184" s="64"/>
      <c r="AD184" s="64"/>
      <c r="AE184" s="64"/>
      <c r="AF184" s="64"/>
      <c r="AG184" s="64"/>
      <c r="AH184" s="64"/>
      <c r="AI184" s="64"/>
      <c r="AJ184" s="64"/>
    </row>
    <row r="185" spans="1:36" ht="15.75" customHeight="1" x14ac:dyDescent="0.2">
      <c r="A185" s="64"/>
      <c r="B185" s="64"/>
      <c r="C185" s="63"/>
      <c r="D185" s="64"/>
      <c r="E185" s="63"/>
      <c r="F185" s="63"/>
      <c r="G185" s="63"/>
      <c r="H185" s="63"/>
      <c r="I185" s="63"/>
      <c r="J185" s="64"/>
      <c r="K185" s="64"/>
      <c r="L185" s="64"/>
      <c r="M185" s="64"/>
      <c r="N185" s="64"/>
      <c r="O185" s="64"/>
      <c r="P185" s="64"/>
      <c r="Q185" s="64"/>
      <c r="R185" s="64"/>
      <c r="S185" s="64"/>
      <c r="T185" s="64"/>
      <c r="U185" s="64"/>
      <c r="V185" s="64"/>
      <c r="W185" s="64"/>
      <c r="X185" s="64"/>
      <c r="Y185" s="64"/>
      <c r="Z185" s="64"/>
      <c r="AA185" s="64"/>
      <c r="AB185" s="64"/>
      <c r="AC185" s="64"/>
      <c r="AD185" s="64"/>
      <c r="AE185" s="64"/>
      <c r="AF185" s="64"/>
      <c r="AG185" s="64"/>
      <c r="AH185" s="64"/>
      <c r="AI185" s="64"/>
      <c r="AJ185" s="64"/>
    </row>
    <row r="186" spans="1:36" ht="15.75" customHeight="1" x14ac:dyDescent="0.2">
      <c r="A186" s="64"/>
      <c r="B186" s="64"/>
      <c r="C186" s="63"/>
      <c r="D186" s="64"/>
      <c r="E186" s="63"/>
      <c r="F186" s="63"/>
      <c r="G186" s="63"/>
      <c r="H186" s="63"/>
      <c r="I186" s="63"/>
      <c r="J186" s="64"/>
      <c r="K186" s="64"/>
      <c r="L186" s="64"/>
      <c r="M186" s="64"/>
      <c r="N186" s="64"/>
      <c r="O186" s="64"/>
      <c r="P186" s="64"/>
      <c r="Q186" s="64"/>
      <c r="R186" s="64"/>
      <c r="S186" s="64"/>
      <c r="T186" s="64"/>
      <c r="U186" s="64"/>
      <c r="V186" s="64"/>
      <c r="W186" s="64"/>
      <c r="X186" s="64"/>
      <c r="Y186" s="64"/>
      <c r="Z186" s="64"/>
      <c r="AA186" s="64"/>
      <c r="AB186" s="64"/>
      <c r="AC186" s="64"/>
      <c r="AD186" s="64"/>
      <c r="AE186" s="64"/>
      <c r="AF186" s="64"/>
      <c r="AG186" s="64"/>
      <c r="AH186" s="64"/>
      <c r="AI186" s="64"/>
      <c r="AJ186" s="64"/>
    </row>
    <row r="187" spans="1:36" ht="15.75" customHeight="1" x14ac:dyDescent="0.2">
      <c r="A187" s="64"/>
      <c r="B187" s="64"/>
      <c r="C187" s="63"/>
      <c r="D187" s="64"/>
      <c r="E187" s="63"/>
      <c r="F187" s="63"/>
      <c r="G187" s="63"/>
      <c r="H187" s="63"/>
      <c r="I187" s="63"/>
      <c r="J187" s="64"/>
      <c r="K187" s="64"/>
      <c r="L187" s="64"/>
      <c r="M187" s="64"/>
      <c r="N187" s="64"/>
      <c r="O187" s="64"/>
      <c r="P187" s="64"/>
      <c r="Q187" s="64"/>
      <c r="R187" s="64"/>
      <c r="S187" s="64"/>
      <c r="T187" s="64"/>
      <c r="U187" s="64"/>
      <c r="V187" s="64"/>
      <c r="W187" s="64"/>
      <c r="X187" s="64"/>
      <c r="Y187" s="64"/>
      <c r="Z187" s="64"/>
      <c r="AA187" s="64"/>
      <c r="AB187" s="64"/>
      <c r="AC187" s="64"/>
      <c r="AD187" s="64"/>
      <c r="AE187" s="64"/>
      <c r="AF187" s="64"/>
      <c r="AG187" s="64"/>
      <c r="AH187" s="64"/>
      <c r="AI187" s="64"/>
      <c r="AJ187" s="64"/>
    </row>
    <row r="188" spans="1:36" ht="15.75" customHeight="1" x14ac:dyDescent="0.2">
      <c r="A188" s="64"/>
      <c r="B188" s="64"/>
      <c r="C188" s="63"/>
      <c r="D188" s="64"/>
      <c r="E188" s="63"/>
      <c r="F188" s="63"/>
      <c r="G188" s="63"/>
      <c r="H188" s="63"/>
      <c r="I188" s="63"/>
      <c r="J188" s="64"/>
      <c r="K188" s="64"/>
      <c r="L188" s="64"/>
      <c r="M188" s="64"/>
      <c r="N188" s="64"/>
      <c r="O188" s="64"/>
      <c r="P188" s="64"/>
      <c r="Q188" s="64"/>
      <c r="R188" s="64"/>
      <c r="S188" s="64"/>
      <c r="T188" s="64"/>
      <c r="U188" s="64"/>
      <c r="V188" s="64"/>
      <c r="W188" s="64"/>
      <c r="X188" s="64"/>
      <c r="Y188" s="64"/>
      <c r="Z188" s="64"/>
      <c r="AA188" s="64"/>
      <c r="AB188" s="64"/>
      <c r="AC188" s="64"/>
      <c r="AD188" s="64"/>
      <c r="AE188" s="64"/>
      <c r="AF188" s="64"/>
      <c r="AG188" s="64"/>
      <c r="AH188" s="64"/>
      <c r="AI188" s="64"/>
      <c r="AJ188" s="64"/>
    </row>
    <row r="189" spans="1:36" ht="15.75" customHeight="1" x14ac:dyDescent="0.2">
      <c r="A189" s="64"/>
      <c r="B189" s="64"/>
      <c r="C189" s="63"/>
      <c r="D189" s="64"/>
      <c r="E189" s="63"/>
      <c r="F189" s="63"/>
      <c r="G189" s="63"/>
      <c r="H189" s="63"/>
      <c r="I189" s="63"/>
      <c r="J189" s="64"/>
      <c r="K189" s="64"/>
      <c r="L189" s="64"/>
      <c r="M189" s="64"/>
      <c r="N189" s="64"/>
      <c r="O189" s="64"/>
      <c r="P189" s="64"/>
      <c r="Q189" s="64"/>
      <c r="R189" s="64"/>
      <c r="S189" s="64"/>
      <c r="T189" s="64"/>
      <c r="U189" s="64"/>
      <c r="V189" s="64"/>
      <c r="W189" s="64"/>
      <c r="X189" s="64"/>
      <c r="Y189" s="64"/>
      <c r="Z189" s="64"/>
      <c r="AA189" s="64"/>
      <c r="AB189" s="64"/>
      <c r="AC189" s="64"/>
      <c r="AD189" s="64"/>
      <c r="AE189" s="64"/>
      <c r="AF189" s="64"/>
      <c r="AG189" s="64"/>
      <c r="AH189" s="64"/>
      <c r="AI189" s="64"/>
      <c r="AJ189" s="64"/>
    </row>
    <row r="190" spans="1:36" ht="15.75" customHeight="1" x14ac:dyDescent="0.2">
      <c r="A190" s="64"/>
      <c r="B190" s="64"/>
      <c r="C190" s="63"/>
      <c r="D190" s="64"/>
      <c r="E190" s="63"/>
      <c r="F190" s="63"/>
      <c r="G190" s="63"/>
      <c r="H190" s="63"/>
      <c r="I190" s="63"/>
      <c r="J190" s="64"/>
      <c r="K190" s="64"/>
      <c r="L190" s="64"/>
      <c r="M190" s="64"/>
      <c r="N190" s="64"/>
      <c r="O190" s="64"/>
      <c r="P190" s="64"/>
      <c r="Q190" s="64"/>
      <c r="R190" s="64"/>
      <c r="S190" s="64"/>
      <c r="T190" s="64"/>
      <c r="U190" s="64"/>
      <c r="V190" s="64"/>
      <c r="W190" s="64"/>
      <c r="X190" s="64"/>
      <c r="Y190" s="64"/>
      <c r="Z190" s="64"/>
      <c r="AA190" s="64"/>
      <c r="AB190" s="64"/>
      <c r="AC190" s="64"/>
      <c r="AD190" s="64"/>
      <c r="AE190" s="64"/>
      <c r="AF190" s="64"/>
      <c r="AG190" s="64"/>
      <c r="AH190" s="64"/>
      <c r="AI190" s="64"/>
      <c r="AJ190" s="64"/>
    </row>
    <row r="191" spans="1:36" ht="15.75" customHeight="1" x14ac:dyDescent="0.2">
      <c r="A191" s="64"/>
      <c r="B191" s="64"/>
      <c r="C191" s="63"/>
      <c r="D191" s="64"/>
      <c r="E191" s="63"/>
      <c r="F191" s="63"/>
      <c r="G191" s="63"/>
      <c r="H191" s="63"/>
      <c r="I191" s="63"/>
      <c r="J191" s="64"/>
      <c r="K191" s="64"/>
      <c r="L191" s="64"/>
      <c r="M191" s="64"/>
      <c r="N191" s="64"/>
      <c r="O191" s="64"/>
      <c r="P191" s="64"/>
      <c r="Q191" s="64"/>
      <c r="R191" s="64"/>
      <c r="S191" s="64"/>
      <c r="T191" s="64"/>
      <c r="U191" s="64"/>
      <c r="V191" s="64"/>
      <c r="W191" s="64"/>
      <c r="X191" s="64"/>
      <c r="Y191" s="64"/>
      <c r="Z191" s="64"/>
      <c r="AA191" s="64"/>
      <c r="AB191" s="64"/>
      <c r="AC191" s="64"/>
      <c r="AD191" s="64"/>
      <c r="AE191" s="64"/>
      <c r="AF191" s="64"/>
      <c r="AG191" s="64"/>
      <c r="AH191" s="64"/>
      <c r="AI191" s="64"/>
      <c r="AJ191" s="64"/>
    </row>
    <row r="192" spans="1:36" ht="15.75" customHeight="1" x14ac:dyDescent="0.2">
      <c r="A192" s="64"/>
      <c r="B192" s="64"/>
      <c r="C192" s="63"/>
      <c r="D192" s="64"/>
      <c r="E192" s="63"/>
      <c r="F192" s="63"/>
      <c r="G192" s="63"/>
      <c r="H192" s="63"/>
      <c r="I192" s="63"/>
      <c r="J192" s="64"/>
      <c r="K192" s="64"/>
      <c r="L192" s="64"/>
      <c r="M192" s="64"/>
      <c r="N192" s="64"/>
      <c r="O192" s="64"/>
      <c r="P192" s="64"/>
      <c r="Q192" s="64"/>
      <c r="R192" s="64"/>
      <c r="S192" s="64"/>
      <c r="T192" s="64"/>
      <c r="U192" s="64"/>
      <c r="V192" s="64"/>
      <c r="W192" s="64"/>
      <c r="X192" s="64"/>
      <c r="Y192" s="64"/>
      <c r="Z192" s="64"/>
      <c r="AA192" s="64"/>
      <c r="AB192" s="64"/>
      <c r="AC192" s="64"/>
      <c r="AD192" s="64"/>
      <c r="AE192" s="64"/>
      <c r="AF192" s="64"/>
      <c r="AG192" s="64"/>
      <c r="AH192" s="64"/>
      <c r="AI192" s="64"/>
      <c r="AJ192" s="64"/>
    </row>
    <row r="193" spans="1:36" ht="15.75" customHeight="1" x14ac:dyDescent="0.2">
      <c r="A193" s="64"/>
      <c r="B193" s="64"/>
      <c r="C193" s="63"/>
      <c r="D193" s="64"/>
      <c r="E193" s="63"/>
      <c r="F193" s="63"/>
      <c r="G193" s="63"/>
      <c r="H193" s="63"/>
      <c r="I193" s="63"/>
      <c r="J193" s="64"/>
      <c r="K193" s="64"/>
      <c r="L193" s="64"/>
      <c r="M193" s="64"/>
      <c r="N193" s="64"/>
      <c r="O193" s="64"/>
      <c r="P193" s="64"/>
      <c r="Q193" s="64"/>
      <c r="R193" s="64"/>
      <c r="S193" s="64"/>
      <c r="T193" s="64"/>
      <c r="U193" s="64"/>
      <c r="V193" s="64"/>
      <c r="W193" s="64"/>
      <c r="X193" s="64"/>
      <c r="Y193" s="64"/>
      <c r="Z193" s="64"/>
      <c r="AA193" s="64"/>
      <c r="AB193" s="64"/>
      <c r="AC193" s="64"/>
      <c r="AD193" s="64"/>
      <c r="AE193" s="64"/>
      <c r="AF193" s="64"/>
      <c r="AG193" s="64"/>
      <c r="AH193" s="64"/>
      <c r="AI193" s="64"/>
      <c r="AJ193" s="64"/>
    </row>
    <row r="194" spans="1:36" ht="15.75" customHeight="1" x14ac:dyDescent="0.2">
      <c r="A194" s="64"/>
      <c r="B194" s="64"/>
      <c r="C194" s="63"/>
      <c r="D194" s="64"/>
      <c r="E194" s="63"/>
      <c r="F194" s="63"/>
      <c r="G194" s="63"/>
      <c r="H194" s="63"/>
      <c r="I194" s="63"/>
      <c r="J194" s="64"/>
      <c r="K194" s="64"/>
      <c r="L194" s="64"/>
      <c r="M194" s="64"/>
      <c r="N194" s="64"/>
      <c r="O194" s="64"/>
      <c r="P194" s="64"/>
      <c r="Q194" s="64"/>
      <c r="R194" s="64"/>
      <c r="S194" s="64"/>
      <c r="T194" s="64"/>
      <c r="U194" s="64"/>
      <c r="V194" s="64"/>
      <c r="W194" s="64"/>
      <c r="X194" s="64"/>
      <c r="Y194" s="64"/>
      <c r="Z194" s="64"/>
      <c r="AA194" s="64"/>
      <c r="AB194" s="64"/>
      <c r="AC194" s="64"/>
      <c r="AD194" s="64"/>
      <c r="AE194" s="64"/>
      <c r="AF194" s="64"/>
      <c r="AG194" s="64"/>
      <c r="AH194" s="64"/>
      <c r="AI194" s="64"/>
      <c r="AJ194" s="64"/>
    </row>
    <row r="195" spans="1:36" ht="15.75" customHeight="1" x14ac:dyDescent="0.2">
      <c r="A195" s="64"/>
      <c r="B195" s="64"/>
      <c r="C195" s="63"/>
      <c r="D195" s="64"/>
      <c r="E195" s="63"/>
      <c r="F195" s="63"/>
      <c r="G195" s="63"/>
      <c r="H195" s="63"/>
      <c r="I195" s="63"/>
      <c r="J195" s="64"/>
      <c r="K195" s="64"/>
      <c r="L195" s="64"/>
      <c r="M195" s="64"/>
      <c r="N195" s="64"/>
      <c r="O195" s="64"/>
      <c r="P195" s="64"/>
      <c r="Q195" s="64"/>
      <c r="R195" s="64"/>
      <c r="S195" s="64"/>
      <c r="T195" s="64"/>
      <c r="U195" s="64"/>
      <c r="V195" s="64"/>
      <c r="W195" s="64"/>
      <c r="X195" s="64"/>
      <c r="Y195" s="64"/>
      <c r="Z195" s="64"/>
      <c r="AA195" s="64"/>
      <c r="AB195" s="64"/>
      <c r="AC195" s="64"/>
      <c r="AD195" s="64"/>
      <c r="AE195" s="64"/>
      <c r="AF195" s="64"/>
      <c r="AG195" s="64"/>
      <c r="AH195" s="64"/>
      <c r="AI195" s="64"/>
      <c r="AJ195" s="64"/>
    </row>
    <row r="196" spans="1:36" ht="15.75" customHeight="1" x14ac:dyDescent="0.2">
      <c r="A196" s="64"/>
      <c r="B196" s="64"/>
      <c r="C196" s="63"/>
      <c r="D196" s="64"/>
      <c r="E196" s="63"/>
      <c r="F196" s="63"/>
      <c r="G196" s="63"/>
      <c r="H196" s="63"/>
      <c r="I196" s="63"/>
      <c r="J196" s="64"/>
      <c r="K196" s="64"/>
      <c r="L196" s="64"/>
      <c r="M196" s="64"/>
      <c r="N196" s="64"/>
      <c r="O196" s="64"/>
      <c r="P196" s="64"/>
      <c r="Q196" s="64"/>
      <c r="R196" s="64"/>
      <c r="S196" s="64"/>
      <c r="T196" s="64"/>
      <c r="U196" s="64"/>
      <c r="V196" s="64"/>
      <c r="W196" s="64"/>
      <c r="X196" s="64"/>
      <c r="Y196" s="64"/>
      <c r="Z196" s="64"/>
      <c r="AA196" s="64"/>
      <c r="AB196" s="64"/>
      <c r="AC196" s="64"/>
      <c r="AD196" s="64"/>
      <c r="AE196" s="64"/>
      <c r="AF196" s="64"/>
      <c r="AG196" s="64"/>
      <c r="AH196" s="64"/>
      <c r="AI196" s="64"/>
      <c r="AJ196" s="64"/>
    </row>
    <row r="197" spans="1:36" ht="15.75" customHeight="1" x14ac:dyDescent="0.2">
      <c r="A197" s="64"/>
      <c r="B197" s="64"/>
      <c r="C197" s="63"/>
      <c r="D197" s="64"/>
      <c r="E197" s="63"/>
      <c r="F197" s="63"/>
      <c r="G197" s="63"/>
      <c r="H197" s="63"/>
      <c r="I197" s="63"/>
      <c r="J197" s="64"/>
      <c r="K197" s="64"/>
      <c r="L197" s="64"/>
      <c r="M197" s="64"/>
      <c r="N197" s="64"/>
      <c r="O197" s="64"/>
      <c r="P197" s="64"/>
      <c r="Q197" s="64"/>
      <c r="R197" s="64"/>
      <c r="S197" s="64"/>
      <c r="T197" s="64"/>
      <c r="U197" s="64"/>
      <c r="V197" s="64"/>
      <c r="W197" s="64"/>
      <c r="X197" s="64"/>
      <c r="Y197" s="64"/>
      <c r="Z197" s="64"/>
      <c r="AA197" s="64"/>
      <c r="AB197" s="64"/>
      <c r="AC197" s="64"/>
      <c r="AD197" s="64"/>
      <c r="AE197" s="64"/>
      <c r="AF197" s="64"/>
      <c r="AG197" s="64"/>
      <c r="AH197" s="64"/>
      <c r="AI197" s="64"/>
      <c r="AJ197" s="64"/>
    </row>
    <row r="198" spans="1:36" ht="15.75" customHeight="1" x14ac:dyDescent="0.2">
      <c r="A198" s="64"/>
      <c r="B198" s="64"/>
      <c r="C198" s="63"/>
      <c r="D198" s="64"/>
      <c r="E198" s="63"/>
      <c r="F198" s="63"/>
      <c r="G198" s="63"/>
      <c r="H198" s="63"/>
      <c r="I198" s="63"/>
      <c r="J198" s="64"/>
      <c r="K198" s="64"/>
      <c r="L198" s="64"/>
      <c r="M198" s="64"/>
      <c r="N198" s="64"/>
      <c r="O198" s="64"/>
      <c r="P198" s="64"/>
      <c r="Q198" s="64"/>
      <c r="R198" s="64"/>
      <c r="S198" s="64"/>
      <c r="T198" s="64"/>
      <c r="U198" s="64"/>
      <c r="V198" s="64"/>
      <c r="W198" s="64"/>
      <c r="X198" s="64"/>
      <c r="Y198" s="64"/>
      <c r="Z198" s="64"/>
      <c r="AA198" s="64"/>
      <c r="AB198" s="64"/>
      <c r="AC198" s="64"/>
      <c r="AD198" s="64"/>
      <c r="AE198" s="64"/>
      <c r="AF198" s="64"/>
      <c r="AG198" s="64"/>
      <c r="AH198" s="64"/>
      <c r="AI198" s="64"/>
      <c r="AJ198" s="64"/>
    </row>
    <row r="199" spans="1:36" ht="15.75" customHeight="1" x14ac:dyDescent="0.2">
      <c r="A199" s="64"/>
      <c r="B199" s="64"/>
      <c r="C199" s="63"/>
      <c r="D199" s="64"/>
      <c r="E199" s="63"/>
      <c r="F199" s="63"/>
      <c r="G199" s="63"/>
      <c r="H199" s="63"/>
      <c r="I199" s="63"/>
      <c r="J199" s="64"/>
      <c r="K199" s="64"/>
      <c r="L199" s="64"/>
      <c r="M199" s="64"/>
      <c r="N199" s="64"/>
      <c r="O199" s="64"/>
      <c r="P199" s="64"/>
      <c r="Q199" s="64"/>
      <c r="R199" s="64"/>
      <c r="S199" s="64"/>
      <c r="T199" s="64"/>
      <c r="U199" s="64"/>
      <c r="V199" s="64"/>
      <c r="W199" s="64"/>
      <c r="X199" s="64"/>
      <c r="Y199" s="64"/>
      <c r="Z199" s="64"/>
      <c r="AA199" s="64"/>
      <c r="AB199" s="64"/>
      <c r="AC199" s="64"/>
      <c r="AD199" s="64"/>
      <c r="AE199" s="64"/>
      <c r="AF199" s="64"/>
      <c r="AG199" s="64"/>
      <c r="AH199" s="64"/>
      <c r="AI199" s="64"/>
      <c r="AJ199" s="64"/>
    </row>
    <row r="200" spans="1:36" ht="15.75" customHeight="1" x14ac:dyDescent="0.2">
      <c r="A200" s="64"/>
      <c r="B200" s="64"/>
      <c r="C200" s="63"/>
      <c r="D200" s="64"/>
      <c r="E200" s="63"/>
      <c r="F200" s="63"/>
      <c r="G200" s="63"/>
      <c r="H200" s="63"/>
      <c r="I200" s="63"/>
      <c r="J200" s="64"/>
      <c r="K200" s="64"/>
      <c r="L200" s="64"/>
      <c r="M200" s="64"/>
      <c r="N200" s="64"/>
      <c r="O200" s="64"/>
      <c r="P200" s="64"/>
      <c r="Q200" s="64"/>
      <c r="R200" s="64"/>
      <c r="S200" s="64"/>
      <c r="T200" s="64"/>
      <c r="U200" s="64"/>
      <c r="V200" s="64"/>
      <c r="W200" s="64"/>
      <c r="X200" s="64"/>
      <c r="Y200" s="64"/>
      <c r="Z200" s="64"/>
      <c r="AA200" s="64"/>
      <c r="AB200" s="64"/>
      <c r="AC200" s="64"/>
      <c r="AD200" s="64"/>
      <c r="AE200" s="64"/>
      <c r="AF200" s="64"/>
      <c r="AG200" s="64"/>
      <c r="AH200" s="64"/>
      <c r="AI200" s="64"/>
      <c r="AJ200" s="64"/>
    </row>
    <row r="201" spans="1:36" ht="15.75" customHeight="1" x14ac:dyDescent="0.2">
      <c r="A201" s="64"/>
      <c r="B201" s="64"/>
      <c r="C201" s="63"/>
      <c r="D201" s="64"/>
      <c r="E201" s="63"/>
      <c r="F201" s="63"/>
      <c r="G201" s="63"/>
      <c r="H201" s="63"/>
      <c r="I201" s="63"/>
      <c r="J201" s="64"/>
      <c r="K201" s="64"/>
      <c r="L201" s="64"/>
      <c r="M201" s="64"/>
      <c r="N201" s="64"/>
      <c r="O201" s="64"/>
      <c r="P201" s="64"/>
      <c r="Q201" s="64"/>
      <c r="R201" s="64"/>
      <c r="S201" s="64"/>
      <c r="T201" s="64"/>
      <c r="U201" s="64"/>
      <c r="V201" s="64"/>
      <c r="W201" s="64"/>
      <c r="X201" s="64"/>
      <c r="Y201" s="64"/>
      <c r="Z201" s="64"/>
      <c r="AA201" s="64"/>
      <c r="AB201" s="64"/>
      <c r="AC201" s="64"/>
      <c r="AD201" s="64"/>
      <c r="AE201" s="64"/>
      <c r="AF201" s="64"/>
      <c r="AG201" s="64"/>
      <c r="AH201" s="64"/>
      <c r="AI201" s="64"/>
      <c r="AJ201" s="64"/>
    </row>
    <row r="202" spans="1:36" ht="15.75" customHeight="1" x14ac:dyDescent="0.2">
      <c r="A202" s="64"/>
      <c r="B202" s="64"/>
      <c r="C202" s="63"/>
      <c r="D202" s="64"/>
      <c r="E202" s="63"/>
      <c r="F202" s="63"/>
      <c r="G202" s="63"/>
      <c r="H202" s="63"/>
      <c r="I202" s="63"/>
      <c r="J202" s="64"/>
      <c r="K202" s="64"/>
      <c r="L202" s="64"/>
      <c r="M202" s="64"/>
      <c r="N202" s="64"/>
      <c r="O202" s="64"/>
      <c r="P202" s="64"/>
      <c r="Q202" s="64"/>
      <c r="R202" s="64"/>
      <c r="S202" s="64"/>
      <c r="T202" s="64"/>
      <c r="U202" s="64"/>
      <c r="V202" s="64"/>
      <c r="W202" s="64"/>
      <c r="X202" s="64"/>
      <c r="Y202" s="64"/>
      <c r="Z202" s="64"/>
      <c r="AA202" s="64"/>
      <c r="AB202" s="64"/>
      <c r="AC202" s="64"/>
      <c r="AD202" s="64"/>
      <c r="AE202" s="64"/>
      <c r="AF202" s="64"/>
      <c r="AG202" s="64"/>
      <c r="AH202" s="64"/>
      <c r="AI202" s="64"/>
      <c r="AJ202" s="64"/>
    </row>
    <row r="203" spans="1:36" ht="15.75" customHeight="1" x14ac:dyDescent="0.2">
      <c r="A203" s="64"/>
      <c r="B203" s="64"/>
      <c r="C203" s="63"/>
      <c r="D203" s="64"/>
      <c r="E203" s="63"/>
      <c r="F203" s="63"/>
      <c r="G203" s="63"/>
      <c r="H203" s="63"/>
      <c r="I203" s="63"/>
      <c r="J203" s="64"/>
      <c r="K203" s="64"/>
      <c r="L203" s="64"/>
      <c r="M203" s="64"/>
      <c r="N203" s="64"/>
      <c r="O203" s="64"/>
      <c r="P203" s="64"/>
      <c r="Q203" s="64"/>
      <c r="R203" s="64"/>
      <c r="S203" s="64"/>
      <c r="T203" s="64"/>
      <c r="U203" s="64"/>
      <c r="V203" s="64"/>
      <c r="W203" s="64"/>
      <c r="X203" s="64"/>
      <c r="Y203" s="64"/>
      <c r="Z203" s="64"/>
      <c r="AA203" s="64"/>
      <c r="AB203" s="64"/>
      <c r="AC203" s="64"/>
      <c r="AD203" s="64"/>
      <c r="AE203" s="64"/>
      <c r="AF203" s="64"/>
      <c r="AG203" s="64"/>
      <c r="AH203" s="64"/>
      <c r="AI203" s="64"/>
      <c r="AJ203" s="64"/>
    </row>
    <row r="204" spans="1:36" ht="15.75" customHeight="1" x14ac:dyDescent="0.2">
      <c r="A204" s="64"/>
      <c r="B204" s="64"/>
      <c r="C204" s="63"/>
      <c r="D204" s="64"/>
      <c r="E204" s="63"/>
      <c r="F204" s="63"/>
      <c r="G204" s="63"/>
      <c r="H204" s="63"/>
      <c r="I204" s="63"/>
      <c r="J204" s="64"/>
      <c r="K204" s="64"/>
      <c r="L204" s="64"/>
      <c r="M204" s="64"/>
      <c r="N204" s="64"/>
      <c r="O204" s="64"/>
      <c r="P204" s="64"/>
      <c r="Q204" s="64"/>
      <c r="R204" s="64"/>
      <c r="S204" s="64"/>
      <c r="T204" s="64"/>
      <c r="U204" s="64"/>
      <c r="V204" s="64"/>
      <c r="W204" s="64"/>
      <c r="X204" s="64"/>
      <c r="Y204" s="64"/>
      <c r="Z204" s="64"/>
      <c r="AA204" s="64"/>
      <c r="AB204" s="64"/>
      <c r="AC204" s="64"/>
      <c r="AD204" s="64"/>
      <c r="AE204" s="64"/>
      <c r="AF204" s="64"/>
      <c r="AG204" s="64"/>
      <c r="AH204" s="64"/>
      <c r="AI204" s="64"/>
      <c r="AJ204" s="64"/>
    </row>
    <row r="205" spans="1:36" ht="15.75" customHeight="1" x14ac:dyDescent="0.2">
      <c r="A205" s="64"/>
      <c r="B205" s="64"/>
      <c r="C205" s="63"/>
      <c r="D205" s="64"/>
      <c r="E205" s="63"/>
      <c r="F205" s="63"/>
      <c r="G205" s="63"/>
      <c r="H205" s="63"/>
      <c r="I205" s="63"/>
      <c r="J205" s="64"/>
      <c r="K205" s="64"/>
      <c r="L205" s="64"/>
      <c r="M205" s="64"/>
      <c r="N205" s="64"/>
      <c r="O205" s="64"/>
      <c r="P205" s="64"/>
      <c r="Q205" s="64"/>
      <c r="R205" s="64"/>
      <c r="S205" s="64"/>
      <c r="T205" s="64"/>
      <c r="U205" s="64"/>
      <c r="V205" s="64"/>
      <c r="W205" s="64"/>
      <c r="X205" s="64"/>
      <c r="Y205" s="64"/>
      <c r="Z205" s="64"/>
      <c r="AA205" s="64"/>
      <c r="AB205" s="64"/>
      <c r="AC205" s="64"/>
      <c r="AD205" s="64"/>
      <c r="AE205" s="64"/>
      <c r="AF205" s="64"/>
      <c r="AG205" s="64"/>
      <c r="AH205" s="64"/>
      <c r="AI205" s="64"/>
      <c r="AJ205" s="64"/>
    </row>
    <row r="206" spans="1:36" ht="15.75" customHeight="1" x14ac:dyDescent="0.2">
      <c r="A206" s="64"/>
      <c r="B206" s="64"/>
      <c r="C206" s="63"/>
      <c r="D206" s="64"/>
      <c r="E206" s="63"/>
      <c r="F206" s="63"/>
      <c r="G206" s="63"/>
      <c r="H206" s="63"/>
      <c r="I206" s="63"/>
      <c r="J206" s="64"/>
      <c r="K206" s="64"/>
      <c r="L206" s="64"/>
      <c r="M206" s="64"/>
      <c r="N206" s="64"/>
      <c r="O206" s="64"/>
      <c r="P206" s="64"/>
      <c r="Q206" s="64"/>
      <c r="R206" s="64"/>
      <c r="S206" s="64"/>
      <c r="T206" s="64"/>
      <c r="U206" s="64"/>
      <c r="V206" s="64"/>
      <c r="W206" s="64"/>
      <c r="X206" s="64"/>
      <c r="Y206" s="64"/>
      <c r="Z206" s="64"/>
      <c r="AA206" s="64"/>
      <c r="AB206" s="64"/>
      <c r="AC206" s="64"/>
      <c r="AD206" s="64"/>
      <c r="AE206" s="64"/>
      <c r="AF206" s="64"/>
      <c r="AG206" s="64"/>
      <c r="AH206" s="64"/>
      <c r="AI206" s="64"/>
      <c r="AJ206" s="64"/>
    </row>
    <row r="207" spans="1:36" ht="15.75" customHeight="1" x14ac:dyDescent="0.2">
      <c r="A207" s="64"/>
      <c r="B207" s="64"/>
      <c r="C207" s="63"/>
      <c r="D207" s="64"/>
      <c r="E207" s="63"/>
      <c r="F207" s="63"/>
      <c r="G207" s="63"/>
      <c r="H207" s="63"/>
      <c r="I207" s="63"/>
      <c r="J207" s="64"/>
      <c r="K207" s="64"/>
      <c r="L207" s="64"/>
      <c r="M207" s="64"/>
      <c r="N207" s="64"/>
      <c r="O207" s="64"/>
      <c r="P207" s="64"/>
      <c r="Q207" s="64"/>
      <c r="R207" s="64"/>
      <c r="S207" s="64"/>
      <c r="T207" s="64"/>
      <c r="U207" s="64"/>
      <c r="V207" s="64"/>
      <c r="W207" s="64"/>
      <c r="X207" s="64"/>
      <c r="Y207" s="64"/>
      <c r="Z207" s="64"/>
      <c r="AA207" s="64"/>
      <c r="AB207" s="64"/>
      <c r="AC207" s="64"/>
      <c r="AD207" s="64"/>
      <c r="AE207" s="64"/>
      <c r="AF207" s="64"/>
      <c r="AG207" s="64"/>
      <c r="AH207" s="64"/>
      <c r="AI207" s="64"/>
      <c r="AJ207" s="64"/>
    </row>
    <row r="208" spans="1:36" ht="15.75" customHeight="1" x14ac:dyDescent="0.2">
      <c r="A208" s="64"/>
      <c r="B208" s="64"/>
      <c r="C208" s="63"/>
      <c r="D208" s="64"/>
      <c r="E208" s="63"/>
      <c r="F208" s="63"/>
      <c r="G208" s="63"/>
      <c r="H208" s="63"/>
      <c r="I208" s="63"/>
      <c r="J208" s="64"/>
      <c r="K208" s="64"/>
      <c r="L208" s="64"/>
      <c r="M208" s="64"/>
      <c r="N208" s="64"/>
      <c r="O208" s="64"/>
      <c r="P208" s="64"/>
      <c r="Q208" s="64"/>
      <c r="R208" s="64"/>
      <c r="S208" s="64"/>
      <c r="T208" s="64"/>
      <c r="U208" s="64"/>
      <c r="V208" s="64"/>
      <c r="W208" s="64"/>
      <c r="X208" s="64"/>
      <c r="Y208" s="64"/>
      <c r="Z208" s="64"/>
      <c r="AA208" s="64"/>
      <c r="AB208" s="64"/>
      <c r="AC208" s="64"/>
      <c r="AD208" s="64"/>
      <c r="AE208" s="64"/>
      <c r="AF208" s="64"/>
      <c r="AG208" s="64"/>
      <c r="AH208" s="64"/>
      <c r="AI208" s="64"/>
      <c r="AJ208" s="64"/>
    </row>
    <row r="209" spans="1:36" ht="15.75" customHeight="1" x14ac:dyDescent="0.2">
      <c r="A209" s="64"/>
      <c r="B209" s="64"/>
      <c r="C209" s="63"/>
      <c r="D209" s="64"/>
      <c r="E209" s="63"/>
      <c r="F209" s="63"/>
      <c r="G209" s="63"/>
      <c r="H209" s="63"/>
      <c r="I209" s="63"/>
      <c r="J209" s="64"/>
      <c r="K209" s="64"/>
      <c r="L209" s="64"/>
      <c r="M209" s="64"/>
      <c r="N209" s="64"/>
      <c r="O209" s="64"/>
      <c r="P209" s="64"/>
      <c r="Q209" s="64"/>
      <c r="R209" s="64"/>
      <c r="S209" s="64"/>
      <c r="T209" s="64"/>
      <c r="U209" s="64"/>
      <c r="V209" s="64"/>
      <c r="W209" s="64"/>
      <c r="X209" s="64"/>
      <c r="Y209" s="64"/>
      <c r="Z209" s="64"/>
      <c r="AA209" s="64"/>
      <c r="AB209" s="64"/>
      <c r="AC209" s="64"/>
      <c r="AD209" s="64"/>
      <c r="AE209" s="64"/>
      <c r="AF209" s="64"/>
      <c r="AG209" s="64"/>
      <c r="AH209" s="64"/>
      <c r="AI209" s="64"/>
      <c r="AJ209" s="64"/>
    </row>
    <row r="210" spans="1:36" ht="15.75" customHeight="1" x14ac:dyDescent="0.2">
      <c r="A210" s="64"/>
      <c r="B210" s="64"/>
      <c r="C210" s="63"/>
      <c r="D210" s="64"/>
      <c r="E210" s="63"/>
      <c r="F210" s="63"/>
      <c r="G210" s="63"/>
      <c r="H210" s="63"/>
      <c r="I210" s="63"/>
      <c r="J210" s="64"/>
      <c r="K210" s="64"/>
      <c r="L210" s="64"/>
      <c r="M210" s="64"/>
      <c r="N210" s="64"/>
      <c r="O210" s="64"/>
      <c r="P210" s="64"/>
      <c r="Q210" s="64"/>
      <c r="R210" s="64"/>
      <c r="S210" s="64"/>
      <c r="T210" s="64"/>
      <c r="U210" s="64"/>
      <c r="V210" s="64"/>
      <c r="W210" s="64"/>
      <c r="X210" s="64"/>
      <c r="Y210" s="64"/>
      <c r="Z210" s="64"/>
      <c r="AA210" s="64"/>
      <c r="AB210" s="64"/>
      <c r="AC210" s="64"/>
      <c r="AD210" s="64"/>
      <c r="AE210" s="64"/>
      <c r="AF210" s="64"/>
      <c r="AG210" s="64"/>
      <c r="AH210" s="64"/>
      <c r="AI210" s="64"/>
      <c r="AJ210" s="64"/>
    </row>
    <row r="211" spans="1:36" ht="15.75" customHeight="1" x14ac:dyDescent="0.2">
      <c r="A211" s="64"/>
      <c r="B211" s="64"/>
      <c r="C211" s="63"/>
      <c r="D211" s="64"/>
      <c r="E211" s="63"/>
      <c r="F211" s="63"/>
      <c r="G211" s="63"/>
      <c r="H211" s="63"/>
      <c r="I211" s="63"/>
      <c r="J211" s="64"/>
      <c r="K211" s="64"/>
      <c r="L211" s="64"/>
      <c r="M211" s="64"/>
      <c r="N211" s="64"/>
      <c r="O211" s="64"/>
      <c r="P211" s="64"/>
      <c r="Q211" s="64"/>
      <c r="R211" s="64"/>
      <c r="S211" s="64"/>
      <c r="T211" s="64"/>
      <c r="U211" s="64"/>
      <c r="V211" s="64"/>
      <c r="W211" s="64"/>
      <c r="X211" s="64"/>
      <c r="Y211" s="64"/>
      <c r="Z211" s="64"/>
      <c r="AA211" s="64"/>
      <c r="AB211" s="64"/>
      <c r="AC211" s="64"/>
      <c r="AD211" s="64"/>
      <c r="AE211" s="64"/>
      <c r="AF211" s="64"/>
      <c r="AG211" s="64"/>
      <c r="AH211" s="64"/>
      <c r="AI211" s="64"/>
      <c r="AJ211" s="64"/>
    </row>
    <row r="212" spans="1:36" ht="15.75" customHeight="1" x14ac:dyDescent="0.2">
      <c r="A212" s="64"/>
      <c r="B212" s="64"/>
      <c r="C212" s="63"/>
      <c r="D212" s="64"/>
      <c r="E212" s="63"/>
      <c r="F212" s="63"/>
      <c r="G212" s="63"/>
      <c r="H212" s="63"/>
      <c r="I212" s="63"/>
      <c r="J212" s="64"/>
      <c r="K212" s="64"/>
      <c r="L212" s="64"/>
      <c r="M212" s="64"/>
      <c r="N212" s="64"/>
      <c r="O212" s="64"/>
      <c r="P212" s="64"/>
      <c r="Q212" s="64"/>
      <c r="R212" s="64"/>
      <c r="S212" s="64"/>
      <c r="T212" s="64"/>
      <c r="U212" s="64"/>
      <c r="V212" s="64"/>
      <c r="W212" s="64"/>
      <c r="X212" s="64"/>
      <c r="Y212" s="64"/>
      <c r="Z212" s="64"/>
      <c r="AA212" s="64"/>
      <c r="AB212" s="64"/>
      <c r="AC212" s="64"/>
      <c r="AD212" s="64"/>
      <c r="AE212" s="64"/>
      <c r="AF212" s="64"/>
      <c r="AG212" s="64"/>
      <c r="AH212" s="64"/>
      <c r="AI212" s="64"/>
      <c r="AJ212" s="64"/>
    </row>
    <row r="213" spans="1:36" ht="15.75" customHeight="1" x14ac:dyDescent="0.2">
      <c r="A213" s="64"/>
      <c r="B213" s="64"/>
      <c r="C213" s="63"/>
      <c r="D213" s="64"/>
      <c r="E213" s="63"/>
      <c r="F213" s="63"/>
      <c r="G213" s="63"/>
      <c r="H213" s="63"/>
      <c r="I213" s="63"/>
      <c r="J213" s="64"/>
      <c r="K213" s="64"/>
      <c r="L213" s="64"/>
      <c r="M213" s="64"/>
      <c r="N213" s="64"/>
      <c r="O213" s="64"/>
      <c r="P213" s="64"/>
      <c r="Q213" s="64"/>
      <c r="R213" s="64"/>
      <c r="S213" s="64"/>
      <c r="T213" s="64"/>
      <c r="U213" s="64"/>
      <c r="V213" s="64"/>
      <c r="W213" s="64"/>
      <c r="X213" s="64"/>
      <c r="Y213" s="64"/>
      <c r="Z213" s="64"/>
      <c r="AA213" s="64"/>
      <c r="AB213" s="64"/>
      <c r="AC213" s="64"/>
      <c r="AD213" s="64"/>
      <c r="AE213" s="64"/>
      <c r="AF213" s="64"/>
      <c r="AG213" s="64"/>
      <c r="AH213" s="64"/>
      <c r="AI213" s="64"/>
      <c r="AJ213" s="64"/>
    </row>
    <row r="214" spans="1:36" ht="15.75" customHeight="1" x14ac:dyDescent="0.2">
      <c r="A214" s="64"/>
      <c r="B214" s="64"/>
      <c r="C214" s="63"/>
      <c r="D214" s="64"/>
      <c r="E214" s="63"/>
      <c r="F214" s="63"/>
      <c r="G214" s="63"/>
      <c r="H214" s="63"/>
      <c r="I214" s="63"/>
      <c r="J214" s="64"/>
      <c r="K214" s="64"/>
      <c r="L214" s="64"/>
      <c r="M214" s="64"/>
      <c r="N214" s="64"/>
      <c r="O214" s="64"/>
      <c r="P214" s="64"/>
      <c r="Q214" s="64"/>
      <c r="R214" s="64"/>
      <c r="S214" s="64"/>
      <c r="T214" s="64"/>
      <c r="U214" s="64"/>
      <c r="V214" s="64"/>
      <c r="W214" s="64"/>
      <c r="X214" s="64"/>
      <c r="Y214" s="64"/>
      <c r="Z214" s="64"/>
      <c r="AA214" s="64"/>
      <c r="AB214" s="64"/>
      <c r="AC214" s="64"/>
      <c r="AD214" s="64"/>
      <c r="AE214" s="64"/>
      <c r="AF214" s="64"/>
      <c r="AG214" s="64"/>
      <c r="AH214" s="64"/>
      <c r="AI214" s="64"/>
      <c r="AJ214" s="64"/>
    </row>
    <row r="215" spans="1:36" ht="15.75" customHeight="1" x14ac:dyDescent="0.2">
      <c r="A215" s="64"/>
      <c r="B215" s="64"/>
      <c r="C215" s="63"/>
      <c r="D215" s="64"/>
      <c r="E215" s="63"/>
      <c r="F215" s="63"/>
      <c r="G215" s="63"/>
      <c r="H215" s="63"/>
      <c r="I215" s="63"/>
      <c r="J215" s="64"/>
      <c r="K215" s="64"/>
      <c r="L215" s="64"/>
      <c r="M215" s="64"/>
      <c r="N215" s="64"/>
      <c r="O215" s="64"/>
      <c r="P215" s="64"/>
      <c r="Q215" s="64"/>
      <c r="R215" s="64"/>
      <c r="S215" s="64"/>
      <c r="T215" s="64"/>
      <c r="U215" s="64"/>
      <c r="V215" s="64"/>
      <c r="W215" s="64"/>
      <c r="X215" s="64"/>
      <c r="Y215" s="64"/>
      <c r="Z215" s="64"/>
      <c r="AA215" s="64"/>
      <c r="AB215" s="64"/>
      <c r="AC215" s="64"/>
      <c r="AD215" s="64"/>
      <c r="AE215" s="64"/>
      <c r="AF215" s="64"/>
      <c r="AG215" s="64"/>
      <c r="AH215" s="64"/>
      <c r="AI215" s="64"/>
      <c r="AJ215" s="64"/>
    </row>
    <row r="216" spans="1:36" ht="15.75" customHeight="1" x14ac:dyDescent="0.2">
      <c r="A216" s="64"/>
      <c r="B216" s="64"/>
      <c r="C216" s="63"/>
      <c r="D216" s="64"/>
      <c r="E216" s="63"/>
      <c r="F216" s="63"/>
      <c r="G216" s="63"/>
      <c r="H216" s="63"/>
      <c r="I216" s="63"/>
      <c r="J216" s="64"/>
      <c r="K216" s="64"/>
      <c r="L216" s="64"/>
      <c r="M216" s="64"/>
      <c r="N216" s="64"/>
      <c r="O216" s="64"/>
      <c r="P216" s="64"/>
      <c r="Q216" s="64"/>
      <c r="R216" s="64"/>
      <c r="S216" s="64"/>
      <c r="T216" s="64"/>
      <c r="U216" s="64"/>
      <c r="V216" s="64"/>
      <c r="W216" s="64"/>
      <c r="X216" s="64"/>
      <c r="Y216" s="64"/>
      <c r="Z216" s="64"/>
      <c r="AA216" s="64"/>
      <c r="AB216" s="64"/>
      <c r="AC216" s="64"/>
      <c r="AD216" s="64"/>
      <c r="AE216" s="64"/>
      <c r="AF216" s="64"/>
      <c r="AG216" s="64"/>
      <c r="AH216" s="64"/>
      <c r="AI216" s="64"/>
      <c r="AJ216" s="64"/>
    </row>
    <row r="217" spans="1:36" ht="15.75" customHeight="1" x14ac:dyDescent="0.2">
      <c r="A217" s="64"/>
      <c r="B217" s="64"/>
      <c r="C217" s="63"/>
      <c r="D217" s="64"/>
      <c r="E217" s="63"/>
      <c r="F217" s="63"/>
      <c r="G217" s="63"/>
      <c r="H217" s="63"/>
      <c r="I217" s="63"/>
      <c r="J217" s="64"/>
      <c r="K217" s="64"/>
      <c r="L217" s="64"/>
      <c r="M217" s="64"/>
      <c r="N217" s="64"/>
      <c r="O217" s="64"/>
      <c r="P217" s="64"/>
      <c r="Q217" s="64"/>
      <c r="R217" s="64"/>
      <c r="S217" s="64"/>
      <c r="T217" s="64"/>
      <c r="U217" s="64"/>
      <c r="V217" s="64"/>
      <c r="W217" s="64"/>
      <c r="X217" s="64"/>
      <c r="Y217" s="64"/>
      <c r="Z217" s="64"/>
      <c r="AA217" s="64"/>
      <c r="AB217" s="64"/>
      <c r="AC217" s="64"/>
      <c r="AD217" s="64"/>
      <c r="AE217" s="64"/>
      <c r="AF217" s="64"/>
      <c r="AG217" s="64"/>
      <c r="AH217" s="64"/>
      <c r="AI217" s="64"/>
      <c r="AJ217" s="64"/>
    </row>
    <row r="218" spans="1:36" ht="15.75" customHeight="1" x14ac:dyDescent="0.2">
      <c r="A218" s="64"/>
      <c r="B218" s="64"/>
      <c r="C218" s="63"/>
      <c r="D218" s="64"/>
      <c r="E218" s="63"/>
      <c r="F218" s="63"/>
      <c r="G218" s="63"/>
      <c r="H218" s="63"/>
      <c r="I218" s="63"/>
      <c r="J218" s="64"/>
      <c r="K218" s="64"/>
      <c r="L218" s="64"/>
      <c r="M218" s="64"/>
      <c r="N218" s="64"/>
      <c r="O218" s="64"/>
      <c r="P218" s="64"/>
      <c r="Q218" s="64"/>
      <c r="R218" s="64"/>
      <c r="S218" s="64"/>
      <c r="T218" s="64"/>
      <c r="U218" s="64"/>
      <c r="V218" s="64"/>
      <c r="W218" s="64"/>
      <c r="X218" s="64"/>
      <c r="Y218" s="64"/>
      <c r="Z218" s="64"/>
      <c r="AA218" s="64"/>
      <c r="AB218" s="64"/>
      <c r="AC218" s="64"/>
      <c r="AD218" s="64"/>
      <c r="AE218" s="64"/>
      <c r="AF218" s="64"/>
      <c r="AG218" s="64"/>
      <c r="AH218" s="64"/>
      <c r="AI218" s="64"/>
      <c r="AJ218" s="64"/>
    </row>
    <row r="219" spans="1:36" ht="15.75" customHeight="1" x14ac:dyDescent="0.2">
      <c r="A219" s="64"/>
      <c r="B219" s="64"/>
      <c r="C219" s="63"/>
      <c r="D219" s="64"/>
      <c r="E219" s="63"/>
      <c r="F219" s="63"/>
      <c r="G219" s="63"/>
      <c r="H219" s="63"/>
      <c r="I219" s="63"/>
      <c r="J219" s="64"/>
      <c r="K219" s="64"/>
      <c r="L219" s="64"/>
      <c r="M219" s="64"/>
      <c r="N219" s="64"/>
      <c r="O219" s="64"/>
      <c r="P219" s="64"/>
      <c r="Q219" s="64"/>
      <c r="R219" s="64"/>
      <c r="S219" s="64"/>
      <c r="T219" s="64"/>
      <c r="U219" s="64"/>
      <c r="V219" s="64"/>
      <c r="W219" s="64"/>
      <c r="X219" s="64"/>
      <c r="Y219" s="64"/>
      <c r="Z219" s="64"/>
      <c r="AA219" s="64"/>
      <c r="AB219" s="64"/>
      <c r="AC219" s="64"/>
      <c r="AD219" s="64"/>
      <c r="AE219" s="64"/>
      <c r="AF219" s="64"/>
      <c r="AG219" s="64"/>
      <c r="AH219" s="64"/>
      <c r="AI219" s="64"/>
      <c r="AJ219" s="64"/>
    </row>
    <row r="220" spans="1:36" ht="15.75" customHeight="1" x14ac:dyDescent="0.2">
      <c r="A220" s="64"/>
      <c r="B220" s="64"/>
      <c r="C220" s="63"/>
      <c r="D220" s="64"/>
      <c r="E220" s="63"/>
      <c r="F220" s="63"/>
      <c r="G220" s="63"/>
      <c r="H220" s="63"/>
      <c r="I220" s="63"/>
      <c r="J220" s="64"/>
      <c r="K220" s="64"/>
      <c r="L220" s="64"/>
      <c r="M220" s="64"/>
      <c r="N220" s="64"/>
      <c r="O220" s="64"/>
      <c r="P220" s="64"/>
      <c r="Q220" s="64"/>
      <c r="R220" s="64"/>
      <c r="S220" s="64"/>
      <c r="T220" s="64"/>
      <c r="U220" s="64"/>
      <c r="V220" s="64"/>
      <c r="W220" s="64"/>
      <c r="X220" s="64"/>
      <c r="Y220" s="64"/>
      <c r="Z220" s="64"/>
      <c r="AA220" s="64"/>
      <c r="AB220" s="64"/>
      <c r="AC220" s="64"/>
      <c r="AD220" s="64"/>
      <c r="AE220" s="64"/>
      <c r="AF220" s="64"/>
      <c r="AG220" s="64"/>
      <c r="AH220" s="64"/>
      <c r="AI220" s="64"/>
      <c r="AJ220" s="64"/>
    </row>
    <row r="221" spans="1:36" ht="15.75" customHeight="1" x14ac:dyDescent="0.2">
      <c r="A221" s="64"/>
      <c r="B221" s="64"/>
      <c r="C221" s="63"/>
      <c r="D221" s="64"/>
      <c r="E221" s="63"/>
      <c r="F221" s="63"/>
      <c r="G221" s="63"/>
      <c r="H221" s="63"/>
      <c r="I221" s="63"/>
      <c r="J221" s="64"/>
      <c r="K221" s="64"/>
      <c r="L221" s="64"/>
      <c r="M221" s="64"/>
      <c r="N221" s="64"/>
      <c r="O221" s="64"/>
      <c r="P221" s="64"/>
      <c r="Q221" s="64"/>
      <c r="R221" s="64"/>
      <c r="S221" s="64"/>
      <c r="T221" s="64"/>
      <c r="U221" s="64"/>
      <c r="V221" s="64"/>
      <c r="W221" s="64"/>
      <c r="X221" s="64"/>
      <c r="Y221" s="64"/>
      <c r="Z221" s="64"/>
      <c r="AA221" s="64"/>
      <c r="AB221" s="64"/>
      <c r="AC221" s="64"/>
      <c r="AD221" s="64"/>
      <c r="AE221" s="64"/>
      <c r="AF221" s="64"/>
      <c r="AG221" s="64"/>
      <c r="AH221" s="64"/>
      <c r="AI221" s="64"/>
      <c r="AJ221" s="64"/>
    </row>
    <row r="222" spans="1:36" ht="15.75" customHeight="1" x14ac:dyDescent="0.2">
      <c r="A222" s="64"/>
      <c r="B222" s="64"/>
      <c r="C222" s="63"/>
      <c r="D222" s="64"/>
      <c r="E222" s="63"/>
      <c r="F222" s="63"/>
      <c r="G222" s="63"/>
      <c r="H222" s="63"/>
      <c r="I222" s="63"/>
      <c r="J222" s="64"/>
      <c r="K222" s="64"/>
      <c r="L222" s="64"/>
      <c r="M222" s="64"/>
      <c r="N222" s="64"/>
      <c r="O222" s="64"/>
      <c r="P222" s="64"/>
      <c r="Q222" s="64"/>
      <c r="R222" s="64"/>
      <c r="S222" s="64"/>
      <c r="T222" s="64"/>
      <c r="U222" s="64"/>
      <c r="V222" s="64"/>
      <c r="W222" s="64"/>
      <c r="X222" s="64"/>
      <c r="Y222" s="64"/>
      <c r="Z222" s="64"/>
      <c r="AA222" s="64"/>
      <c r="AB222" s="64"/>
      <c r="AC222" s="64"/>
      <c r="AD222" s="64"/>
      <c r="AE222" s="64"/>
      <c r="AF222" s="64"/>
      <c r="AG222" s="64"/>
      <c r="AH222" s="64"/>
      <c r="AI222" s="64"/>
      <c r="AJ222" s="64"/>
    </row>
    <row r="223" spans="1:36" ht="15.75" customHeight="1" x14ac:dyDescent="0.2">
      <c r="A223" s="64"/>
      <c r="B223" s="64"/>
      <c r="C223" s="63"/>
      <c r="D223" s="64"/>
      <c r="E223" s="63"/>
      <c r="F223" s="63"/>
      <c r="G223" s="63"/>
      <c r="H223" s="63"/>
      <c r="I223" s="63"/>
      <c r="J223" s="64"/>
      <c r="K223" s="64"/>
      <c r="L223" s="64"/>
      <c r="M223" s="64"/>
      <c r="N223" s="64"/>
      <c r="O223" s="64"/>
      <c r="P223" s="64"/>
      <c r="Q223" s="64"/>
      <c r="R223" s="64"/>
      <c r="S223" s="64"/>
      <c r="T223" s="64"/>
      <c r="U223" s="64"/>
      <c r="V223" s="64"/>
      <c r="W223" s="64"/>
      <c r="X223" s="64"/>
      <c r="Y223" s="64"/>
      <c r="Z223" s="64"/>
      <c r="AA223" s="64"/>
      <c r="AB223" s="64"/>
      <c r="AC223" s="64"/>
      <c r="AD223" s="64"/>
      <c r="AE223" s="64"/>
      <c r="AF223" s="64"/>
      <c r="AG223" s="64"/>
      <c r="AH223" s="64"/>
      <c r="AI223" s="64"/>
      <c r="AJ223" s="64"/>
    </row>
    <row r="224" spans="1:36" ht="15.75" customHeight="1" x14ac:dyDescent="0.2">
      <c r="A224" s="64"/>
      <c r="B224" s="64"/>
      <c r="C224" s="63"/>
      <c r="D224" s="64"/>
      <c r="E224" s="63"/>
      <c r="F224" s="63"/>
      <c r="G224" s="63"/>
      <c r="H224" s="63"/>
      <c r="I224" s="63"/>
      <c r="J224" s="64"/>
      <c r="K224" s="64"/>
      <c r="L224" s="64"/>
      <c r="M224" s="64"/>
      <c r="N224" s="64"/>
      <c r="O224" s="64"/>
      <c r="P224" s="64"/>
      <c r="Q224" s="64"/>
      <c r="R224" s="64"/>
      <c r="S224" s="64"/>
      <c r="T224" s="64"/>
      <c r="U224" s="64"/>
      <c r="V224" s="64"/>
      <c r="W224" s="64"/>
      <c r="X224" s="64"/>
      <c r="Y224" s="64"/>
      <c r="Z224" s="64"/>
      <c r="AA224" s="64"/>
      <c r="AB224" s="64"/>
      <c r="AC224" s="64"/>
      <c r="AD224" s="64"/>
      <c r="AE224" s="64"/>
      <c r="AF224" s="64"/>
      <c r="AG224" s="64"/>
      <c r="AH224" s="64"/>
      <c r="AI224" s="64"/>
      <c r="AJ224" s="64"/>
    </row>
    <row r="225" spans="1:36" ht="15.75" customHeight="1" x14ac:dyDescent="0.2">
      <c r="A225" s="64"/>
      <c r="B225" s="64"/>
      <c r="C225" s="63"/>
      <c r="D225" s="64"/>
      <c r="E225" s="63"/>
      <c r="F225" s="63"/>
      <c r="G225" s="63"/>
      <c r="H225" s="63"/>
      <c r="I225" s="63"/>
      <c r="J225" s="64"/>
      <c r="K225" s="64"/>
      <c r="L225" s="64"/>
      <c r="M225" s="64"/>
      <c r="N225" s="64"/>
      <c r="O225" s="64"/>
      <c r="P225" s="64"/>
      <c r="Q225" s="64"/>
      <c r="R225" s="64"/>
      <c r="S225" s="64"/>
      <c r="T225" s="64"/>
      <c r="U225" s="64"/>
      <c r="V225" s="64"/>
      <c r="W225" s="64"/>
      <c r="X225" s="64"/>
      <c r="Y225" s="64"/>
      <c r="Z225" s="64"/>
      <c r="AA225" s="64"/>
      <c r="AB225" s="64"/>
      <c r="AC225" s="64"/>
      <c r="AD225" s="64"/>
      <c r="AE225" s="64"/>
      <c r="AF225" s="64"/>
      <c r="AG225" s="64"/>
      <c r="AH225" s="64"/>
      <c r="AI225" s="64"/>
      <c r="AJ225" s="64"/>
    </row>
    <row r="226" spans="1:36" ht="15.75" customHeight="1" x14ac:dyDescent="0.2">
      <c r="A226" s="64"/>
      <c r="B226" s="64"/>
      <c r="C226" s="63"/>
      <c r="D226" s="64"/>
      <c r="E226" s="63"/>
      <c r="F226" s="63"/>
      <c r="G226" s="63"/>
      <c r="H226" s="63"/>
      <c r="I226" s="63"/>
      <c r="J226" s="64"/>
      <c r="K226" s="64"/>
      <c r="L226" s="64"/>
      <c r="M226" s="64"/>
      <c r="N226" s="64"/>
      <c r="O226" s="64"/>
      <c r="P226" s="64"/>
      <c r="Q226" s="64"/>
      <c r="R226" s="64"/>
      <c r="S226" s="64"/>
      <c r="T226" s="64"/>
      <c r="U226" s="64"/>
      <c r="V226" s="64"/>
      <c r="W226" s="64"/>
      <c r="X226" s="64"/>
      <c r="Y226" s="64"/>
      <c r="Z226" s="64"/>
      <c r="AA226" s="64"/>
      <c r="AB226" s="64"/>
      <c r="AC226" s="64"/>
      <c r="AD226" s="64"/>
      <c r="AE226" s="64"/>
      <c r="AF226" s="64"/>
      <c r="AG226" s="64"/>
      <c r="AH226" s="64"/>
      <c r="AI226" s="64"/>
      <c r="AJ226" s="64"/>
    </row>
    <row r="227" spans="1:36" ht="15.75" customHeight="1" x14ac:dyDescent="0.2">
      <c r="A227" s="64"/>
      <c r="B227" s="64"/>
      <c r="C227" s="63"/>
      <c r="D227" s="64"/>
      <c r="E227" s="63"/>
      <c r="F227" s="63"/>
      <c r="G227" s="63"/>
      <c r="H227" s="63"/>
      <c r="I227" s="63"/>
      <c r="J227" s="64"/>
      <c r="K227" s="64"/>
      <c r="L227" s="64"/>
      <c r="M227" s="64"/>
      <c r="N227" s="64"/>
      <c r="O227" s="64"/>
      <c r="P227" s="64"/>
      <c r="Q227" s="64"/>
      <c r="R227" s="64"/>
      <c r="S227" s="64"/>
      <c r="T227" s="64"/>
      <c r="U227" s="64"/>
      <c r="V227" s="64"/>
      <c r="W227" s="64"/>
      <c r="X227" s="64"/>
      <c r="Y227" s="64"/>
      <c r="Z227" s="64"/>
      <c r="AA227" s="64"/>
      <c r="AB227" s="64"/>
      <c r="AC227" s="64"/>
      <c r="AD227" s="64"/>
      <c r="AE227" s="64"/>
      <c r="AF227" s="64"/>
      <c r="AG227" s="64"/>
      <c r="AH227" s="64"/>
      <c r="AI227" s="64"/>
      <c r="AJ227" s="64"/>
    </row>
    <row r="228" spans="1:36" ht="15.75" customHeight="1" x14ac:dyDescent="0.2">
      <c r="A228" s="64"/>
      <c r="B228" s="64"/>
      <c r="C228" s="63"/>
      <c r="D228" s="64"/>
      <c r="E228" s="63"/>
      <c r="F228" s="63"/>
      <c r="G228" s="63"/>
      <c r="H228" s="63"/>
      <c r="I228" s="63"/>
      <c r="J228" s="64"/>
      <c r="K228" s="64"/>
      <c r="L228" s="64"/>
      <c r="M228" s="64"/>
      <c r="N228" s="64"/>
      <c r="O228" s="64"/>
      <c r="P228" s="64"/>
      <c r="Q228" s="64"/>
      <c r="R228" s="64"/>
      <c r="S228" s="64"/>
      <c r="T228" s="64"/>
      <c r="U228" s="64"/>
      <c r="V228" s="64"/>
      <c r="W228" s="64"/>
      <c r="X228" s="64"/>
      <c r="Y228" s="64"/>
      <c r="Z228" s="64"/>
      <c r="AA228" s="64"/>
      <c r="AB228" s="64"/>
      <c r="AC228" s="64"/>
      <c r="AD228" s="64"/>
      <c r="AE228" s="64"/>
      <c r="AF228" s="64"/>
      <c r="AG228" s="64"/>
      <c r="AH228" s="64"/>
      <c r="AI228" s="64"/>
      <c r="AJ228" s="64"/>
    </row>
    <row r="229" spans="1:36" ht="15.75" customHeight="1" x14ac:dyDescent="0.2">
      <c r="A229" s="64"/>
      <c r="B229" s="64"/>
      <c r="C229" s="63"/>
      <c r="D229" s="64"/>
      <c r="E229" s="63"/>
      <c r="F229" s="63"/>
      <c r="G229" s="63"/>
      <c r="H229" s="63"/>
      <c r="I229" s="63"/>
      <c r="J229" s="64"/>
      <c r="K229" s="64"/>
      <c r="L229" s="64"/>
      <c r="M229" s="64"/>
      <c r="N229" s="64"/>
      <c r="O229" s="64"/>
      <c r="P229" s="64"/>
      <c r="Q229" s="64"/>
      <c r="R229" s="64"/>
      <c r="S229" s="64"/>
      <c r="T229" s="64"/>
      <c r="U229" s="64"/>
      <c r="V229" s="64"/>
      <c r="W229" s="64"/>
      <c r="X229" s="64"/>
      <c r="Y229" s="64"/>
      <c r="Z229" s="64"/>
      <c r="AA229" s="64"/>
      <c r="AB229" s="64"/>
      <c r="AC229" s="64"/>
      <c r="AD229" s="64"/>
      <c r="AE229" s="64"/>
      <c r="AF229" s="64"/>
      <c r="AG229" s="64"/>
      <c r="AH229" s="64"/>
      <c r="AI229" s="64"/>
      <c r="AJ229" s="64"/>
    </row>
    <row r="230" spans="1:36" ht="15.75" customHeight="1" x14ac:dyDescent="0.2">
      <c r="A230" s="64"/>
      <c r="B230" s="64"/>
      <c r="C230" s="63"/>
      <c r="D230" s="64"/>
      <c r="E230" s="63"/>
      <c r="F230" s="63"/>
      <c r="G230" s="63"/>
      <c r="H230" s="63"/>
      <c r="I230" s="63"/>
      <c r="J230" s="64"/>
      <c r="K230" s="64"/>
      <c r="L230" s="64"/>
      <c r="M230" s="64"/>
      <c r="N230" s="64"/>
      <c r="O230" s="64"/>
      <c r="P230" s="64"/>
      <c r="Q230" s="64"/>
      <c r="R230" s="64"/>
      <c r="S230" s="64"/>
      <c r="T230" s="64"/>
      <c r="U230" s="64"/>
      <c r="V230" s="64"/>
      <c r="W230" s="64"/>
      <c r="X230" s="64"/>
      <c r="Y230" s="64"/>
      <c r="Z230" s="64"/>
      <c r="AA230" s="64"/>
      <c r="AB230" s="64"/>
      <c r="AC230" s="64"/>
      <c r="AD230" s="64"/>
      <c r="AE230" s="64"/>
      <c r="AF230" s="64"/>
      <c r="AG230" s="64"/>
      <c r="AH230" s="64"/>
      <c r="AI230" s="64"/>
      <c r="AJ230" s="64"/>
    </row>
    <row r="231" spans="1:36" ht="15.75" customHeight="1" x14ac:dyDescent="0.2">
      <c r="A231" s="64"/>
      <c r="B231" s="64"/>
      <c r="C231" s="63"/>
      <c r="D231" s="64"/>
      <c r="E231" s="63"/>
      <c r="F231" s="63"/>
      <c r="G231" s="63"/>
      <c r="H231" s="63"/>
      <c r="I231" s="63"/>
      <c r="J231" s="64"/>
      <c r="K231" s="64"/>
      <c r="L231" s="64"/>
      <c r="M231" s="64"/>
      <c r="N231" s="64"/>
      <c r="O231" s="64"/>
      <c r="P231" s="64"/>
      <c r="Q231" s="64"/>
      <c r="R231" s="64"/>
      <c r="S231" s="64"/>
      <c r="T231" s="64"/>
      <c r="U231" s="64"/>
      <c r="V231" s="64"/>
      <c r="W231" s="64"/>
      <c r="X231" s="64"/>
      <c r="Y231" s="64"/>
      <c r="Z231" s="64"/>
      <c r="AA231" s="64"/>
      <c r="AB231" s="64"/>
      <c r="AC231" s="64"/>
      <c r="AD231" s="64"/>
      <c r="AE231" s="64"/>
      <c r="AF231" s="64"/>
      <c r="AG231" s="64"/>
      <c r="AH231" s="64"/>
      <c r="AI231" s="64"/>
      <c r="AJ231" s="64"/>
    </row>
    <row r="232" spans="1:36" ht="15.75" customHeight="1" x14ac:dyDescent="0.2">
      <c r="A232" s="64"/>
      <c r="B232" s="64"/>
      <c r="C232" s="63"/>
      <c r="D232" s="64"/>
      <c r="E232" s="63"/>
      <c r="F232" s="63"/>
      <c r="G232" s="63"/>
      <c r="H232" s="63"/>
      <c r="I232" s="63"/>
      <c r="J232" s="64"/>
      <c r="K232" s="64"/>
      <c r="L232" s="64"/>
      <c r="M232" s="64"/>
      <c r="N232" s="64"/>
      <c r="O232" s="64"/>
      <c r="P232" s="64"/>
      <c r="Q232" s="64"/>
      <c r="R232" s="64"/>
      <c r="S232" s="64"/>
      <c r="T232" s="64"/>
      <c r="U232" s="64"/>
      <c r="V232" s="64"/>
      <c r="W232" s="64"/>
      <c r="X232" s="64"/>
      <c r="Y232" s="64"/>
      <c r="Z232" s="64"/>
      <c r="AA232" s="64"/>
      <c r="AB232" s="64"/>
      <c r="AC232" s="64"/>
      <c r="AD232" s="64"/>
      <c r="AE232" s="64"/>
      <c r="AF232" s="64"/>
      <c r="AG232" s="64"/>
      <c r="AH232" s="64"/>
      <c r="AI232" s="64"/>
      <c r="AJ232" s="64"/>
    </row>
    <row r="233" spans="1:36" ht="15.75" customHeight="1" x14ac:dyDescent="0.2">
      <c r="A233" s="64"/>
      <c r="B233" s="64"/>
      <c r="C233" s="63"/>
      <c r="D233" s="64"/>
      <c r="E233" s="63"/>
      <c r="F233" s="63"/>
      <c r="G233" s="63"/>
      <c r="H233" s="63"/>
      <c r="I233" s="63"/>
      <c r="J233" s="64"/>
      <c r="K233" s="64"/>
      <c r="L233" s="64"/>
      <c r="M233" s="64"/>
      <c r="N233" s="64"/>
      <c r="O233" s="64"/>
      <c r="P233" s="64"/>
      <c r="Q233" s="64"/>
      <c r="R233" s="64"/>
      <c r="S233" s="64"/>
      <c r="T233" s="64"/>
      <c r="U233" s="64"/>
      <c r="V233" s="64"/>
      <c r="W233" s="64"/>
      <c r="X233" s="64"/>
      <c r="Y233" s="64"/>
      <c r="Z233" s="64"/>
      <c r="AA233" s="64"/>
      <c r="AB233" s="64"/>
      <c r="AC233" s="64"/>
      <c r="AD233" s="64"/>
      <c r="AE233" s="64"/>
      <c r="AF233" s="64"/>
      <c r="AG233" s="64"/>
      <c r="AH233" s="64"/>
      <c r="AI233" s="64"/>
      <c r="AJ233" s="64"/>
    </row>
    <row r="234" spans="1:36" ht="15.75" customHeight="1" x14ac:dyDescent="0.2">
      <c r="A234" s="64"/>
      <c r="B234" s="64"/>
      <c r="C234" s="63"/>
      <c r="D234" s="64"/>
      <c r="E234" s="63"/>
      <c r="F234" s="63"/>
      <c r="G234" s="63"/>
      <c r="H234" s="63"/>
      <c r="I234" s="63"/>
      <c r="J234" s="64"/>
      <c r="K234" s="64"/>
      <c r="L234" s="64"/>
      <c r="M234" s="64"/>
      <c r="N234" s="64"/>
      <c r="O234" s="64"/>
      <c r="P234" s="64"/>
      <c r="Q234" s="64"/>
      <c r="R234" s="64"/>
      <c r="S234" s="64"/>
      <c r="T234" s="64"/>
      <c r="U234" s="64"/>
      <c r="V234" s="64"/>
      <c r="W234" s="64"/>
      <c r="X234" s="64"/>
      <c r="Y234" s="64"/>
      <c r="Z234" s="64"/>
      <c r="AA234" s="64"/>
      <c r="AB234" s="64"/>
      <c r="AC234" s="64"/>
      <c r="AD234" s="64"/>
      <c r="AE234" s="64"/>
      <c r="AF234" s="64"/>
      <c r="AG234" s="64"/>
      <c r="AH234" s="64"/>
      <c r="AI234" s="64"/>
      <c r="AJ234" s="64"/>
    </row>
    <row r="235" spans="1:36" ht="15.75" customHeight="1" x14ac:dyDescent="0.2">
      <c r="A235" s="64"/>
      <c r="B235" s="64"/>
      <c r="C235" s="63"/>
      <c r="D235" s="64"/>
      <c r="E235" s="63"/>
      <c r="F235" s="63"/>
      <c r="G235" s="63"/>
      <c r="H235" s="63"/>
      <c r="I235" s="63"/>
      <c r="J235" s="64"/>
      <c r="K235" s="64"/>
      <c r="L235" s="64"/>
      <c r="M235" s="64"/>
      <c r="N235" s="64"/>
      <c r="O235" s="64"/>
      <c r="P235" s="64"/>
      <c r="Q235" s="64"/>
      <c r="R235" s="64"/>
      <c r="S235" s="64"/>
      <c r="T235" s="64"/>
      <c r="U235" s="64"/>
      <c r="V235" s="64"/>
      <c r="W235" s="64"/>
      <c r="X235" s="64"/>
      <c r="Y235" s="64"/>
      <c r="Z235" s="64"/>
      <c r="AA235" s="64"/>
      <c r="AB235" s="64"/>
      <c r="AC235" s="64"/>
      <c r="AD235" s="64"/>
      <c r="AE235" s="64"/>
      <c r="AF235" s="64"/>
      <c r="AG235" s="64"/>
      <c r="AH235" s="64"/>
      <c r="AI235" s="64"/>
      <c r="AJ235" s="64"/>
    </row>
    <row r="236" spans="1:36" ht="15.75" customHeight="1" x14ac:dyDescent="0.2">
      <c r="A236" s="64"/>
      <c r="B236" s="64"/>
      <c r="C236" s="63"/>
      <c r="D236" s="64"/>
      <c r="E236" s="63"/>
      <c r="F236" s="63"/>
      <c r="G236" s="63"/>
      <c r="H236" s="63"/>
      <c r="I236" s="63"/>
      <c r="J236" s="64"/>
      <c r="K236" s="64"/>
      <c r="L236" s="64"/>
      <c r="M236" s="64"/>
      <c r="N236" s="64"/>
      <c r="O236" s="64"/>
      <c r="P236" s="64"/>
      <c r="Q236" s="64"/>
      <c r="R236" s="64"/>
      <c r="S236" s="64"/>
      <c r="T236" s="64"/>
      <c r="U236" s="64"/>
      <c r="V236" s="64"/>
      <c r="W236" s="64"/>
      <c r="X236" s="64"/>
      <c r="Y236" s="64"/>
      <c r="Z236" s="64"/>
      <c r="AA236" s="64"/>
      <c r="AB236" s="64"/>
      <c r="AC236" s="64"/>
      <c r="AD236" s="64"/>
      <c r="AE236" s="64"/>
      <c r="AF236" s="64"/>
      <c r="AG236" s="64"/>
      <c r="AH236" s="64"/>
      <c r="AI236" s="64"/>
      <c r="AJ236" s="64"/>
    </row>
    <row r="237" spans="1:36" ht="15.75" customHeight="1" x14ac:dyDescent="0.2">
      <c r="A237" s="64"/>
      <c r="B237" s="64"/>
      <c r="C237" s="63"/>
      <c r="D237" s="64"/>
      <c r="E237" s="63"/>
      <c r="F237" s="63"/>
      <c r="G237" s="63"/>
      <c r="H237" s="63"/>
      <c r="I237" s="63"/>
      <c r="J237" s="64"/>
      <c r="K237" s="64"/>
      <c r="L237" s="64"/>
      <c r="M237" s="64"/>
      <c r="N237" s="64"/>
      <c r="O237" s="64"/>
      <c r="P237" s="64"/>
      <c r="Q237" s="64"/>
      <c r="R237" s="64"/>
      <c r="S237" s="64"/>
      <c r="T237" s="64"/>
      <c r="U237" s="64"/>
      <c r="V237" s="64"/>
      <c r="W237" s="64"/>
      <c r="X237" s="64"/>
      <c r="Y237" s="64"/>
      <c r="Z237" s="64"/>
      <c r="AA237" s="64"/>
      <c r="AB237" s="64"/>
      <c r="AC237" s="64"/>
      <c r="AD237" s="64"/>
      <c r="AE237" s="64"/>
      <c r="AF237" s="64"/>
      <c r="AG237" s="64"/>
      <c r="AH237" s="64"/>
      <c r="AI237" s="64"/>
      <c r="AJ237" s="64"/>
    </row>
    <row r="238" spans="1:36" ht="15.75" customHeight="1" x14ac:dyDescent="0.2">
      <c r="A238" s="64"/>
      <c r="B238" s="64"/>
      <c r="C238" s="63"/>
      <c r="D238" s="64"/>
      <c r="E238" s="63"/>
      <c r="F238" s="63"/>
      <c r="G238" s="63"/>
      <c r="H238" s="63"/>
      <c r="I238" s="63"/>
      <c r="J238" s="64"/>
      <c r="K238" s="64"/>
      <c r="L238" s="64"/>
      <c r="M238" s="64"/>
      <c r="N238" s="64"/>
      <c r="O238" s="64"/>
      <c r="P238" s="64"/>
      <c r="Q238" s="64"/>
      <c r="R238" s="64"/>
      <c r="S238" s="64"/>
      <c r="T238" s="64"/>
      <c r="U238" s="64"/>
      <c r="V238" s="64"/>
      <c r="W238" s="64"/>
      <c r="X238" s="64"/>
      <c r="Y238" s="64"/>
      <c r="Z238" s="64"/>
      <c r="AA238" s="64"/>
      <c r="AB238" s="64"/>
      <c r="AC238" s="64"/>
      <c r="AD238" s="64"/>
      <c r="AE238" s="64"/>
      <c r="AF238" s="64"/>
      <c r="AG238" s="64"/>
      <c r="AH238" s="64"/>
      <c r="AI238" s="64"/>
      <c r="AJ238" s="64"/>
    </row>
    <row r="239" spans="1:36" ht="15.75" customHeight="1" x14ac:dyDescent="0.2">
      <c r="A239" s="64"/>
      <c r="B239" s="64"/>
      <c r="C239" s="63"/>
      <c r="D239" s="64"/>
      <c r="E239" s="63"/>
      <c r="F239" s="63"/>
      <c r="G239" s="63"/>
      <c r="H239" s="63"/>
      <c r="I239" s="63"/>
      <c r="J239" s="64"/>
      <c r="K239" s="64"/>
      <c r="L239" s="64"/>
      <c r="M239" s="64"/>
      <c r="N239" s="64"/>
      <c r="O239" s="64"/>
      <c r="P239" s="64"/>
      <c r="Q239" s="64"/>
      <c r="R239" s="64"/>
      <c r="S239" s="64"/>
      <c r="T239" s="64"/>
      <c r="U239" s="64"/>
      <c r="V239" s="64"/>
      <c r="W239" s="64"/>
      <c r="X239" s="64"/>
      <c r="Y239" s="64"/>
      <c r="Z239" s="64"/>
      <c r="AA239" s="64"/>
      <c r="AB239" s="64"/>
      <c r="AC239" s="64"/>
      <c r="AD239" s="64"/>
      <c r="AE239" s="64"/>
      <c r="AF239" s="64"/>
      <c r="AG239" s="64"/>
      <c r="AH239" s="64"/>
      <c r="AI239" s="64"/>
      <c r="AJ239" s="64"/>
    </row>
    <row r="240" spans="1:36" ht="15.75" customHeight="1" x14ac:dyDescent="0.2">
      <c r="A240" s="64"/>
      <c r="B240" s="64"/>
      <c r="C240" s="63"/>
      <c r="D240" s="64"/>
      <c r="E240" s="63"/>
      <c r="F240" s="63"/>
      <c r="G240" s="63"/>
      <c r="H240" s="63"/>
      <c r="I240" s="63"/>
      <c r="J240" s="64"/>
      <c r="K240" s="64"/>
      <c r="L240" s="64"/>
      <c r="M240" s="64"/>
      <c r="N240" s="64"/>
      <c r="O240" s="64"/>
      <c r="P240" s="64"/>
      <c r="Q240" s="64"/>
      <c r="R240" s="64"/>
      <c r="S240" s="64"/>
      <c r="T240" s="64"/>
      <c r="U240" s="64"/>
      <c r="V240" s="64"/>
      <c r="W240" s="64"/>
      <c r="X240" s="64"/>
      <c r="Y240" s="64"/>
      <c r="Z240" s="64"/>
      <c r="AA240" s="64"/>
      <c r="AB240" s="64"/>
      <c r="AC240" s="64"/>
      <c r="AD240" s="64"/>
      <c r="AE240" s="64"/>
      <c r="AF240" s="64"/>
      <c r="AG240" s="64"/>
      <c r="AH240" s="64"/>
      <c r="AI240" s="64"/>
      <c r="AJ240" s="64"/>
    </row>
    <row r="241" spans="1:36" ht="15.75" customHeight="1" x14ac:dyDescent="0.2">
      <c r="A241" s="64"/>
      <c r="B241" s="64"/>
      <c r="C241" s="63"/>
      <c r="D241" s="64"/>
      <c r="E241" s="63"/>
      <c r="F241" s="63"/>
      <c r="G241" s="63"/>
      <c r="H241" s="63"/>
      <c r="I241" s="63"/>
      <c r="J241" s="64"/>
      <c r="K241" s="64"/>
      <c r="L241" s="64"/>
      <c r="M241" s="64"/>
      <c r="N241" s="64"/>
      <c r="O241" s="64"/>
      <c r="P241" s="64"/>
      <c r="Q241" s="64"/>
      <c r="R241" s="64"/>
      <c r="S241" s="64"/>
      <c r="T241" s="64"/>
      <c r="U241" s="64"/>
      <c r="V241" s="64"/>
      <c r="W241" s="64"/>
      <c r="X241" s="64"/>
      <c r="Y241" s="64"/>
      <c r="Z241" s="64"/>
      <c r="AA241" s="64"/>
      <c r="AB241" s="64"/>
      <c r="AC241" s="64"/>
      <c r="AD241" s="64"/>
      <c r="AE241" s="64"/>
      <c r="AF241" s="64"/>
      <c r="AG241" s="64"/>
      <c r="AH241" s="64"/>
      <c r="AI241" s="64"/>
      <c r="AJ241" s="64"/>
    </row>
    <row r="242" spans="1:36" ht="15.75" customHeight="1" x14ac:dyDescent="0.2">
      <c r="A242" s="64"/>
      <c r="B242" s="64"/>
      <c r="C242" s="63"/>
      <c r="D242" s="64"/>
      <c r="E242" s="63"/>
      <c r="F242" s="63"/>
      <c r="G242" s="63"/>
      <c r="H242" s="63"/>
      <c r="I242" s="63"/>
      <c r="J242" s="64"/>
      <c r="K242" s="64"/>
      <c r="L242" s="64"/>
      <c r="M242" s="64"/>
      <c r="N242" s="64"/>
      <c r="O242" s="64"/>
      <c r="P242" s="64"/>
      <c r="Q242" s="64"/>
      <c r="R242" s="64"/>
      <c r="S242" s="64"/>
      <c r="T242" s="64"/>
      <c r="U242" s="64"/>
      <c r="V242" s="64"/>
      <c r="W242" s="64"/>
      <c r="X242" s="64"/>
      <c r="Y242" s="64"/>
      <c r="Z242" s="64"/>
      <c r="AA242" s="64"/>
      <c r="AB242" s="64"/>
      <c r="AC242" s="64"/>
      <c r="AD242" s="64"/>
      <c r="AE242" s="64"/>
      <c r="AF242" s="64"/>
      <c r="AG242" s="64"/>
      <c r="AH242" s="64"/>
      <c r="AI242" s="64"/>
      <c r="AJ242" s="64"/>
    </row>
    <row r="243" spans="1:36" ht="15.75" customHeight="1" x14ac:dyDescent="0.2">
      <c r="A243" s="64"/>
      <c r="B243" s="64"/>
      <c r="C243" s="63"/>
      <c r="D243" s="64"/>
      <c r="E243" s="63"/>
      <c r="F243" s="63"/>
      <c r="G243" s="63"/>
      <c r="H243" s="63"/>
      <c r="I243" s="63"/>
      <c r="J243" s="64"/>
      <c r="K243" s="64"/>
      <c r="L243" s="64"/>
      <c r="M243" s="64"/>
      <c r="N243" s="64"/>
      <c r="O243" s="64"/>
      <c r="P243" s="64"/>
      <c r="Q243" s="64"/>
      <c r="R243" s="64"/>
      <c r="S243" s="64"/>
      <c r="T243" s="64"/>
      <c r="U243" s="64"/>
      <c r="V243" s="64"/>
      <c r="W243" s="64"/>
      <c r="X243" s="64"/>
      <c r="Y243" s="64"/>
      <c r="Z243" s="64"/>
      <c r="AA243" s="64"/>
      <c r="AB243" s="64"/>
      <c r="AC243" s="64"/>
      <c r="AD243" s="64"/>
      <c r="AE243" s="64"/>
      <c r="AF243" s="64"/>
      <c r="AG243" s="64"/>
      <c r="AH243" s="64"/>
      <c r="AI243" s="64"/>
      <c r="AJ243" s="64"/>
    </row>
    <row r="244" spans="1:36" ht="15.75" customHeight="1" x14ac:dyDescent="0.2">
      <c r="A244" s="64"/>
      <c r="B244" s="64"/>
      <c r="C244" s="63"/>
      <c r="D244" s="64"/>
      <c r="E244" s="63"/>
      <c r="F244" s="63"/>
      <c r="G244" s="63"/>
      <c r="H244" s="63"/>
      <c r="I244" s="63"/>
      <c r="J244" s="64"/>
      <c r="K244" s="64"/>
      <c r="L244" s="64"/>
      <c r="M244" s="64"/>
      <c r="N244" s="64"/>
      <c r="O244" s="64"/>
      <c r="P244" s="64"/>
      <c r="Q244" s="64"/>
      <c r="R244" s="64"/>
      <c r="S244" s="64"/>
      <c r="T244" s="64"/>
      <c r="U244" s="64"/>
      <c r="V244" s="64"/>
      <c r="W244" s="64"/>
      <c r="X244" s="64"/>
      <c r="Y244" s="64"/>
      <c r="Z244" s="64"/>
      <c r="AA244" s="64"/>
      <c r="AB244" s="64"/>
      <c r="AC244" s="64"/>
      <c r="AD244" s="64"/>
      <c r="AE244" s="64"/>
      <c r="AF244" s="64"/>
      <c r="AG244" s="64"/>
      <c r="AH244" s="64"/>
      <c r="AI244" s="64"/>
      <c r="AJ244" s="64"/>
    </row>
    <row r="245" spans="1:36" ht="15.75" customHeight="1" x14ac:dyDescent="0.2">
      <c r="A245" s="64"/>
      <c r="B245" s="64"/>
      <c r="C245" s="63"/>
      <c r="D245" s="64"/>
      <c r="E245" s="63"/>
      <c r="F245" s="63"/>
      <c r="G245" s="63"/>
      <c r="H245" s="63"/>
      <c r="I245" s="63"/>
      <c r="J245" s="64"/>
      <c r="K245" s="64"/>
      <c r="L245" s="64"/>
      <c r="M245" s="64"/>
      <c r="N245" s="64"/>
      <c r="O245" s="64"/>
      <c r="P245" s="64"/>
      <c r="Q245" s="64"/>
      <c r="R245" s="64"/>
      <c r="S245" s="64"/>
      <c r="T245" s="64"/>
      <c r="U245" s="64"/>
      <c r="V245" s="64"/>
      <c r="W245" s="64"/>
      <c r="X245" s="64"/>
      <c r="Y245" s="64"/>
      <c r="Z245" s="64"/>
      <c r="AA245" s="64"/>
      <c r="AB245" s="64"/>
      <c r="AC245" s="64"/>
      <c r="AD245" s="64"/>
      <c r="AE245" s="64"/>
      <c r="AF245" s="64"/>
      <c r="AG245" s="64"/>
      <c r="AH245" s="64"/>
      <c r="AI245" s="64"/>
      <c r="AJ245" s="64"/>
    </row>
    <row r="246" spans="1:36" ht="15.75" customHeight="1" x14ac:dyDescent="0.2">
      <c r="A246" s="64"/>
      <c r="B246" s="64"/>
      <c r="C246" s="63"/>
      <c r="D246" s="64"/>
      <c r="E246" s="63"/>
      <c r="F246" s="63"/>
      <c r="G246" s="63"/>
      <c r="H246" s="63"/>
      <c r="I246" s="63"/>
      <c r="J246" s="64"/>
      <c r="K246" s="64"/>
      <c r="L246" s="64"/>
      <c r="M246" s="64"/>
      <c r="N246" s="64"/>
      <c r="O246" s="64"/>
      <c r="P246" s="64"/>
      <c r="Q246" s="64"/>
      <c r="R246" s="64"/>
      <c r="S246" s="64"/>
      <c r="T246" s="64"/>
      <c r="U246" s="64"/>
      <c r="V246" s="64"/>
      <c r="W246" s="64"/>
      <c r="X246" s="64"/>
      <c r="Y246" s="64"/>
      <c r="Z246" s="64"/>
      <c r="AA246" s="64"/>
      <c r="AB246" s="64"/>
      <c r="AC246" s="64"/>
      <c r="AD246" s="64"/>
      <c r="AE246" s="64"/>
      <c r="AF246" s="64"/>
      <c r="AG246" s="64"/>
      <c r="AH246" s="64"/>
      <c r="AI246" s="64"/>
      <c r="AJ246" s="64"/>
    </row>
    <row r="247" spans="1:36" ht="15.75" customHeight="1" x14ac:dyDescent="0.2">
      <c r="A247" s="64"/>
      <c r="B247" s="64"/>
      <c r="C247" s="63"/>
      <c r="D247" s="64"/>
      <c r="E247" s="63"/>
      <c r="F247" s="63"/>
      <c r="G247" s="63"/>
      <c r="H247" s="63"/>
      <c r="I247" s="63"/>
      <c r="J247" s="64"/>
      <c r="K247" s="64"/>
      <c r="L247" s="64"/>
      <c r="M247" s="64"/>
      <c r="N247" s="64"/>
      <c r="O247" s="64"/>
      <c r="P247" s="64"/>
      <c r="Q247" s="64"/>
      <c r="R247" s="64"/>
      <c r="S247" s="64"/>
      <c r="T247" s="64"/>
      <c r="U247" s="64"/>
      <c r="V247" s="64"/>
      <c r="W247" s="64"/>
      <c r="X247" s="64"/>
      <c r="Y247" s="64"/>
      <c r="Z247" s="64"/>
      <c r="AA247" s="64"/>
      <c r="AB247" s="64"/>
      <c r="AC247" s="64"/>
      <c r="AD247" s="64"/>
      <c r="AE247" s="64"/>
      <c r="AF247" s="64"/>
      <c r="AG247" s="64"/>
      <c r="AH247" s="64"/>
      <c r="AI247" s="64"/>
      <c r="AJ247" s="64"/>
    </row>
    <row r="248" spans="1:36" ht="15.75" customHeight="1" x14ac:dyDescent="0.2">
      <c r="A248" s="64"/>
      <c r="B248" s="64"/>
      <c r="C248" s="63"/>
      <c r="D248" s="64"/>
      <c r="E248" s="63"/>
      <c r="F248" s="63"/>
      <c r="G248" s="63"/>
      <c r="H248" s="63"/>
      <c r="I248" s="63"/>
      <c r="J248" s="64"/>
      <c r="K248" s="64"/>
      <c r="L248" s="64"/>
      <c r="M248" s="64"/>
      <c r="N248" s="64"/>
      <c r="O248" s="64"/>
      <c r="P248" s="64"/>
      <c r="Q248" s="64"/>
      <c r="R248" s="64"/>
      <c r="S248" s="64"/>
      <c r="T248" s="64"/>
      <c r="U248" s="64"/>
      <c r="V248" s="64"/>
      <c r="W248" s="64"/>
      <c r="X248" s="64"/>
      <c r="Y248" s="64"/>
      <c r="Z248" s="64"/>
      <c r="AA248" s="64"/>
      <c r="AB248" s="64"/>
      <c r="AC248" s="64"/>
      <c r="AD248" s="64"/>
      <c r="AE248" s="64"/>
      <c r="AF248" s="64"/>
      <c r="AG248" s="64"/>
      <c r="AH248" s="64"/>
      <c r="AI248" s="64"/>
      <c r="AJ248" s="64"/>
    </row>
    <row r="249" spans="1:36" ht="15.75" customHeight="1" x14ac:dyDescent="0.2">
      <c r="A249" s="64"/>
      <c r="B249" s="64"/>
      <c r="C249" s="63"/>
      <c r="D249" s="64"/>
      <c r="E249" s="63"/>
      <c r="F249" s="63"/>
      <c r="G249" s="63"/>
      <c r="H249" s="63"/>
      <c r="I249" s="63"/>
      <c r="J249" s="64"/>
      <c r="K249" s="64"/>
      <c r="L249" s="64"/>
      <c r="M249" s="64"/>
      <c r="N249" s="64"/>
      <c r="O249" s="64"/>
      <c r="P249" s="64"/>
      <c r="Q249" s="64"/>
      <c r="R249" s="64"/>
      <c r="S249" s="64"/>
      <c r="T249" s="64"/>
      <c r="U249" s="64"/>
      <c r="V249" s="64"/>
      <c r="W249" s="64"/>
      <c r="X249" s="64"/>
      <c r="Y249" s="64"/>
      <c r="Z249" s="64"/>
      <c r="AA249" s="64"/>
      <c r="AB249" s="64"/>
      <c r="AC249" s="64"/>
      <c r="AD249" s="64"/>
      <c r="AE249" s="64"/>
      <c r="AF249" s="64"/>
      <c r="AG249" s="64"/>
      <c r="AH249" s="64"/>
      <c r="AI249" s="64"/>
      <c r="AJ249" s="64"/>
    </row>
    <row r="250" spans="1:36" ht="15.75" customHeight="1" x14ac:dyDescent="0.2">
      <c r="A250" s="64"/>
      <c r="B250" s="64"/>
      <c r="C250" s="63"/>
      <c r="D250" s="64"/>
      <c r="E250" s="63"/>
      <c r="F250" s="63"/>
      <c r="G250" s="63"/>
      <c r="H250" s="63"/>
      <c r="I250" s="63"/>
      <c r="J250" s="64"/>
      <c r="K250" s="64"/>
      <c r="L250" s="64"/>
      <c r="M250" s="64"/>
      <c r="N250" s="64"/>
      <c r="O250" s="64"/>
      <c r="P250" s="64"/>
      <c r="Q250" s="64"/>
      <c r="R250" s="64"/>
      <c r="S250" s="64"/>
      <c r="T250" s="64"/>
      <c r="U250" s="64"/>
      <c r="V250" s="64"/>
      <c r="W250" s="64"/>
      <c r="X250" s="64"/>
      <c r="Y250" s="64"/>
      <c r="Z250" s="64"/>
      <c r="AA250" s="64"/>
      <c r="AB250" s="64"/>
      <c r="AC250" s="64"/>
      <c r="AD250" s="64"/>
      <c r="AE250" s="64"/>
      <c r="AF250" s="64"/>
      <c r="AG250" s="64"/>
      <c r="AH250" s="64"/>
      <c r="AI250" s="64"/>
      <c r="AJ250" s="64"/>
    </row>
    <row r="251" spans="1:36" ht="15.75" customHeight="1" x14ac:dyDescent="0.2">
      <c r="A251" s="64"/>
      <c r="B251" s="64"/>
      <c r="C251" s="63"/>
      <c r="D251" s="64"/>
      <c r="E251" s="63"/>
      <c r="F251" s="63"/>
      <c r="G251" s="63"/>
      <c r="H251" s="63"/>
      <c r="I251" s="63"/>
      <c r="J251" s="64"/>
      <c r="K251" s="64"/>
      <c r="L251" s="64"/>
      <c r="M251" s="64"/>
      <c r="N251" s="64"/>
      <c r="O251" s="64"/>
      <c r="P251" s="64"/>
      <c r="Q251" s="64"/>
      <c r="R251" s="64"/>
      <c r="S251" s="64"/>
      <c r="T251" s="64"/>
      <c r="U251" s="64"/>
      <c r="V251" s="64"/>
      <c r="W251" s="64"/>
      <c r="X251" s="64"/>
      <c r="Y251" s="64"/>
      <c r="Z251" s="64"/>
      <c r="AA251" s="64"/>
      <c r="AB251" s="64"/>
      <c r="AC251" s="64"/>
      <c r="AD251" s="64"/>
      <c r="AE251" s="64"/>
      <c r="AF251" s="64"/>
      <c r="AG251" s="64"/>
      <c r="AH251" s="64"/>
      <c r="AI251" s="64"/>
      <c r="AJ251" s="64"/>
    </row>
    <row r="252" spans="1:36" ht="15.75" customHeight="1" x14ac:dyDescent="0.2">
      <c r="A252" s="64"/>
      <c r="B252" s="64"/>
      <c r="C252" s="63"/>
      <c r="D252" s="64"/>
      <c r="E252" s="63"/>
      <c r="F252" s="63"/>
      <c r="G252" s="63"/>
      <c r="H252" s="63"/>
      <c r="I252" s="63"/>
      <c r="J252" s="64"/>
      <c r="K252" s="64"/>
      <c r="L252" s="64"/>
      <c r="M252" s="64"/>
      <c r="N252" s="64"/>
      <c r="O252" s="64"/>
      <c r="P252" s="64"/>
      <c r="Q252" s="64"/>
      <c r="R252" s="64"/>
      <c r="S252" s="64"/>
      <c r="T252" s="64"/>
      <c r="U252" s="64"/>
      <c r="V252" s="64"/>
      <c r="W252" s="64"/>
      <c r="X252" s="64"/>
      <c r="Y252" s="64"/>
      <c r="Z252" s="64"/>
      <c r="AA252" s="64"/>
      <c r="AB252" s="64"/>
      <c r="AC252" s="64"/>
      <c r="AD252" s="64"/>
      <c r="AE252" s="64"/>
      <c r="AF252" s="64"/>
      <c r="AG252" s="64"/>
      <c r="AH252" s="64"/>
      <c r="AI252" s="64"/>
      <c r="AJ252" s="64"/>
    </row>
    <row r="253" spans="1:36" ht="15.75" customHeight="1" x14ac:dyDescent="0.2">
      <c r="A253" s="64"/>
      <c r="B253" s="64"/>
      <c r="C253" s="63"/>
      <c r="D253" s="64"/>
      <c r="E253" s="63"/>
      <c r="F253" s="63"/>
      <c r="G253" s="63"/>
      <c r="H253" s="63"/>
      <c r="I253" s="63"/>
      <c r="J253" s="64"/>
      <c r="K253" s="64"/>
      <c r="L253" s="64"/>
      <c r="M253" s="64"/>
      <c r="N253" s="64"/>
      <c r="O253" s="64"/>
      <c r="P253" s="64"/>
      <c r="Q253" s="64"/>
      <c r="R253" s="64"/>
      <c r="S253" s="64"/>
      <c r="T253" s="64"/>
      <c r="U253" s="64"/>
      <c r="V253" s="64"/>
      <c r="W253" s="64"/>
      <c r="X253" s="64"/>
      <c r="Y253" s="64"/>
      <c r="Z253" s="64"/>
      <c r="AA253" s="64"/>
      <c r="AB253" s="64"/>
      <c r="AC253" s="64"/>
      <c r="AD253" s="64"/>
      <c r="AE253" s="64"/>
      <c r="AF253" s="64"/>
      <c r="AG253" s="64"/>
      <c r="AH253" s="64"/>
      <c r="AI253" s="64"/>
      <c r="AJ253" s="64"/>
    </row>
    <row r="254" spans="1:36" ht="15.75" customHeight="1" x14ac:dyDescent="0.2">
      <c r="A254" s="64"/>
      <c r="B254" s="64"/>
      <c r="C254" s="63"/>
      <c r="D254" s="64"/>
      <c r="E254" s="63"/>
      <c r="F254" s="63"/>
      <c r="G254" s="63"/>
      <c r="H254" s="63"/>
      <c r="I254" s="63"/>
      <c r="J254" s="64"/>
      <c r="K254" s="64"/>
      <c r="L254" s="64"/>
      <c r="M254" s="64"/>
      <c r="N254" s="64"/>
      <c r="O254" s="64"/>
      <c r="P254" s="64"/>
      <c r="Q254" s="64"/>
      <c r="R254" s="64"/>
      <c r="S254" s="64"/>
      <c r="T254" s="64"/>
      <c r="U254" s="64"/>
      <c r="V254" s="64"/>
      <c r="W254" s="64"/>
      <c r="X254" s="64"/>
      <c r="Y254" s="64"/>
      <c r="Z254" s="64"/>
      <c r="AA254" s="64"/>
      <c r="AB254" s="64"/>
      <c r="AC254" s="64"/>
      <c r="AD254" s="64"/>
      <c r="AE254" s="64"/>
      <c r="AF254" s="64"/>
      <c r="AG254" s="64"/>
      <c r="AH254" s="64"/>
      <c r="AI254" s="64"/>
      <c r="AJ254" s="64"/>
    </row>
    <row r="255" spans="1:36" ht="15.75" customHeight="1" x14ac:dyDescent="0.2">
      <c r="A255" s="64"/>
      <c r="B255" s="64"/>
      <c r="C255" s="63"/>
      <c r="D255" s="64"/>
      <c r="E255" s="63"/>
      <c r="F255" s="63"/>
      <c r="G255" s="63"/>
      <c r="H255" s="63"/>
      <c r="I255" s="63"/>
      <c r="J255" s="64"/>
      <c r="K255" s="64"/>
      <c r="L255" s="64"/>
      <c r="M255" s="64"/>
      <c r="N255" s="64"/>
      <c r="O255" s="64"/>
      <c r="P255" s="64"/>
      <c r="Q255" s="64"/>
      <c r="R255" s="64"/>
      <c r="S255" s="64"/>
      <c r="T255" s="64"/>
      <c r="U255" s="64"/>
      <c r="V255" s="64"/>
      <c r="W255" s="64"/>
      <c r="X255" s="64"/>
      <c r="Y255" s="64"/>
      <c r="Z255" s="64"/>
      <c r="AA255" s="64"/>
      <c r="AB255" s="64"/>
      <c r="AC255" s="64"/>
      <c r="AD255" s="64"/>
      <c r="AE255" s="64"/>
      <c r="AF255" s="64"/>
      <c r="AG255" s="64"/>
      <c r="AH255" s="64"/>
      <c r="AI255" s="64"/>
      <c r="AJ255" s="64"/>
    </row>
    <row r="256" spans="1:36" ht="15.75" customHeight="1" x14ac:dyDescent="0.2">
      <c r="A256" s="64"/>
      <c r="B256" s="64"/>
      <c r="C256" s="63"/>
      <c r="D256" s="64"/>
      <c r="E256" s="63"/>
      <c r="F256" s="63"/>
      <c r="G256" s="63"/>
      <c r="H256" s="63"/>
      <c r="I256" s="63"/>
      <c r="J256" s="64"/>
      <c r="K256" s="64"/>
      <c r="L256" s="64"/>
      <c r="M256" s="64"/>
      <c r="N256" s="64"/>
      <c r="O256" s="64"/>
      <c r="P256" s="64"/>
      <c r="Q256" s="64"/>
      <c r="R256" s="64"/>
      <c r="S256" s="64"/>
      <c r="T256" s="64"/>
      <c r="U256" s="64"/>
      <c r="V256" s="64"/>
      <c r="W256" s="64"/>
      <c r="X256" s="64"/>
      <c r="Y256" s="64"/>
      <c r="Z256" s="64"/>
      <c r="AA256" s="64"/>
      <c r="AB256" s="64"/>
      <c r="AC256" s="64"/>
      <c r="AD256" s="64"/>
      <c r="AE256" s="64"/>
      <c r="AF256" s="64"/>
      <c r="AG256" s="64"/>
      <c r="AH256" s="64"/>
      <c r="AI256" s="64"/>
      <c r="AJ256" s="64"/>
    </row>
    <row r="257" spans="1:36" ht="15.75" customHeight="1" x14ac:dyDescent="0.2">
      <c r="A257" s="64"/>
      <c r="B257" s="64"/>
      <c r="C257" s="63"/>
      <c r="D257" s="64"/>
      <c r="E257" s="63"/>
      <c r="F257" s="63"/>
      <c r="G257" s="63"/>
      <c r="H257" s="63"/>
      <c r="I257" s="63"/>
      <c r="J257" s="64"/>
      <c r="K257" s="64"/>
      <c r="L257" s="64"/>
      <c r="M257" s="64"/>
      <c r="N257" s="64"/>
      <c r="O257" s="64"/>
      <c r="P257" s="64"/>
      <c r="Q257" s="64"/>
      <c r="R257" s="64"/>
      <c r="S257" s="64"/>
      <c r="T257" s="64"/>
      <c r="U257" s="64"/>
      <c r="V257" s="64"/>
      <c r="W257" s="64"/>
      <c r="X257" s="64"/>
      <c r="Y257" s="64"/>
      <c r="Z257" s="64"/>
      <c r="AA257" s="64"/>
      <c r="AB257" s="64"/>
      <c r="AC257" s="64"/>
      <c r="AD257" s="64"/>
      <c r="AE257" s="64"/>
      <c r="AF257" s="64"/>
      <c r="AG257" s="64"/>
      <c r="AH257" s="64"/>
      <c r="AI257" s="64"/>
      <c r="AJ257" s="64"/>
    </row>
    <row r="258" spans="1:36" ht="15.75" customHeight="1" x14ac:dyDescent="0.2">
      <c r="A258" s="64"/>
      <c r="B258" s="64"/>
      <c r="C258" s="63"/>
      <c r="D258" s="64"/>
      <c r="E258" s="63"/>
      <c r="F258" s="63"/>
      <c r="G258" s="63"/>
      <c r="H258" s="63"/>
      <c r="I258" s="63"/>
      <c r="J258" s="64"/>
      <c r="K258" s="64"/>
      <c r="L258" s="64"/>
      <c r="M258" s="64"/>
      <c r="N258" s="64"/>
      <c r="O258" s="64"/>
      <c r="P258" s="64"/>
      <c r="Q258" s="64"/>
      <c r="R258" s="64"/>
      <c r="S258" s="64"/>
      <c r="T258" s="64"/>
      <c r="U258" s="64"/>
      <c r="V258" s="64"/>
      <c r="W258" s="64"/>
      <c r="X258" s="64"/>
      <c r="Y258" s="64"/>
      <c r="Z258" s="64"/>
      <c r="AA258" s="64"/>
      <c r="AB258" s="64"/>
      <c r="AC258" s="64"/>
      <c r="AD258" s="64"/>
      <c r="AE258" s="64"/>
      <c r="AF258" s="64"/>
      <c r="AG258" s="64"/>
      <c r="AH258" s="64"/>
      <c r="AI258" s="64"/>
      <c r="AJ258" s="64"/>
    </row>
    <row r="259" spans="1:36" ht="15.75" customHeight="1" x14ac:dyDescent="0.2">
      <c r="A259" s="64"/>
      <c r="B259" s="64"/>
      <c r="C259" s="63"/>
      <c r="D259" s="64"/>
      <c r="E259" s="63"/>
      <c r="F259" s="63"/>
      <c r="G259" s="63"/>
      <c r="H259" s="63"/>
      <c r="I259" s="63"/>
      <c r="J259" s="64"/>
      <c r="K259" s="64"/>
      <c r="L259" s="64"/>
      <c r="M259" s="64"/>
      <c r="N259" s="64"/>
      <c r="O259" s="64"/>
      <c r="P259" s="64"/>
      <c r="Q259" s="64"/>
      <c r="R259" s="64"/>
      <c r="S259" s="64"/>
      <c r="T259" s="64"/>
      <c r="U259" s="64"/>
      <c r="V259" s="64"/>
      <c r="W259" s="64"/>
      <c r="X259" s="64"/>
      <c r="Y259" s="64"/>
      <c r="Z259" s="64"/>
      <c r="AA259" s="64"/>
      <c r="AB259" s="64"/>
      <c r="AC259" s="64"/>
      <c r="AD259" s="64"/>
      <c r="AE259" s="64"/>
      <c r="AF259" s="64"/>
      <c r="AG259" s="64"/>
      <c r="AH259" s="64"/>
      <c r="AI259" s="64"/>
      <c r="AJ259" s="64"/>
    </row>
    <row r="260" spans="1:36" ht="15.75" customHeight="1" x14ac:dyDescent="0.2">
      <c r="A260" s="64"/>
      <c r="B260" s="64"/>
      <c r="C260" s="63"/>
      <c r="D260" s="64"/>
      <c r="E260" s="63"/>
      <c r="F260" s="63"/>
      <c r="G260" s="63"/>
      <c r="H260" s="63"/>
      <c r="I260" s="63"/>
      <c r="J260" s="64"/>
      <c r="K260" s="64"/>
      <c r="L260" s="64"/>
      <c r="M260" s="64"/>
      <c r="N260" s="64"/>
      <c r="O260" s="64"/>
      <c r="P260" s="64"/>
      <c r="Q260" s="64"/>
      <c r="R260" s="64"/>
      <c r="S260" s="64"/>
      <c r="T260" s="64"/>
      <c r="U260" s="64"/>
      <c r="V260" s="64"/>
      <c r="W260" s="64"/>
      <c r="X260" s="64"/>
      <c r="Y260" s="64"/>
      <c r="Z260" s="64"/>
      <c r="AA260" s="64"/>
      <c r="AB260" s="64"/>
      <c r="AC260" s="64"/>
      <c r="AD260" s="64"/>
      <c r="AE260" s="64"/>
      <c r="AF260" s="64"/>
      <c r="AG260" s="64"/>
      <c r="AH260" s="64"/>
      <c r="AI260" s="64"/>
      <c r="AJ260" s="64"/>
    </row>
    <row r="261" spans="1:36" ht="15.75" customHeight="1" x14ac:dyDescent="0.2">
      <c r="A261" s="64"/>
      <c r="B261" s="64"/>
      <c r="C261" s="63"/>
      <c r="D261" s="64"/>
      <c r="E261" s="63"/>
      <c r="F261" s="63"/>
      <c r="G261" s="63"/>
      <c r="H261" s="63"/>
      <c r="I261" s="63"/>
      <c r="J261" s="64"/>
      <c r="K261" s="64"/>
      <c r="L261" s="64"/>
      <c r="M261" s="64"/>
      <c r="N261" s="64"/>
      <c r="O261" s="64"/>
      <c r="P261" s="64"/>
      <c r="Q261" s="64"/>
      <c r="R261" s="64"/>
      <c r="S261" s="64"/>
      <c r="T261" s="64"/>
      <c r="U261" s="64"/>
      <c r="V261" s="64"/>
      <c r="W261" s="64"/>
      <c r="X261" s="64"/>
      <c r="Y261" s="64"/>
      <c r="Z261" s="64"/>
      <c r="AA261" s="64"/>
      <c r="AB261" s="64"/>
      <c r="AC261" s="64"/>
      <c r="AD261" s="64"/>
      <c r="AE261" s="64"/>
      <c r="AF261" s="64"/>
      <c r="AG261" s="64"/>
      <c r="AH261" s="64"/>
      <c r="AI261" s="64"/>
      <c r="AJ261" s="64"/>
    </row>
    <row r="262" spans="1:36" ht="15.75" customHeight="1" x14ac:dyDescent="0.2">
      <c r="A262" s="64"/>
      <c r="B262" s="64"/>
      <c r="C262" s="63"/>
      <c r="D262" s="64"/>
      <c r="E262" s="63"/>
      <c r="F262" s="63"/>
      <c r="G262" s="63"/>
      <c r="H262" s="63"/>
      <c r="I262" s="63"/>
      <c r="J262" s="64"/>
      <c r="K262" s="64"/>
      <c r="L262" s="64"/>
      <c r="M262" s="64"/>
      <c r="N262" s="64"/>
      <c r="O262" s="64"/>
      <c r="P262" s="64"/>
      <c r="Q262" s="64"/>
      <c r="R262" s="64"/>
      <c r="S262" s="64"/>
      <c r="T262" s="64"/>
      <c r="U262" s="64"/>
      <c r="V262" s="64"/>
      <c r="W262" s="64"/>
      <c r="X262" s="64"/>
      <c r="Y262" s="64"/>
      <c r="Z262" s="64"/>
      <c r="AA262" s="64"/>
      <c r="AB262" s="64"/>
      <c r="AC262" s="64"/>
      <c r="AD262" s="64"/>
      <c r="AE262" s="64"/>
      <c r="AF262" s="64"/>
      <c r="AG262" s="64"/>
      <c r="AH262" s="64"/>
      <c r="AI262" s="64"/>
      <c r="AJ262" s="64"/>
    </row>
    <row r="263" spans="1:36" ht="15.75" customHeight="1" x14ac:dyDescent="0.2">
      <c r="A263" s="64"/>
      <c r="B263" s="64"/>
      <c r="C263" s="63"/>
      <c r="D263" s="64"/>
      <c r="E263" s="63"/>
      <c r="F263" s="63"/>
      <c r="G263" s="63"/>
      <c r="H263" s="63"/>
      <c r="I263" s="63"/>
      <c r="J263" s="64"/>
      <c r="K263" s="64"/>
      <c r="L263" s="64"/>
      <c r="M263" s="64"/>
      <c r="N263" s="64"/>
      <c r="O263" s="64"/>
      <c r="P263" s="64"/>
      <c r="Q263" s="64"/>
      <c r="R263" s="64"/>
      <c r="S263" s="64"/>
      <c r="T263" s="64"/>
      <c r="U263" s="64"/>
      <c r="V263" s="64"/>
      <c r="W263" s="64"/>
      <c r="X263" s="64"/>
      <c r="Y263" s="64"/>
      <c r="Z263" s="64"/>
      <c r="AA263" s="64"/>
      <c r="AB263" s="64"/>
      <c r="AC263" s="64"/>
      <c r="AD263" s="64"/>
      <c r="AE263" s="64"/>
      <c r="AF263" s="64"/>
      <c r="AG263" s="64"/>
      <c r="AH263" s="64"/>
      <c r="AI263" s="64"/>
      <c r="AJ263" s="64"/>
    </row>
    <row r="264" spans="1:36" ht="15.75" customHeight="1" x14ac:dyDescent="0.2">
      <c r="A264" s="64"/>
      <c r="B264" s="64"/>
      <c r="C264" s="63"/>
      <c r="D264" s="64"/>
      <c r="E264" s="63"/>
      <c r="F264" s="63"/>
      <c r="G264" s="63"/>
      <c r="H264" s="63"/>
      <c r="I264" s="63"/>
      <c r="J264" s="64"/>
      <c r="K264" s="64"/>
      <c r="L264" s="64"/>
      <c r="M264" s="64"/>
      <c r="N264" s="64"/>
      <c r="O264" s="64"/>
      <c r="P264" s="64"/>
      <c r="Q264" s="64"/>
      <c r="R264" s="64"/>
      <c r="S264" s="64"/>
      <c r="T264" s="64"/>
      <c r="U264" s="64"/>
      <c r="V264" s="64"/>
      <c r="W264" s="64"/>
      <c r="X264" s="64"/>
      <c r="Y264" s="64"/>
      <c r="Z264" s="64"/>
      <c r="AA264" s="64"/>
      <c r="AB264" s="64"/>
      <c r="AC264" s="64"/>
      <c r="AD264" s="64"/>
      <c r="AE264" s="64"/>
      <c r="AF264" s="64"/>
      <c r="AG264" s="64"/>
      <c r="AH264" s="64"/>
      <c r="AI264" s="64"/>
      <c r="AJ264" s="64"/>
    </row>
    <row r="265" spans="1:36" ht="15.75" customHeight="1" x14ac:dyDescent="0.2">
      <c r="A265" s="64"/>
      <c r="B265" s="64"/>
      <c r="C265" s="63"/>
      <c r="D265" s="64"/>
      <c r="E265" s="63"/>
      <c r="F265" s="63"/>
      <c r="G265" s="63"/>
      <c r="H265" s="63"/>
      <c r="I265" s="63"/>
      <c r="J265" s="64"/>
      <c r="K265" s="64"/>
      <c r="L265" s="64"/>
      <c r="M265" s="64"/>
      <c r="N265" s="64"/>
      <c r="O265" s="64"/>
      <c r="P265" s="64"/>
      <c r="Q265" s="64"/>
      <c r="R265" s="64"/>
      <c r="S265" s="64"/>
      <c r="T265" s="64"/>
      <c r="U265" s="64"/>
      <c r="V265" s="64"/>
      <c r="W265" s="64"/>
      <c r="X265" s="64"/>
      <c r="Y265" s="64"/>
      <c r="Z265" s="64"/>
      <c r="AA265" s="64"/>
      <c r="AB265" s="64"/>
      <c r="AC265" s="64"/>
      <c r="AD265" s="64"/>
      <c r="AE265" s="64"/>
      <c r="AF265" s="64"/>
      <c r="AG265" s="64"/>
      <c r="AH265" s="64"/>
      <c r="AI265" s="64"/>
      <c r="AJ265" s="64"/>
    </row>
    <row r="266" spans="1:36" ht="15.75" customHeight="1" x14ac:dyDescent="0.2">
      <c r="A266" s="64"/>
      <c r="B266" s="64"/>
      <c r="C266" s="63"/>
      <c r="D266" s="64"/>
      <c r="E266" s="63"/>
      <c r="F266" s="63"/>
      <c r="G266" s="63"/>
      <c r="H266" s="63"/>
      <c r="I266" s="63"/>
      <c r="J266" s="64"/>
      <c r="K266" s="64"/>
      <c r="L266" s="64"/>
      <c r="M266" s="64"/>
      <c r="N266" s="64"/>
      <c r="O266" s="64"/>
      <c r="P266" s="64"/>
      <c r="Q266" s="64"/>
      <c r="R266" s="64"/>
      <c r="S266" s="64"/>
      <c r="T266" s="64"/>
      <c r="U266" s="64"/>
      <c r="V266" s="64"/>
      <c r="W266" s="64"/>
      <c r="X266" s="64"/>
      <c r="Y266" s="64"/>
      <c r="Z266" s="64"/>
      <c r="AA266" s="64"/>
      <c r="AB266" s="64"/>
      <c r="AC266" s="64"/>
      <c r="AD266" s="64"/>
      <c r="AE266" s="64"/>
      <c r="AF266" s="64"/>
      <c r="AG266" s="64"/>
      <c r="AH266" s="64"/>
      <c r="AI266" s="64"/>
      <c r="AJ266" s="64"/>
    </row>
    <row r="267" spans="1:36" ht="15.75" customHeight="1" x14ac:dyDescent="0.2">
      <c r="A267" s="64"/>
      <c r="B267" s="64"/>
      <c r="C267" s="63"/>
      <c r="D267" s="64"/>
      <c r="E267" s="63"/>
      <c r="F267" s="63"/>
      <c r="G267" s="63"/>
      <c r="H267" s="63"/>
      <c r="I267" s="63"/>
      <c r="J267" s="64"/>
      <c r="K267" s="64"/>
      <c r="L267" s="64"/>
      <c r="M267" s="64"/>
      <c r="N267" s="64"/>
      <c r="O267" s="64"/>
      <c r="P267" s="64"/>
      <c r="Q267" s="64"/>
      <c r="R267" s="64"/>
      <c r="S267" s="64"/>
      <c r="T267" s="64"/>
      <c r="U267" s="64"/>
      <c r="V267" s="64"/>
      <c r="W267" s="64"/>
      <c r="X267" s="64"/>
      <c r="Y267" s="64"/>
      <c r="Z267" s="64"/>
      <c r="AA267" s="64"/>
      <c r="AB267" s="64"/>
      <c r="AC267" s="64"/>
      <c r="AD267" s="64"/>
      <c r="AE267" s="64"/>
      <c r="AF267" s="64"/>
      <c r="AG267" s="64"/>
      <c r="AH267" s="64"/>
      <c r="AI267" s="64"/>
      <c r="AJ267" s="64"/>
    </row>
    <row r="268" spans="1:36" ht="15.75" customHeight="1" x14ac:dyDescent="0.2">
      <c r="A268" s="64"/>
      <c r="B268" s="64"/>
      <c r="C268" s="63"/>
      <c r="D268" s="64"/>
      <c r="E268" s="63"/>
      <c r="F268" s="63"/>
      <c r="G268" s="63"/>
      <c r="H268" s="63"/>
      <c r="I268" s="63"/>
      <c r="J268" s="64"/>
      <c r="K268" s="64"/>
      <c r="L268" s="64"/>
      <c r="M268" s="64"/>
      <c r="N268" s="64"/>
      <c r="O268" s="64"/>
      <c r="P268" s="64"/>
      <c r="Q268" s="64"/>
      <c r="R268" s="64"/>
      <c r="S268" s="64"/>
      <c r="T268" s="64"/>
      <c r="U268" s="64"/>
      <c r="V268" s="64"/>
      <c r="W268" s="64"/>
      <c r="X268" s="64"/>
      <c r="Y268" s="64"/>
      <c r="Z268" s="64"/>
      <c r="AA268" s="64"/>
      <c r="AB268" s="64"/>
      <c r="AC268" s="64"/>
      <c r="AD268" s="64"/>
      <c r="AE268" s="64"/>
      <c r="AF268" s="64"/>
      <c r="AG268" s="64"/>
      <c r="AH268" s="64"/>
      <c r="AI268" s="64"/>
      <c r="AJ268" s="64"/>
    </row>
    <row r="269" spans="1:36" ht="15.75" customHeight="1" x14ac:dyDescent="0.2">
      <c r="A269" s="64"/>
      <c r="B269" s="64"/>
      <c r="C269" s="63"/>
      <c r="D269" s="64"/>
      <c r="E269" s="63"/>
      <c r="F269" s="63"/>
      <c r="G269" s="63"/>
      <c r="H269" s="63"/>
      <c r="I269" s="63"/>
      <c r="J269" s="64"/>
      <c r="K269" s="64"/>
      <c r="L269" s="64"/>
      <c r="M269" s="64"/>
      <c r="N269" s="64"/>
      <c r="O269" s="64"/>
      <c r="P269" s="64"/>
      <c r="Q269" s="64"/>
      <c r="R269" s="64"/>
      <c r="S269" s="64"/>
      <c r="T269" s="64"/>
      <c r="U269" s="64"/>
      <c r="V269" s="64"/>
      <c r="W269" s="64"/>
      <c r="X269" s="64"/>
      <c r="Y269" s="64"/>
      <c r="Z269" s="64"/>
      <c r="AA269" s="64"/>
      <c r="AB269" s="64"/>
      <c r="AC269" s="64"/>
      <c r="AD269" s="64"/>
      <c r="AE269" s="64"/>
      <c r="AF269" s="64"/>
      <c r="AG269" s="64"/>
      <c r="AH269" s="64"/>
      <c r="AI269" s="64"/>
      <c r="AJ269" s="64"/>
    </row>
    <row r="270" spans="1:36" ht="15.75" customHeight="1" x14ac:dyDescent="0.2">
      <c r="A270" s="64"/>
      <c r="B270" s="64"/>
      <c r="C270" s="63"/>
      <c r="D270" s="64"/>
      <c r="E270" s="63"/>
      <c r="F270" s="63"/>
      <c r="G270" s="63"/>
      <c r="H270" s="63"/>
      <c r="I270" s="63"/>
      <c r="J270" s="64"/>
      <c r="K270" s="64"/>
      <c r="L270" s="64"/>
      <c r="M270" s="64"/>
      <c r="N270" s="64"/>
      <c r="O270" s="64"/>
      <c r="P270" s="64"/>
      <c r="Q270" s="64"/>
      <c r="R270" s="64"/>
      <c r="S270" s="64"/>
      <c r="T270" s="64"/>
      <c r="U270" s="64"/>
      <c r="V270" s="64"/>
      <c r="W270" s="64"/>
      <c r="X270" s="64"/>
      <c r="Y270" s="64"/>
      <c r="Z270" s="64"/>
      <c r="AA270" s="64"/>
      <c r="AB270" s="64"/>
      <c r="AC270" s="64"/>
      <c r="AD270" s="64"/>
      <c r="AE270" s="64"/>
      <c r="AF270" s="64"/>
      <c r="AG270" s="64"/>
      <c r="AH270" s="64"/>
      <c r="AI270" s="64"/>
      <c r="AJ270" s="64"/>
    </row>
    <row r="271" spans="1:36" ht="15.75" customHeight="1" x14ac:dyDescent="0.2">
      <c r="A271" s="64"/>
      <c r="B271" s="64"/>
      <c r="C271" s="63"/>
      <c r="D271" s="64"/>
      <c r="E271" s="63"/>
      <c r="F271" s="63"/>
      <c r="G271" s="63"/>
      <c r="H271" s="63"/>
      <c r="I271" s="63"/>
      <c r="J271" s="64"/>
      <c r="K271" s="64"/>
      <c r="L271" s="64"/>
      <c r="M271" s="64"/>
      <c r="N271" s="64"/>
      <c r="O271" s="64"/>
      <c r="P271" s="64"/>
      <c r="Q271" s="64"/>
      <c r="R271" s="64"/>
      <c r="S271" s="64"/>
      <c r="T271" s="64"/>
      <c r="U271" s="64"/>
      <c r="V271" s="64"/>
      <c r="W271" s="64"/>
      <c r="X271" s="64"/>
      <c r="Y271" s="64"/>
      <c r="Z271" s="64"/>
      <c r="AA271" s="64"/>
      <c r="AB271" s="64"/>
      <c r="AC271" s="64"/>
      <c r="AD271" s="64"/>
      <c r="AE271" s="64"/>
      <c r="AF271" s="64"/>
      <c r="AG271" s="64"/>
      <c r="AH271" s="64"/>
      <c r="AI271" s="64"/>
      <c r="AJ271" s="64"/>
    </row>
    <row r="272" spans="1:36" ht="15.75" customHeight="1" x14ac:dyDescent="0.2">
      <c r="A272" s="64"/>
      <c r="B272" s="64"/>
      <c r="C272" s="63"/>
      <c r="D272" s="64"/>
      <c r="E272" s="63"/>
      <c r="F272" s="63"/>
      <c r="G272" s="63"/>
      <c r="H272" s="63"/>
      <c r="I272" s="63"/>
      <c r="J272" s="64"/>
      <c r="K272" s="64"/>
      <c r="L272" s="64"/>
      <c r="M272" s="64"/>
      <c r="N272" s="64"/>
      <c r="O272" s="64"/>
      <c r="P272" s="64"/>
      <c r="Q272" s="64"/>
      <c r="R272" s="64"/>
      <c r="S272" s="64"/>
      <c r="T272" s="64"/>
      <c r="U272" s="64"/>
      <c r="V272" s="64"/>
      <c r="W272" s="64"/>
      <c r="X272" s="64"/>
      <c r="Y272" s="64"/>
      <c r="Z272" s="64"/>
      <c r="AA272" s="64"/>
      <c r="AB272" s="64"/>
      <c r="AC272" s="64"/>
      <c r="AD272" s="64"/>
      <c r="AE272" s="64"/>
      <c r="AF272" s="64"/>
      <c r="AG272" s="64"/>
      <c r="AH272" s="64"/>
      <c r="AI272" s="64"/>
      <c r="AJ272" s="64"/>
    </row>
    <row r="273" spans="1:36" ht="15.75" customHeight="1" x14ac:dyDescent="0.2">
      <c r="A273" s="64"/>
      <c r="B273" s="64"/>
      <c r="C273" s="63"/>
      <c r="D273" s="64"/>
      <c r="E273" s="63"/>
      <c r="F273" s="63"/>
      <c r="G273" s="63"/>
      <c r="H273" s="63"/>
      <c r="I273" s="63"/>
      <c r="J273" s="64"/>
      <c r="K273" s="64"/>
      <c r="L273" s="64"/>
      <c r="M273" s="64"/>
      <c r="N273" s="64"/>
      <c r="O273" s="64"/>
      <c r="P273" s="64"/>
      <c r="Q273" s="64"/>
      <c r="R273" s="64"/>
      <c r="S273" s="64"/>
      <c r="T273" s="64"/>
      <c r="U273" s="64"/>
      <c r="V273" s="64"/>
      <c r="W273" s="64"/>
      <c r="X273" s="64"/>
      <c r="Y273" s="64"/>
      <c r="Z273" s="64"/>
      <c r="AA273" s="64"/>
      <c r="AB273" s="64"/>
      <c r="AC273" s="64"/>
      <c r="AD273" s="64"/>
      <c r="AE273" s="64"/>
      <c r="AF273" s="64"/>
      <c r="AG273" s="64"/>
      <c r="AH273" s="64"/>
      <c r="AI273" s="64"/>
      <c r="AJ273" s="64"/>
    </row>
    <row r="274" spans="1:36" ht="15.75" customHeight="1" x14ac:dyDescent="0.2">
      <c r="A274" s="64"/>
      <c r="B274" s="64"/>
      <c r="C274" s="63"/>
      <c r="D274" s="64"/>
      <c r="E274" s="63"/>
      <c r="F274" s="63"/>
      <c r="G274" s="63"/>
      <c r="H274" s="63"/>
      <c r="I274" s="63"/>
      <c r="J274" s="64"/>
      <c r="K274" s="64"/>
      <c r="L274" s="64"/>
      <c r="M274" s="64"/>
      <c r="N274" s="64"/>
      <c r="O274" s="64"/>
      <c r="P274" s="64"/>
      <c r="Q274" s="64"/>
      <c r="R274" s="64"/>
      <c r="S274" s="64"/>
      <c r="T274" s="64"/>
      <c r="U274" s="64"/>
      <c r="V274" s="64"/>
      <c r="W274" s="64"/>
      <c r="X274" s="64"/>
      <c r="Y274" s="64"/>
      <c r="Z274" s="64"/>
      <c r="AA274" s="64"/>
      <c r="AB274" s="64"/>
      <c r="AC274" s="64"/>
      <c r="AD274" s="64"/>
      <c r="AE274" s="64"/>
      <c r="AF274" s="64"/>
      <c r="AG274" s="64"/>
      <c r="AH274" s="64"/>
      <c r="AI274" s="64"/>
      <c r="AJ274" s="64"/>
    </row>
    <row r="275" spans="1:36" ht="15.75" customHeight="1" x14ac:dyDescent="0.2">
      <c r="A275" s="64"/>
      <c r="B275" s="64"/>
      <c r="C275" s="63"/>
      <c r="D275" s="64"/>
      <c r="E275" s="63"/>
      <c r="F275" s="63"/>
      <c r="G275" s="63"/>
      <c r="H275" s="63"/>
      <c r="I275" s="63"/>
      <c r="J275" s="64"/>
      <c r="K275" s="64"/>
      <c r="L275" s="64"/>
      <c r="M275" s="64"/>
      <c r="N275" s="64"/>
      <c r="O275" s="64"/>
      <c r="P275" s="64"/>
      <c r="Q275" s="64"/>
      <c r="R275" s="64"/>
      <c r="S275" s="64"/>
      <c r="T275" s="64"/>
      <c r="U275" s="64"/>
      <c r="V275" s="64"/>
      <c r="W275" s="64"/>
      <c r="X275" s="64"/>
      <c r="Y275" s="64"/>
      <c r="Z275" s="64"/>
      <c r="AA275" s="64"/>
      <c r="AB275" s="64"/>
      <c r="AC275" s="64"/>
      <c r="AD275" s="64"/>
      <c r="AE275" s="64"/>
      <c r="AF275" s="64"/>
      <c r="AG275" s="64"/>
      <c r="AH275" s="64"/>
      <c r="AI275" s="64"/>
      <c r="AJ275" s="64"/>
    </row>
    <row r="276" spans="1:36" ht="15.75" customHeight="1" x14ac:dyDescent="0.2">
      <c r="A276" s="64"/>
      <c r="B276" s="64"/>
      <c r="C276" s="63"/>
      <c r="D276" s="64"/>
      <c r="E276" s="63"/>
      <c r="F276" s="63"/>
      <c r="G276" s="63"/>
      <c r="H276" s="63"/>
      <c r="I276" s="63"/>
      <c r="J276" s="64"/>
      <c r="K276" s="64"/>
      <c r="L276" s="64"/>
      <c r="M276" s="64"/>
      <c r="N276" s="64"/>
      <c r="O276" s="64"/>
      <c r="P276" s="64"/>
      <c r="Q276" s="64"/>
      <c r="R276" s="64"/>
      <c r="S276" s="64"/>
      <c r="T276" s="64"/>
      <c r="U276" s="64"/>
      <c r="V276" s="64"/>
      <c r="W276" s="64"/>
      <c r="X276" s="64"/>
      <c r="Y276" s="64"/>
      <c r="Z276" s="64"/>
      <c r="AA276" s="64"/>
      <c r="AB276" s="64"/>
      <c r="AC276" s="64"/>
      <c r="AD276" s="64"/>
      <c r="AE276" s="64"/>
      <c r="AF276" s="64"/>
      <c r="AG276" s="64"/>
      <c r="AH276" s="64"/>
      <c r="AI276" s="64"/>
      <c r="AJ276" s="64"/>
    </row>
    <row r="277" spans="1:36" ht="15.75" customHeight="1" x14ac:dyDescent="0.2">
      <c r="A277" s="64"/>
      <c r="B277" s="64"/>
      <c r="C277" s="63"/>
      <c r="D277" s="64"/>
      <c r="E277" s="63"/>
      <c r="F277" s="63"/>
      <c r="G277" s="63"/>
      <c r="H277" s="63"/>
      <c r="I277" s="63"/>
      <c r="J277" s="64"/>
      <c r="K277" s="64"/>
      <c r="L277" s="64"/>
      <c r="M277" s="64"/>
      <c r="N277" s="64"/>
      <c r="O277" s="64"/>
      <c r="P277" s="64"/>
      <c r="Q277" s="64"/>
      <c r="R277" s="64"/>
      <c r="S277" s="64"/>
      <c r="T277" s="64"/>
      <c r="U277" s="64"/>
      <c r="V277" s="64"/>
      <c r="W277" s="64"/>
      <c r="X277" s="64"/>
      <c r="Y277" s="64"/>
      <c r="Z277" s="64"/>
      <c r="AA277" s="64"/>
      <c r="AB277" s="64"/>
      <c r="AC277" s="64"/>
      <c r="AD277" s="64"/>
      <c r="AE277" s="64"/>
      <c r="AF277" s="64"/>
      <c r="AG277" s="64"/>
      <c r="AH277" s="64"/>
      <c r="AI277" s="64"/>
      <c r="AJ277" s="64"/>
    </row>
    <row r="278" spans="1:36" ht="15.75" customHeight="1" x14ac:dyDescent="0.2">
      <c r="A278" s="64"/>
      <c r="B278" s="64"/>
      <c r="C278" s="63"/>
      <c r="D278" s="64"/>
      <c r="E278" s="63"/>
      <c r="F278" s="63"/>
      <c r="G278" s="63"/>
      <c r="H278" s="63"/>
      <c r="I278" s="63"/>
      <c r="J278" s="64"/>
      <c r="K278" s="64"/>
      <c r="L278" s="64"/>
      <c r="M278" s="64"/>
      <c r="N278" s="64"/>
      <c r="O278" s="64"/>
      <c r="P278" s="64"/>
      <c r="Q278" s="64"/>
      <c r="R278" s="64"/>
      <c r="S278" s="64"/>
      <c r="T278" s="64"/>
      <c r="U278" s="64"/>
      <c r="V278" s="64"/>
      <c r="W278" s="64"/>
      <c r="X278" s="64"/>
      <c r="Y278" s="64"/>
      <c r="Z278" s="64"/>
      <c r="AA278" s="64"/>
      <c r="AB278" s="64"/>
      <c r="AC278" s="64"/>
      <c r="AD278" s="64"/>
      <c r="AE278" s="64"/>
      <c r="AF278" s="64"/>
      <c r="AG278" s="64"/>
      <c r="AH278" s="64"/>
      <c r="AI278" s="64"/>
      <c r="AJ278" s="64"/>
    </row>
    <row r="279" spans="1:36" ht="15.75" customHeight="1" x14ac:dyDescent="0.2">
      <c r="A279" s="64"/>
      <c r="B279" s="64"/>
      <c r="C279" s="63"/>
      <c r="D279" s="64"/>
      <c r="E279" s="63"/>
      <c r="F279" s="63"/>
      <c r="G279" s="63"/>
      <c r="H279" s="63"/>
      <c r="I279" s="63"/>
      <c r="J279" s="64"/>
      <c r="K279" s="64"/>
      <c r="L279" s="64"/>
      <c r="M279" s="64"/>
      <c r="N279" s="64"/>
      <c r="O279" s="64"/>
      <c r="P279" s="64"/>
      <c r="Q279" s="64"/>
      <c r="R279" s="64"/>
      <c r="S279" s="64"/>
      <c r="T279" s="64"/>
      <c r="U279" s="64"/>
      <c r="V279" s="64"/>
      <c r="W279" s="64"/>
      <c r="X279" s="64"/>
      <c r="Y279" s="64"/>
      <c r="Z279" s="64"/>
      <c r="AA279" s="64"/>
      <c r="AB279" s="64"/>
      <c r="AC279" s="64"/>
      <c r="AD279" s="64"/>
      <c r="AE279" s="64"/>
      <c r="AF279" s="64"/>
      <c r="AG279" s="64"/>
      <c r="AH279" s="64"/>
      <c r="AI279" s="64"/>
      <c r="AJ279" s="64"/>
    </row>
    <row r="280" spans="1:36" ht="15.75" customHeight="1" x14ac:dyDescent="0.2">
      <c r="A280" s="64"/>
      <c r="B280" s="64"/>
      <c r="C280" s="63"/>
      <c r="D280" s="64"/>
      <c r="E280" s="63"/>
      <c r="F280" s="63"/>
      <c r="G280" s="63"/>
      <c r="H280" s="63"/>
      <c r="I280" s="63"/>
      <c r="J280" s="64"/>
      <c r="K280" s="64"/>
      <c r="L280" s="64"/>
      <c r="M280" s="64"/>
      <c r="N280" s="64"/>
      <c r="O280" s="64"/>
      <c r="P280" s="64"/>
      <c r="Q280" s="64"/>
      <c r="R280" s="64"/>
      <c r="S280" s="64"/>
      <c r="T280" s="64"/>
      <c r="U280" s="64"/>
      <c r="V280" s="64"/>
      <c r="W280" s="64"/>
      <c r="X280" s="64"/>
      <c r="Y280" s="64"/>
      <c r="Z280" s="64"/>
      <c r="AA280" s="64"/>
      <c r="AB280" s="64"/>
      <c r="AC280" s="64"/>
      <c r="AD280" s="64"/>
      <c r="AE280" s="64"/>
      <c r="AF280" s="64"/>
      <c r="AG280" s="64"/>
      <c r="AH280" s="64"/>
      <c r="AI280" s="64"/>
      <c r="AJ280" s="64"/>
    </row>
    <row r="281" spans="1:36" ht="15.75" customHeight="1" x14ac:dyDescent="0.2">
      <c r="A281" s="64"/>
      <c r="B281" s="64"/>
      <c r="C281" s="63"/>
      <c r="D281" s="64"/>
      <c r="E281" s="63"/>
      <c r="F281" s="63"/>
      <c r="G281" s="63"/>
      <c r="H281" s="63"/>
      <c r="I281" s="63"/>
      <c r="J281" s="64"/>
      <c r="K281" s="64"/>
      <c r="L281" s="64"/>
      <c r="M281" s="64"/>
      <c r="N281" s="64"/>
      <c r="O281" s="64"/>
      <c r="P281" s="64"/>
      <c r="Q281" s="64"/>
      <c r="R281" s="64"/>
      <c r="S281" s="64"/>
      <c r="T281" s="64"/>
      <c r="U281" s="64"/>
      <c r="V281" s="64"/>
      <c r="W281" s="64"/>
      <c r="X281" s="64"/>
      <c r="Y281" s="64"/>
      <c r="Z281" s="64"/>
      <c r="AA281" s="64"/>
      <c r="AB281" s="64"/>
      <c r="AC281" s="64"/>
      <c r="AD281" s="64"/>
      <c r="AE281" s="64"/>
      <c r="AF281" s="64"/>
      <c r="AG281" s="64"/>
      <c r="AH281" s="64"/>
      <c r="AI281" s="64"/>
      <c r="AJ281" s="64"/>
    </row>
    <row r="282" spans="1:36" ht="15.75" customHeight="1" x14ac:dyDescent="0.2">
      <c r="A282" s="64"/>
      <c r="B282" s="64"/>
      <c r="C282" s="63"/>
      <c r="D282" s="64"/>
      <c r="E282" s="63"/>
      <c r="F282" s="63"/>
      <c r="G282" s="63"/>
      <c r="H282" s="63"/>
      <c r="I282" s="63"/>
      <c r="J282" s="64"/>
      <c r="K282" s="64"/>
      <c r="L282" s="64"/>
      <c r="M282" s="64"/>
      <c r="N282" s="64"/>
      <c r="O282" s="64"/>
      <c r="P282" s="64"/>
      <c r="Q282" s="64"/>
      <c r="R282" s="64"/>
      <c r="S282" s="64"/>
      <c r="T282" s="64"/>
      <c r="U282" s="64"/>
      <c r="V282" s="64"/>
      <c r="W282" s="64"/>
      <c r="X282" s="64"/>
      <c r="Y282" s="64"/>
      <c r="Z282" s="64"/>
      <c r="AA282" s="64"/>
      <c r="AB282" s="64"/>
      <c r="AC282" s="64"/>
      <c r="AD282" s="64"/>
      <c r="AE282" s="64"/>
      <c r="AF282" s="64"/>
      <c r="AG282" s="64"/>
      <c r="AH282" s="64"/>
      <c r="AI282" s="64"/>
      <c r="AJ282" s="64"/>
    </row>
    <row r="283" spans="1:36" ht="15.75" customHeight="1" x14ac:dyDescent="0.2">
      <c r="A283" s="64"/>
      <c r="B283" s="64"/>
      <c r="C283" s="63"/>
      <c r="D283" s="64"/>
      <c r="E283" s="63"/>
      <c r="F283" s="63"/>
      <c r="G283" s="63"/>
      <c r="H283" s="63"/>
      <c r="I283" s="63"/>
      <c r="J283" s="64"/>
      <c r="K283" s="64"/>
      <c r="L283" s="64"/>
      <c r="M283" s="64"/>
      <c r="N283" s="64"/>
      <c r="O283" s="64"/>
      <c r="P283" s="64"/>
      <c r="Q283" s="64"/>
      <c r="R283" s="64"/>
      <c r="S283" s="64"/>
      <c r="T283" s="64"/>
      <c r="U283" s="64"/>
      <c r="V283" s="64"/>
      <c r="W283" s="64"/>
      <c r="X283" s="64"/>
      <c r="Y283" s="64"/>
      <c r="Z283" s="64"/>
      <c r="AA283" s="64"/>
      <c r="AB283" s="64"/>
      <c r="AC283" s="64"/>
      <c r="AD283" s="64"/>
      <c r="AE283" s="64"/>
      <c r="AF283" s="64"/>
      <c r="AG283" s="64"/>
      <c r="AH283" s="64"/>
      <c r="AI283" s="64"/>
      <c r="AJ283" s="64"/>
    </row>
    <row r="284" spans="1:36" ht="15.75" customHeight="1" x14ac:dyDescent="0.2">
      <c r="A284" s="64"/>
      <c r="B284" s="64"/>
      <c r="C284" s="63"/>
      <c r="D284" s="64"/>
      <c r="E284" s="63"/>
      <c r="F284" s="63"/>
      <c r="G284" s="63"/>
      <c r="H284" s="63"/>
      <c r="I284" s="63"/>
      <c r="J284" s="64"/>
      <c r="K284" s="64"/>
      <c r="L284" s="64"/>
      <c r="M284" s="64"/>
      <c r="N284" s="64"/>
      <c r="O284" s="64"/>
      <c r="P284" s="64"/>
      <c r="Q284" s="64"/>
      <c r="R284" s="64"/>
      <c r="S284" s="64"/>
      <c r="T284" s="64"/>
      <c r="U284" s="64"/>
      <c r="V284" s="64"/>
      <c r="W284" s="64"/>
      <c r="X284" s="64"/>
      <c r="Y284" s="64"/>
      <c r="Z284" s="64"/>
      <c r="AA284" s="64"/>
      <c r="AB284" s="64"/>
      <c r="AC284" s="64"/>
      <c r="AD284" s="64"/>
      <c r="AE284" s="64"/>
      <c r="AF284" s="64"/>
      <c r="AG284" s="64"/>
      <c r="AH284" s="64"/>
      <c r="AI284" s="64"/>
      <c r="AJ284" s="64"/>
    </row>
    <row r="285" spans="1:36" ht="15.75" customHeight="1" x14ac:dyDescent="0.2">
      <c r="A285" s="64"/>
      <c r="B285" s="64"/>
      <c r="C285" s="63"/>
      <c r="D285" s="64"/>
      <c r="E285" s="63"/>
      <c r="F285" s="63"/>
      <c r="G285" s="63"/>
      <c r="H285" s="63"/>
      <c r="I285" s="63"/>
      <c r="J285" s="64"/>
      <c r="K285" s="64"/>
      <c r="L285" s="64"/>
      <c r="M285" s="64"/>
      <c r="N285" s="64"/>
      <c r="O285" s="64"/>
      <c r="P285" s="64"/>
      <c r="Q285" s="64"/>
      <c r="R285" s="64"/>
      <c r="S285" s="64"/>
      <c r="T285" s="64"/>
      <c r="U285" s="64"/>
      <c r="V285" s="64"/>
      <c r="W285" s="64"/>
      <c r="X285" s="64"/>
      <c r="Y285" s="64"/>
      <c r="Z285" s="64"/>
      <c r="AA285" s="64"/>
      <c r="AB285" s="64"/>
      <c r="AC285" s="64"/>
      <c r="AD285" s="64"/>
      <c r="AE285" s="64"/>
      <c r="AF285" s="64"/>
      <c r="AG285" s="64"/>
      <c r="AH285" s="64"/>
      <c r="AI285" s="64"/>
      <c r="AJ285" s="64"/>
    </row>
    <row r="286" spans="1:36" ht="15.75" customHeight="1" x14ac:dyDescent="0.2">
      <c r="A286" s="64"/>
      <c r="B286" s="64"/>
      <c r="C286" s="63"/>
      <c r="D286" s="64"/>
      <c r="E286" s="63"/>
      <c r="F286" s="63"/>
      <c r="G286" s="63"/>
      <c r="H286" s="63"/>
      <c r="I286" s="63"/>
      <c r="J286" s="64"/>
      <c r="K286" s="64"/>
      <c r="L286" s="64"/>
      <c r="M286" s="64"/>
      <c r="N286" s="64"/>
      <c r="O286" s="64"/>
      <c r="P286" s="64"/>
      <c r="Q286" s="64"/>
      <c r="R286" s="64"/>
      <c r="S286" s="64"/>
      <c r="T286" s="64"/>
      <c r="U286" s="64"/>
      <c r="V286" s="64"/>
      <c r="W286" s="64"/>
      <c r="X286" s="64"/>
      <c r="Y286" s="64"/>
      <c r="Z286" s="64"/>
      <c r="AA286" s="64"/>
      <c r="AB286" s="64"/>
      <c r="AC286" s="64"/>
      <c r="AD286" s="64"/>
      <c r="AE286" s="64"/>
      <c r="AF286" s="64"/>
      <c r="AG286" s="64"/>
      <c r="AH286" s="64"/>
      <c r="AI286" s="64"/>
      <c r="AJ286" s="64"/>
    </row>
    <row r="287" spans="1:36" ht="15.75" customHeight="1" x14ac:dyDescent="0.2">
      <c r="A287" s="64"/>
      <c r="B287" s="64"/>
      <c r="C287" s="63"/>
      <c r="D287" s="64"/>
      <c r="E287" s="63"/>
      <c r="F287" s="63"/>
      <c r="G287" s="63"/>
      <c r="H287" s="63"/>
      <c r="I287" s="63"/>
      <c r="J287" s="64"/>
      <c r="K287" s="64"/>
      <c r="L287" s="64"/>
      <c r="M287" s="64"/>
      <c r="N287" s="64"/>
      <c r="O287" s="64"/>
      <c r="P287" s="64"/>
      <c r="Q287" s="64"/>
      <c r="R287" s="64"/>
      <c r="S287" s="64"/>
      <c r="T287" s="64"/>
      <c r="U287" s="64"/>
      <c r="V287" s="64"/>
      <c r="W287" s="64"/>
      <c r="X287" s="64"/>
      <c r="Y287" s="64"/>
      <c r="Z287" s="64"/>
      <c r="AA287" s="64"/>
      <c r="AB287" s="64"/>
      <c r="AC287" s="64"/>
      <c r="AD287" s="64"/>
      <c r="AE287" s="64"/>
      <c r="AF287" s="64"/>
      <c r="AG287" s="64"/>
      <c r="AH287" s="64"/>
      <c r="AI287" s="64"/>
      <c r="AJ287" s="64"/>
    </row>
    <row r="288" spans="1:36" ht="15.75" customHeight="1" x14ac:dyDescent="0.2">
      <c r="A288" s="64"/>
      <c r="B288" s="64"/>
      <c r="C288" s="63"/>
      <c r="D288" s="64"/>
      <c r="E288" s="63"/>
      <c r="F288" s="63"/>
      <c r="G288" s="63"/>
      <c r="H288" s="63"/>
      <c r="I288" s="63"/>
      <c r="J288" s="64"/>
      <c r="K288" s="64"/>
      <c r="L288" s="64"/>
      <c r="M288" s="64"/>
      <c r="N288" s="64"/>
      <c r="O288" s="64"/>
      <c r="P288" s="64"/>
      <c r="Q288" s="64"/>
      <c r="R288" s="64"/>
      <c r="S288" s="64"/>
      <c r="T288" s="64"/>
      <c r="U288" s="64"/>
      <c r="V288" s="64"/>
      <c r="W288" s="64"/>
      <c r="X288" s="64"/>
      <c r="Y288" s="64"/>
      <c r="Z288" s="64"/>
      <c r="AA288" s="64"/>
      <c r="AB288" s="64"/>
      <c r="AC288" s="64"/>
      <c r="AD288" s="64"/>
      <c r="AE288" s="64"/>
      <c r="AF288" s="64"/>
      <c r="AG288" s="64"/>
      <c r="AH288" s="64"/>
      <c r="AI288" s="64"/>
      <c r="AJ288" s="64"/>
    </row>
    <row r="289" spans="1:36" ht="15.75" customHeight="1" x14ac:dyDescent="0.2">
      <c r="A289" s="64"/>
      <c r="B289" s="64"/>
      <c r="C289" s="63"/>
      <c r="D289" s="64"/>
      <c r="E289" s="63"/>
      <c r="F289" s="63"/>
      <c r="G289" s="63"/>
      <c r="H289" s="63"/>
      <c r="I289" s="63"/>
      <c r="J289" s="64"/>
      <c r="K289" s="64"/>
      <c r="L289" s="64"/>
      <c r="M289" s="64"/>
      <c r="N289" s="64"/>
      <c r="O289" s="64"/>
      <c r="P289" s="64"/>
      <c r="Q289" s="64"/>
      <c r="R289" s="64"/>
      <c r="S289" s="64"/>
      <c r="T289" s="64"/>
      <c r="U289" s="64"/>
      <c r="V289" s="64"/>
      <c r="W289" s="64"/>
      <c r="X289" s="64"/>
      <c r="Y289" s="64"/>
      <c r="Z289" s="64"/>
      <c r="AA289" s="64"/>
      <c r="AB289" s="64"/>
      <c r="AC289" s="64"/>
      <c r="AD289" s="64"/>
      <c r="AE289" s="64"/>
      <c r="AF289" s="64"/>
      <c r="AG289" s="64"/>
      <c r="AH289" s="64"/>
      <c r="AI289" s="64"/>
      <c r="AJ289" s="64"/>
    </row>
    <row r="290" spans="1:36" ht="15.75" customHeight="1" x14ac:dyDescent="0.2">
      <c r="A290" s="64"/>
      <c r="B290" s="64"/>
      <c r="C290" s="63"/>
      <c r="D290" s="64"/>
      <c r="E290" s="63"/>
      <c r="F290" s="63"/>
      <c r="G290" s="63"/>
      <c r="H290" s="63"/>
      <c r="I290" s="63"/>
      <c r="J290" s="64"/>
      <c r="K290" s="64"/>
      <c r="L290" s="64"/>
      <c r="M290" s="64"/>
      <c r="N290" s="64"/>
      <c r="O290" s="64"/>
      <c r="P290" s="64"/>
      <c r="Q290" s="64"/>
      <c r="R290" s="64"/>
      <c r="S290" s="64"/>
      <c r="T290" s="64"/>
      <c r="U290" s="64"/>
      <c r="V290" s="64"/>
      <c r="W290" s="64"/>
      <c r="X290" s="64"/>
      <c r="Y290" s="64"/>
      <c r="Z290" s="64"/>
      <c r="AA290" s="64"/>
      <c r="AB290" s="64"/>
      <c r="AC290" s="64"/>
      <c r="AD290" s="64"/>
      <c r="AE290" s="64"/>
      <c r="AF290" s="64"/>
      <c r="AG290" s="64"/>
      <c r="AH290" s="64"/>
      <c r="AI290" s="64"/>
      <c r="AJ290" s="64"/>
    </row>
    <row r="291" spans="1:36" ht="15.75" customHeight="1" x14ac:dyDescent="0.2">
      <c r="A291" s="64"/>
      <c r="B291" s="64"/>
      <c r="C291" s="63"/>
      <c r="D291" s="64"/>
      <c r="E291" s="63"/>
      <c r="F291" s="63"/>
      <c r="G291" s="63"/>
      <c r="H291" s="63"/>
      <c r="I291" s="63"/>
      <c r="J291" s="64"/>
      <c r="K291" s="64"/>
      <c r="L291" s="64"/>
      <c r="M291" s="64"/>
      <c r="N291" s="64"/>
      <c r="O291" s="64"/>
      <c r="P291" s="64"/>
      <c r="Q291" s="64"/>
      <c r="R291" s="64"/>
      <c r="S291" s="64"/>
      <c r="T291" s="64"/>
      <c r="U291" s="64"/>
      <c r="V291" s="64"/>
      <c r="W291" s="64"/>
      <c r="X291" s="64"/>
      <c r="Y291" s="64"/>
      <c r="Z291" s="64"/>
      <c r="AA291" s="64"/>
      <c r="AB291" s="64"/>
      <c r="AC291" s="64"/>
      <c r="AD291" s="64"/>
      <c r="AE291" s="64"/>
      <c r="AF291" s="64"/>
      <c r="AG291" s="64"/>
      <c r="AH291" s="64"/>
      <c r="AI291" s="64"/>
      <c r="AJ291" s="64"/>
    </row>
    <row r="292" spans="1:36" ht="15.75" customHeight="1" x14ac:dyDescent="0.2">
      <c r="A292" s="64"/>
      <c r="B292" s="64"/>
      <c r="C292" s="63"/>
      <c r="D292" s="64"/>
      <c r="E292" s="63"/>
      <c r="F292" s="63"/>
      <c r="G292" s="63"/>
      <c r="H292" s="63"/>
      <c r="I292" s="63"/>
      <c r="J292" s="64"/>
      <c r="K292" s="64"/>
      <c r="L292" s="64"/>
      <c r="M292" s="64"/>
      <c r="N292" s="64"/>
      <c r="O292" s="64"/>
      <c r="P292" s="64"/>
      <c r="Q292" s="64"/>
      <c r="R292" s="64"/>
      <c r="S292" s="64"/>
      <c r="T292" s="64"/>
      <c r="U292" s="64"/>
      <c r="V292" s="64"/>
      <c r="W292" s="64"/>
      <c r="X292" s="64"/>
      <c r="Y292" s="64"/>
      <c r="Z292" s="64"/>
      <c r="AA292" s="64"/>
      <c r="AB292" s="64"/>
      <c r="AC292" s="64"/>
      <c r="AD292" s="64"/>
      <c r="AE292" s="64"/>
      <c r="AF292" s="64"/>
      <c r="AG292" s="64"/>
      <c r="AH292" s="64"/>
      <c r="AI292" s="64"/>
      <c r="AJ292" s="64"/>
    </row>
    <row r="293" spans="1:36" ht="15.75" customHeight="1" x14ac:dyDescent="0.2">
      <c r="A293" s="64"/>
      <c r="B293" s="64"/>
      <c r="C293" s="63"/>
      <c r="D293" s="64"/>
      <c r="E293" s="63"/>
      <c r="F293" s="63"/>
      <c r="G293" s="63"/>
      <c r="H293" s="63"/>
      <c r="I293" s="63"/>
      <c r="J293" s="64"/>
      <c r="K293" s="64"/>
      <c r="L293" s="64"/>
      <c r="M293" s="64"/>
      <c r="N293" s="64"/>
      <c r="O293" s="64"/>
      <c r="P293" s="64"/>
      <c r="Q293" s="64"/>
      <c r="R293" s="64"/>
      <c r="S293" s="64"/>
      <c r="T293" s="64"/>
      <c r="U293" s="64"/>
      <c r="V293" s="64"/>
      <c r="W293" s="64"/>
      <c r="X293" s="64"/>
      <c r="Y293" s="64"/>
      <c r="Z293" s="64"/>
      <c r="AA293" s="64"/>
      <c r="AB293" s="64"/>
      <c r="AC293" s="64"/>
      <c r="AD293" s="64"/>
      <c r="AE293" s="64"/>
      <c r="AF293" s="64"/>
      <c r="AG293" s="64"/>
      <c r="AH293" s="64"/>
      <c r="AI293" s="64"/>
      <c r="AJ293" s="64"/>
    </row>
    <row r="294" spans="1:36" ht="15.75" customHeight="1" x14ac:dyDescent="0.2">
      <c r="A294" s="64"/>
      <c r="B294" s="64"/>
      <c r="C294" s="63"/>
      <c r="D294" s="64"/>
      <c r="E294" s="63"/>
      <c r="F294" s="63"/>
      <c r="G294" s="63"/>
      <c r="H294" s="63"/>
      <c r="I294" s="63"/>
      <c r="J294" s="64"/>
      <c r="K294" s="64"/>
      <c r="L294" s="64"/>
      <c r="M294" s="64"/>
      <c r="N294" s="64"/>
      <c r="O294" s="64"/>
      <c r="P294" s="64"/>
      <c r="Q294" s="64"/>
      <c r="R294" s="64"/>
      <c r="S294" s="64"/>
      <c r="T294" s="64"/>
      <c r="U294" s="64"/>
      <c r="V294" s="64"/>
      <c r="W294" s="64"/>
      <c r="X294" s="64"/>
      <c r="Y294" s="64"/>
      <c r="Z294" s="64"/>
      <c r="AA294" s="64"/>
      <c r="AB294" s="64"/>
      <c r="AC294" s="64"/>
      <c r="AD294" s="64"/>
      <c r="AE294" s="64"/>
      <c r="AF294" s="64"/>
      <c r="AG294" s="64"/>
      <c r="AH294" s="64"/>
      <c r="AI294" s="64"/>
      <c r="AJ294" s="64"/>
    </row>
    <row r="295" spans="1:36" ht="15.75" customHeight="1" x14ac:dyDescent="0.2">
      <c r="A295" s="64"/>
      <c r="B295" s="64"/>
      <c r="C295" s="63"/>
      <c r="D295" s="64"/>
      <c r="E295" s="63"/>
      <c r="F295" s="63"/>
      <c r="G295" s="63"/>
      <c r="H295" s="63"/>
      <c r="I295" s="63"/>
      <c r="J295" s="64"/>
      <c r="K295" s="64"/>
      <c r="L295" s="64"/>
      <c r="M295" s="64"/>
      <c r="N295" s="64"/>
      <c r="O295" s="64"/>
      <c r="P295" s="64"/>
      <c r="Q295" s="64"/>
      <c r="R295" s="64"/>
      <c r="S295" s="64"/>
      <c r="T295" s="64"/>
      <c r="U295" s="64"/>
      <c r="V295" s="64"/>
      <c r="W295" s="64"/>
      <c r="X295" s="64"/>
      <c r="Y295" s="64"/>
      <c r="Z295" s="64"/>
      <c r="AA295" s="64"/>
      <c r="AB295" s="64"/>
      <c r="AC295" s="64"/>
      <c r="AD295" s="64"/>
      <c r="AE295" s="64"/>
      <c r="AF295" s="64"/>
      <c r="AG295" s="64"/>
      <c r="AH295" s="64"/>
      <c r="AI295" s="64"/>
      <c r="AJ295" s="64"/>
    </row>
    <row r="296" spans="1:36" ht="15.75" customHeight="1" x14ac:dyDescent="0.2"/>
    <row r="297" spans="1:36" ht="15.75" customHeight="1" x14ac:dyDescent="0.2"/>
    <row r="298" spans="1:36" ht="15.75" customHeight="1" x14ac:dyDescent="0.2"/>
    <row r="299" spans="1:36" ht="15.75" customHeight="1" x14ac:dyDescent="0.2"/>
    <row r="300" spans="1:36" ht="15.75" customHeight="1" x14ac:dyDescent="0.2"/>
    <row r="301" spans="1:36" ht="15.75" customHeight="1" x14ac:dyDescent="0.2"/>
    <row r="302" spans="1:36" ht="15.75" customHeight="1" x14ac:dyDescent="0.2"/>
    <row r="303" spans="1:36" ht="15.75" customHeight="1" x14ac:dyDescent="0.2"/>
    <row r="304" spans="1:36"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6">
    <mergeCell ref="U1:Z1"/>
    <mergeCell ref="B1:D1"/>
    <mergeCell ref="E1:G1"/>
    <mergeCell ref="H1:I1"/>
    <mergeCell ref="J1:L1"/>
    <mergeCell ref="M1:T1"/>
  </mergeCells>
  <conditionalFormatting sqref="H1:H2 H96:H1000">
    <cfRule type="notContainsBlanks" dxfId="0" priority="1">
      <formula>LEN(TRIM(H1))&gt;0</formula>
    </cfRule>
  </conditionalFormatting>
  <pageMargins left="0.7" right="0.7" top="0.75" bottom="0.75" header="0" footer="0"/>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M1001"/>
  <sheetViews>
    <sheetView workbookViewId="0">
      <selection activeCell="G2" sqref="G2"/>
    </sheetView>
  </sheetViews>
  <sheetFormatPr baseColWidth="10" defaultColWidth="11.25" defaultRowHeight="15" customHeight="1" x14ac:dyDescent="0.2"/>
  <cols>
    <col min="1" max="1" width="37" customWidth="1"/>
    <col min="2" max="8" width="11.25" customWidth="1"/>
  </cols>
  <sheetData>
    <row r="1" spans="1:13" ht="17" x14ac:dyDescent="0.2">
      <c r="A1" s="126" t="s">
        <v>2105</v>
      </c>
      <c r="C1" s="127"/>
      <c r="D1" s="127"/>
      <c r="E1" s="127" t="s">
        <v>2106</v>
      </c>
      <c r="F1" s="127" t="s">
        <v>2107</v>
      </c>
      <c r="G1" s="127" t="s">
        <v>154</v>
      </c>
      <c r="H1" s="127" t="s">
        <v>153</v>
      </c>
      <c r="I1" s="127" t="s">
        <v>155</v>
      </c>
      <c r="J1" s="128"/>
      <c r="K1" s="128"/>
      <c r="L1" s="128"/>
      <c r="M1" s="129"/>
    </row>
    <row r="2" spans="1:13" ht="16" x14ac:dyDescent="0.2">
      <c r="C2" s="104" t="s">
        <v>219</v>
      </c>
      <c r="D2" s="130" t="s">
        <v>2108</v>
      </c>
      <c r="E2" s="131">
        <f>COUNTIFS(Questions!B:B,D2,Questions!T:T,"=1")</f>
        <v>0</v>
      </c>
      <c r="F2" s="129">
        <f>COUNTIF(Questions!B:B,D2)</f>
        <v>7</v>
      </c>
      <c r="G2" s="129">
        <f>SUMIFS(Questions!T:T,Questions!B:B,D2)</f>
        <v>105</v>
      </c>
      <c r="H2" s="129">
        <f>SUMIFS(Questions!S:S,Questions!B:B,D2)</f>
        <v>135</v>
      </c>
      <c r="I2" s="132">
        <f t="shared" ref="I2:I4" si="0">G2/H2</f>
        <v>0.77777777777777779</v>
      </c>
      <c r="J2" s="129" t="s">
        <v>2109</v>
      </c>
      <c r="K2" s="129">
        <f>COUNTIFS(Questions!J:J,"TRUE",Questions!P:P,"&lt;1")</f>
        <v>0</v>
      </c>
      <c r="L2" s="129" t="s">
        <v>2110</v>
      </c>
      <c r="M2" s="129" t="e">
        <f t="shared" ref="M2:M3" si="1">K2/K5</f>
        <v>#DIV/0!</v>
      </c>
    </row>
    <row r="3" spans="1:13" ht="17" x14ac:dyDescent="0.2">
      <c r="A3" s="126" t="s">
        <v>2111</v>
      </c>
      <c r="C3" s="104" t="s">
        <v>6</v>
      </c>
      <c r="D3" s="130" t="s">
        <v>2112</v>
      </c>
      <c r="E3" s="131">
        <f>COUNTIFS(Questions!B:B,D3,Questions!T:T,"=1")</f>
        <v>0</v>
      </c>
      <c r="F3" s="129">
        <f>COUNTIF(Questions!B:B,D3)</f>
        <v>13</v>
      </c>
      <c r="G3" s="129">
        <f>SUMIFS(Questions!T:T,Questions!B:B,D3)</f>
        <v>180</v>
      </c>
      <c r="H3" s="129">
        <f>SUMIFS(Questions!S:S,Questions!B:B,D3)</f>
        <v>215</v>
      </c>
      <c r="I3" s="132">
        <f t="shared" si="0"/>
        <v>0.83720930232558144</v>
      </c>
      <c r="J3" s="129" t="s">
        <v>2113</v>
      </c>
      <c r="K3" s="129">
        <f>COUNTIFS(Questions!J:J,"FALSE",Questions!P:P,"&lt;1")</f>
        <v>0</v>
      </c>
      <c r="L3" s="129" t="s">
        <v>2114</v>
      </c>
      <c r="M3" s="129" t="e">
        <f t="shared" si="1"/>
        <v>#DIV/0!</v>
      </c>
    </row>
    <row r="4" spans="1:13" ht="16" x14ac:dyDescent="0.2">
      <c r="A4" s="126"/>
      <c r="C4" s="104" t="s">
        <v>330</v>
      </c>
      <c r="D4" s="130" t="s">
        <v>2115</v>
      </c>
      <c r="E4" s="131">
        <f>COUNTIFS(Questions!B:B,D4,Questions!T:T,"=1")</f>
        <v>0</v>
      </c>
      <c r="F4" s="129">
        <f>COUNTIF(Questions!B:B,D4)</f>
        <v>9</v>
      </c>
      <c r="G4" s="129">
        <f>SUMIFS(Questions!T:T,Questions!B:B,D4)</f>
        <v>120</v>
      </c>
      <c r="H4" s="129">
        <f>SUMIFS(Questions!S:S,Questions!B:B,D4)</f>
        <v>180</v>
      </c>
      <c r="I4" s="132">
        <f t="shared" si="0"/>
        <v>0.66666666666666663</v>
      </c>
      <c r="J4" s="129"/>
      <c r="K4" s="129"/>
      <c r="L4" s="129"/>
      <c r="M4" s="129"/>
    </row>
    <row r="5" spans="1:13" ht="32" x14ac:dyDescent="0.2">
      <c r="A5" s="85" t="s">
        <v>220</v>
      </c>
      <c r="C5" s="104" t="s">
        <v>2116</v>
      </c>
      <c r="D5" s="130" t="s">
        <v>2117</v>
      </c>
      <c r="E5" s="131">
        <f>COUNTIFS(Questions!B:B,D5,Questions!T:T,"=1")</f>
        <v>0</v>
      </c>
      <c r="F5" s="129">
        <f>COUNTIF(Questions!B:B,D5)</f>
        <v>6</v>
      </c>
      <c r="G5" s="129">
        <f>SUMIFS(Questions!T:T,Questions!B:B,D5)</f>
        <v>130</v>
      </c>
      <c r="H5" s="129">
        <f>SUMIFS(Questions!S:S,Questions!B:B,D5)</f>
        <v>130</v>
      </c>
      <c r="I5" s="132">
        <f t="shared" ref="I5:I13" si="2">G5/H5</f>
        <v>1</v>
      </c>
      <c r="J5" s="130" t="s">
        <v>2118</v>
      </c>
      <c r="K5" s="133">
        <f>COUNTIFS(Questions!J:J,"TRUE")</f>
        <v>0</v>
      </c>
      <c r="L5" s="129"/>
      <c r="M5" s="129"/>
    </row>
    <row r="6" spans="1:13" ht="48" x14ac:dyDescent="0.2">
      <c r="A6" s="85" t="s">
        <v>244</v>
      </c>
      <c r="C6" s="104" t="s">
        <v>94</v>
      </c>
      <c r="D6" s="130" t="s">
        <v>2119</v>
      </c>
      <c r="E6" s="131">
        <f>COUNTIFS(Questions!B:B,D6,Questions!T:T,"=1")</f>
        <v>0</v>
      </c>
      <c r="F6" s="129">
        <f>COUNTIF(Questions!B:B,D6)</f>
        <v>9</v>
      </c>
      <c r="G6" s="129">
        <f>SUMIFS(Questions!T:T,Questions!B:B,D6)</f>
        <v>165</v>
      </c>
      <c r="H6" s="129">
        <f>SUMIFS(Questions!S:S,Questions!B:B,D6)</f>
        <v>185</v>
      </c>
      <c r="I6" s="132">
        <f t="shared" si="2"/>
        <v>0.89189189189189189</v>
      </c>
      <c r="J6" s="130" t="s">
        <v>2120</v>
      </c>
      <c r="K6" s="133">
        <f>COUNTIFS(Questions!J:J,"FALSE")</f>
        <v>0</v>
      </c>
      <c r="L6" s="129"/>
      <c r="M6" s="129"/>
    </row>
    <row r="7" spans="1:13" ht="17" x14ac:dyDescent="0.2">
      <c r="A7" s="85" t="s">
        <v>2121</v>
      </c>
      <c r="C7" s="134" t="s">
        <v>2122</v>
      </c>
      <c r="D7" s="135" t="s">
        <v>2123</v>
      </c>
      <c r="E7" s="131">
        <f>COUNTIFS(Questions!B:B,D7,Questions!T:T,"=1")</f>
        <v>0</v>
      </c>
      <c r="F7" s="129">
        <f>COUNTIF(Questions!B:B,D7)</f>
        <v>5</v>
      </c>
      <c r="G7" s="129">
        <f>SUMIFS(Questions!T:T,Questions!B:B,D7)</f>
        <v>60</v>
      </c>
      <c r="H7" s="129">
        <f>SUMIFS(Questions!S:S,Questions!B:B,D7)</f>
        <v>70</v>
      </c>
      <c r="I7" s="132">
        <f t="shared" si="2"/>
        <v>0.8571428571428571</v>
      </c>
      <c r="J7" s="129"/>
      <c r="K7" s="129"/>
      <c r="L7" s="129"/>
      <c r="M7" s="129"/>
    </row>
    <row r="8" spans="1:13" ht="17" x14ac:dyDescent="0.15">
      <c r="A8" s="85" t="s">
        <v>2124</v>
      </c>
      <c r="C8" s="136" t="s">
        <v>110</v>
      </c>
      <c r="D8" s="137" t="s">
        <v>2125</v>
      </c>
      <c r="E8" s="131">
        <f>COUNTIFS(Questions!B:B,D8,Questions!T:T,"=1")</f>
        <v>0</v>
      </c>
      <c r="F8" s="129">
        <f>COUNTIF(Questions!B:B,D8)</f>
        <v>7</v>
      </c>
      <c r="G8" s="129">
        <f>SUMIFS(Questions!T:T,Questions!B:B,D8)</f>
        <v>100</v>
      </c>
      <c r="H8" s="129">
        <f>SUMIFS(Questions!S:S,Questions!B:B,D8)</f>
        <v>165</v>
      </c>
      <c r="I8" s="132">
        <f t="shared" si="2"/>
        <v>0.60606060606060608</v>
      </c>
      <c r="J8" s="129">
        <f>(SUM(G2:G13)/SUM(H2:H13))</f>
        <v>0.85185185185185186</v>
      </c>
      <c r="K8" s="129"/>
      <c r="L8" s="129"/>
      <c r="M8" s="129"/>
    </row>
    <row r="9" spans="1:13" ht="17" x14ac:dyDescent="0.15">
      <c r="A9" s="126" t="s">
        <v>2126</v>
      </c>
      <c r="C9" s="136" t="s">
        <v>118</v>
      </c>
      <c r="D9" s="137" t="s">
        <v>2127</v>
      </c>
      <c r="E9" s="131">
        <f>COUNTIFS(Questions!B:B,D9,Questions!T:T,"=1")</f>
        <v>0</v>
      </c>
      <c r="F9" s="129">
        <f>COUNTIF(Questions!B:B,D9)</f>
        <v>5</v>
      </c>
      <c r="G9" s="129">
        <f>SUMIFS(Questions!T:T,Questions!B:B,D9)</f>
        <v>160</v>
      </c>
      <c r="H9" s="129">
        <f>SUMIFS(Questions!S:S,Questions!B:B,D9)</f>
        <v>160</v>
      </c>
      <c r="I9" s="132">
        <f t="shared" si="2"/>
        <v>1</v>
      </c>
      <c r="J9" s="129"/>
      <c r="K9" s="129"/>
      <c r="L9" s="129"/>
      <c r="M9" s="129"/>
    </row>
    <row r="10" spans="1:13" ht="17" x14ac:dyDescent="0.15">
      <c r="A10" s="85" t="s">
        <v>2128</v>
      </c>
      <c r="C10" s="138" t="s">
        <v>124</v>
      </c>
      <c r="D10" s="137" t="s">
        <v>2129</v>
      </c>
      <c r="E10" s="131">
        <f>COUNTIFS(Questions!B:B,D10,Questions!T:T,"=1")</f>
        <v>0</v>
      </c>
      <c r="F10" s="129">
        <f>COUNTIF(Questions!B:B,D10)</f>
        <v>5</v>
      </c>
      <c r="G10" s="129">
        <f>SUMIFS(Questions!T:T,Questions!B:B,D10)</f>
        <v>115</v>
      </c>
      <c r="H10" s="129">
        <f>SUMIFS(Questions!S:S,Questions!B:B,D10)</f>
        <v>155</v>
      </c>
      <c r="I10" s="132">
        <f t="shared" si="2"/>
        <v>0.74193548387096775</v>
      </c>
      <c r="J10" s="129" t="s">
        <v>2130</v>
      </c>
      <c r="K10" s="129">
        <f>SUM(H2:H13)</f>
        <v>1755</v>
      </c>
      <c r="L10" s="129"/>
      <c r="M10" s="129"/>
    </row>
    <row r="11" spans="1:13" ht="26" x14ac:dyDescent="0.15">
      <c r="A11" s="85" t="s">
        <v>2131</v>
      </c>
      <c r="C11" s="137" t="s">
        <v>131</v>
      </c>
      <c r="D11" s="137" t="s">
        <v>2132</v>
      </c>
      <c r="E11" s="131">
        <f>COUNTIFS(Questions!B:B,D11,Questions!T:T,"=1")</f>
        <v>0</v>
      </c>
      <c r="F11" s="129">
        <f>COUNTIF(Questions!B:B,D11)</f>
        <v>5</v>
      </c>
      <c r="G11" s="129">
        <f>SUMIFS(Questions!T:T,Questions!B:B,D11)</f>
        <v>155</v>
      </c>
      <c r="H11" s="129">
        <f>SUMIFS(Questions!S:S,Questions!B:B,D11)</f>
        <v>155</v>
      </c>
      <c r="I11" s="132">
        <f t="shared" si="2"/>
        <v>1</v>
      </c>
      <c r="J11" s="129" t="s">
        <v>2133</v>
      </c>
      <c r="K11" s="129">
        <f>SUM(G2:G13)</f>
        <v>1495</v>
      </c>
      <c r="L11" s="129"/>
      <c r="M11" s="129"/>
    </row>
    <row r="12" spans="1:13" ht="48" x14ac:dyDescent="0.2">
      <c r="A12" s="85" t="s">
        <v>2134</v>
      </c>
      <c r="C12" s="130" t="s">
        <v>2135</v>
      </c>
      <c r="D12" s="130" t="s">
        <v>2136</v>
      </c>
      <c r="E12" s="131">
        <f>COUNTIFS(Questions!B:B,D12,Questions!T:T,"=1")</f>
        <v>0</v>
      </c>
      <c r="F12" s="129">
        <f>COUNTIF(Questions!B:B,D12)</f>
        <v>3</v>
      </c>
      <c r="G12" s="129">
        <f>SUMIFS(Questions!T:T,Questions!B:B,D12)</f>
        <v>85</v>
      </c>
      <c r="H12" s="129">
        <f>SUMIFS(Questions!S:S,Questions!B:B,D12)</f>
        <v>85</v>
      </c>
      <c r="I12" s="132">
        <f t="shared" si="2"/>
        <v>1</v>
      </c>
      <c r="J12" s="129"/>
      <c r="K12" s="129"/>
      <c r="L12" s="129"/>
      <c r="M12" s="129"/>
    </row>
    <row r="13" spans="1:13" ht="17" x14ac:dyDescent="0.2">
      <c r="A13" s="85" t="s">
        <v>2137</v>
      </c>
      <c r="C13" s="128" t="s">
        <v>141</v>
      </c>
      <c r="D13" s="128" t="s">
        <v>2138</v>
      </c>
      <c r="E13" s="131">
        <f>COUNTIFS(Questions!B:B,D13,Questions!T:T,"=1")</f>
        <v>0</v>
      </c>
      <c r="F13" s="129">
        <f>COUNTIF(Questions!B:B,D13)</f>
        <v>4</v>
      </c>
      <c r="G13" s="129">
        <f>SUMIFS(Questions!T:T,Questions!B:B,D13)</f>
        <v>120</v>
      </c>
      <c r="H13" s="129">
        <f>SUMIFS(Questions!S:S,Questions!B:B,D13)</f>
        <v>120</v>
      </c>
      <c r="I13" s="132">
        <f t="shared" si="2"/>
        <v>1</v>
      </c>
      <c r="J13" s="129"/>
      <c r="K13" s="129"/>
      <c r="L13" s="129"/>
      <c r="M13" s="129"/>
    </row>
    <row r="14" spans="1:13" ht="16" x14ac:dyDescent="0.2">
      <c r="C14" s="128"/>
      <c r="D14" s="128"/>
      <c r="E14" s="129"/>
      <c r="F14" s="129"/>
      <c r="G14" s="129"/>
      <c r="H14" s="129"/>
      <c r="I14" s="132"/>
      <c r="J14" s="129"/>
      <c r="K14" s="129"/>
      <c r="L14" s="129"/>
      <c r="M14" s="129"/>
    </row>
    <row r="15" spans="1:13" ht="17" x14ac:dyDescent="0.2">
      <c r="A15" s="126" t="s">
        <v>2139</v>
      </c>
      <c r="C15" s="128"/>
      <c r="D15" s="128"/>
      <c r="E15" s="129"/>
      <c r="F15" s="129"/>
      <c r="G15" s="129"/>
      <c r="H15" s="129"/>
      <c r="I15" s="132"/>
      <c r="J15" s="129"/>
      <c r="K15" s="129"/>
      <c r="L15" s="129"/>
      <c r="M15" s="129"/>
    </row>
    <row r="16" spans="1:13" ht="17" x14ac:dyDescent="0.2">
      <c r="A16" s="85" t="s">
        <v>2140</v>
      </c>
      <c r="C16" s="128"/>
      <c r="D16" s="128"/>
      <c r="E16" s="129"/>
      <c r="F16" s="129"/>
      <c r="G16" s="129"/>
      <c r="H16" s="129"/>
      <c r="I16" s="132"/>
      <c r="J16" s="129"/>
      <c r="K16" s="129"/>
      <c r="L16" s="129"/>
      <c r="M16" s="129"/>
    </row>
    <row r="17" spans="1:13" ht="17" x14ac:dyDescent="0.2">
      <c r="A17" s="85" t="s">
        <v>2141</v>
      </c>
      <c r="C17" s="128"/>
      <c r="D17" s="128"/>
      <c r="E17" s="129"/>
      <c r="F17" s="129"/>
      <c r="G17" s="129"/>
      <c r="H17" s="129"/>
      <c r="I17" s="132"/>
      <c r="J17" s="129"/>
      <c r="K17" s="129"/>
      <c r="L17" s="129"/>
      <c r="M17" s="129"/>
    </row>
    <row r="18" spans="1:13" ht="17" x14ac:dyDescent="0.2">
      <c r="A18" s="85" t="s">
        <v>2142</v>
      </c>
      <c r="C18" s="128"/>
      <c r="D18" s="128"/>
      <c r="E18" s="129"/>
      <c r="F18" s="129"/>
      <c r="G18" s="129"/>
      <c r="H18" s="129"/>
      <c r="I18" s="132"/>
      <c r="J18" s="129"/>
      <c r="K18" s="129"/>
      <c r="L18" s="129"/>
      <c r="M18" s="129"/>
    </row>
    <row r="19" spans="1:13" ht="17" x14ac:dyDescent="0.2">
      <c r="A19" s="85" t="s">
        <v>2143</v>
      </c>
      <c r="C19" s="128"/>
      <c r="D19" s="128"/>
      <c r="E19" s="129"/>
      <c r="F19" s="129"/>
      <c r="G19" s="129"/>
      <c r="H19" s="129"/>
      <c r="I19" s="132"/>
      <c r="J19" s="129"/>
      <c r="K19" s="129"/>
      <c r="L19" s="129"/>
      <c r="M19" s="129"/>
    </row>
    <row r="20" spans="1:13" ht="17" x14ac:dyDescent="0.2">
      <c r="A20" s="85" t="s">
        <v>2137</v>
      </c>
      <c r="C20" s="128"/>
      <c r="D20" s="128"/>
      <c r="E20" s="129"/>
      <c r="F20" s="129"/>
      <c r="G20" s="129"/>
      <c r="H20" s="129"/>
      <c r="I20" s="132"/>
      <c r="J20" s="129"/>
      <c r="K20" s="129"/>
      <c r="L20" s="129"/>
      <c r="M20" s="129"/>
    </row>
    <row r="21" spans="1:13" ht="15.75" customHeight="1" x14ac:dyDescent="0.2">
      <c r="C21" s="128"/>
      <c r="D21" s="128"/>
      <c r="E21" s="129"/>
      <c r="F21" s="129"/>
      <c r="G21" s="129"/>
      <c r="H21" s="129"/>
      <c r="I21" s="132"/>
      <c r="J21" s="129"/>
      <c r="K21" s="129"/>
      <c r="L21" s="129"/>
      <c r="M21" s="129"/>
    </row>
    <row r="22" spans="1:13" ht="15.75" customHeight="1" x14ac:dyDescent="0.2">
      <c r="A22" s="126" t="s">
        <v>2144</v>
      </c>
      <c r="C22" s="128"/>
      <c r="D22" s="128"/>
      <c r="E22" s="129"/>
      <c r="F22" s="129"/>
      <c r="G22" s="129"/>
      <c r="H22" s="129"/>
      <c r="I22" s="132"/>
      <c r="J22" s="129"/>
      <c r="K22" s="129"/>
      <c r="L22" s="129"/>
      <c r="M22" s="129"/>
    </row>
    <row r="23" spans="1:13" ht="15.75" customHeight="1" x14ac:dyDescent="0.2">
      <c r="A23" s="85" t="s">
        <v>2145</v>
      </c>
      <c r="C23" s="129"/>
      <c r="D23" s="129"/>
      <c r="E23" s="129"/>
      <c r="F23" s="129"/>
      <c r="G23" s="129"/>
      <c r="H23" s="129"/>
      <c r="I23" s="132"/>
      <c r="J23" s="129"/>
      <c r="K23" s="129"/>
      <c r="L23" s="129"/>
      <c r="M23" s="129"/>
    </row>
    <row r="24" spans="1:13" ht="15.75" customHeight="1" x14ac:dyDescent="0.2">
      <c r="A24" s="85" t="s">
        <v>2146</v>
      </c>
    </row>
    <row r="25" spans="1:13" ht="15.75" customHeight="1" x14ac:dyDescent="0.2"/>
    <row r="26" spans="1:13" ht="15.75" customHeight="1" x14ac:dyDescent="0.2">
      <c r="A26" s="126" t="s">
        <v>2147</v>
      </c>
    </row>
    <row r="27" spans="1:13" ht="15.75" customHeight="1" x14ac:dyDescent="0.2">
      <c r="A27" s="85" t="s">
        <v>2148</v>
      </c>
    </row>
    <row r="28" spans="1:13" ht="15.75" customHeight="1" x14ac:dyDescent="0.2">
      <c r="A28" s="85" t="s">
        <v>2149</v>
      </c>
    </row>
    <row r="29" spans="1:13" ht="15.75" customHeight="1" x14ac:dyDescent="0.2"/>
    <row r="30" spans="1:13" ht="15.75" customHeight="1" x14ac:dyDescent="0.2">
      <c r="A30" s="126" t="s">
        <v>2150</v>
      </c>
    </row>
    <row r="31" spans="1:13" ht="15.75" customHeight="1" x14ac:dyDescent="0.2">
      <c r="A31" s="85" t="s">
        <v>2151</v>
      </c>
    </row>
    <row r="32" spans="1:13" ht="15.75" customHeight="1" x14ac:dyDescent="0.2">
      <c r="A32" s="85" t="s">
        <v>2152</v>
      </c>
    </row>
    <row r="33" spans="1:1" ht="15.75" customHeight="1" x14ac:dyDescent="0.2"/>
    <row r="34" spans="1:1" ht="15.75" customHeight="1" x14ac:dyDescent="0.2">
      <c r="A34" s="126" t="s">
        <v>2153</v>
      </c>
    </row>
    <row r="35" spans="1:1" ht="15.75" customHeight="1" x14ac:dyDescent="0.2">
      <c r="A35" s="85" t="s">
        <v>2154</v>
      </c>
    </row>
    <row r="36" spans="1:1" ht="15.75" customHeight="1" x14ac:dyDescent="0.2">
      <c r="A36" s="85" t="s">
        <v>2155</v>
      </c>
    </row>
    <row r="37" spans="1:1" ht="15.75" customHeight="1" x14ac:dyDescent="0.2"/>
    <row r="38" spans="1:1" ht="15.75" customHeight="1" x14ac:dyDescent="0.2">
      <c r="A38" s="126" t="s">
        <v>2156</v>
      </c>
    </row>
    <row r="39" spans="1:1" ht="15.75" customHeight="1" x14ac:dyDescent="0.2">
      <c r="A39" s="85" t="s">
        <v>2157</v>
      </c>
    </row>
    <row r="40" spans="1:1" ht="15.75" customHeight="1" x14ac:dyDescent="0.2">
      <c r="A40" s="85" t="s">
        <v>2158</v>
      </c>
    </row>
    <row r="41" spans="1:1" ht="15.75" customHeight="1" x14ac:dyDescent="0.2"/>
    <row r="42" spans="1:1" ht="15.75" customHeight="1" x14ac:dyDescent="0.2">
      <c r="A42" s="126" t="s">
        <v>2159</v>
      </c>
    </row>
    <row r="43" spans="1:1" ht="15.75" customHeight="1" x14ac:dyDescent="0.2">
      <c r="A43" s="85" t="s">
        <v>2160</v>
      </c>
    </row>
    <row r="44" spans="1:1" ht="15.75" customHeight="1" x14ac:dyDescent="0.2">
      <c r="A44" s="85" t="s">
        <v>2161</v>
      </c>
    </row>
    <row r="45" spans="1:1" ht="15.75" customHeight="1" x14ac:dyDescent="0.2">
      <c r="A45" s="85" t="s">
        <v>2162</v>
      </c>
    </row>
    <row r="46" spans="1:1" ht="15.75" customHeight="1" x14ac:dyDescent="0.2">
      <c r="A46" s="85" t="s">
        <v>2163</v>
      </c>
    </row>
    <row r="47" spans="1:1" ht="15.75" customHeight="1" x14ac:dyDescent="0.2">
      <c r="A47" s="85" t="s">
        <v>2121</v>
      </c>
    </row>
    <row r="48" spans="1:1" ht="15.75" customHeight="1" x14ac:dyDescent="0.2"/>
    <row r="49" spans="1:4" ht="15.75" customHeight="1" x14ac:dyDescent="0.2">
      <c r="A49" s="126" t="s">
        <v>2164</v>
      </c>
    </row>
    <row r="50" spans="1:4" ht="15.75" customHeight="1" x14ac:dyDescent="0.2">
      <c r="A50" t="s">
        <v>2165</v>
      </c>
    </row>
    <row r="51" spans="1:4" ht="15.75" customHeight="1" x14ac:dyDescent="0.2">
      <c r="A51" t="s">
        <v>2166</v>
      </c>
    </row>
    <row r="52" spans="1:4" ht="15.75" customHeight="1" x14ac:dyDescent="0.2">
      <c r="A52" t="s">
        <v>2167</v>
      </c>
    </row>
    <row r="53" spans="1:4" ht="15.75" customHeight="1" x14ac:dyDescent="0.2"/>
    <row r="54" spans="1:4" ht="15.75" customHeight="1" x14ac:dyDescent="0.2">
      <c r="A54" s="126" t="s">
        <v>2168</v>
      </c>
    </row>
    <row r="55" spans="1:4" ht="15.75" customHeight="1" x14ac:dyDescent="0.2">
      <c r="A55" t="s">
        <v>2169</v>
      </c>
    </row>
    <row r="56" spans="1:4" ht="15.75" customHeight="1" x14ac:dyDescent="0.2">
      <c r="A56" t="s">
        <v>2170</v>
      </c>
    </row>
    <row r="57" spans="1:4" ht="15.75" customHeight="1" x14ac:dyDescent="0.2">
      <c r="A57" t="s">
        <v>2171</v>
      </c>
    </row>
    <row r="58" spans="1:4" ht="15.75" customHeight="1" x14ac:dyDescent="0.2"/>
    <row r="59" spans="1:4" ht="15.75" customHeight="1" x14ac:dyDescent="0.2">
      <c r="A59" s="126" t="s">
        <v>2172</v>
      </c>
    </row>
    <row r="60" spans="1:4" ht="15.75" customHeight="1" x14ac:dyDescent="0.15">
      <c r="A60" t="s">
        <v>2232</v>
      </c>
      <c r="B60" s="6">
        <v>4</v>
      </c>
      <c r="C60" s="96"/>
      <c r="D60" s="96"/>
    </row>
    <row r="61" spans="1:4" ht="15.75" customHeight="1" x14ac:dyDescent="0.15">
      <c r="A61" t="s">
        <v>191</v>
      </c>
      <c r="B61" s="6">
        <v>5</v>
      </c>
      <c r="C61" s="96"/>
      <c r="D61" s="96"/>
    </row>
    <row r="62" spans="1:4" ht="15.75" customHeight="1" x14ac:dyDescent="0.15">
      <c r="A62" t="s">
        <v>816</v>
      </c>
      <c r="B62" s="6">
        <v>6</v>
      </c>
      <c r="C62" s="96"/>
      <c r="D62" s="96"/>
    </row>
    <row r="63" spans="1:4" ht="15.75" customHeight="1" x14ac:dyDescent="0.15">
      <c r="A63" t="s">
        <v>193</v>
      </c>
      <c r="B63" s="6">
        <v>7</v>
      </c>
      <c r="C63" s="96"/>
      <c r="D63" s="96"/>
    </row>
    <row r="64" spans="1:4" ht="15.75" customHeight="1" x14ac:dyDescent="0.15">
      <c r="A64" t="s">
        <v>817</v>
      </c>
      <c r="B64" s="6">
        <v>8</v>
      </c>
      <c r="C64" s="96"/>
      <c r="D64" s="96"/>
    </row>
    <row r="65" spans="1:4" ht="15.75" customHeight="1" x14ac:dyDescent="0.15">
      <c r="A65" t="s">
        <v>2231</v>
      </c>
      <c r="B65" s="6">
        <v>9</v>
      </c>
      <c r="C65" s="96"/>
      <c r="D65" s="96"/>
    </row>
    <row r="66" spans="1:4" ht="15.75" customHeight="1" x14ac:dyDescent="0.2">
      <c r="A66" s="152" t="s">
        <v>196</v>
      </c>
      <c r="B66">
        <v>10</v>
      </c>
      <c r="C66" s="96"/>
      <c r="D66" s="96"/>
    </row>
    <row r="67" spans="1:4" ht="15.75" customHeight="1" x14ac:dyDescent="0.2">
      <c r="A67" s="152" t="s">
        <v>2173</v>
      </c>
      <c r="B67">
        <v>11</v>
      </c>
    </row>
    <row r="68" spans="1:4" ht="15.75" customHeight="1" x14ac:dyDescent="0.2">
      <c r="A68" s="85">
        <v>0</v>
      </c>
    </row>
    <row r="69" spans="1:4" ht="15.75" customHeight="1" x14ac:dyDescent="0.2">
      <c r="A69" s="85">
        <v>5</v>
      </c>
    </row>
    <row r="70" spans="1:4" ht="15.75" customHeight="1" x14ac:dyDescent="0.2">
      <c r="A70" s="85">
        <v>10</v>
      </c>
    </row>
    <row r="71" spans="1:4" ht="15.75" customHeight="1" x14ac:dyDescent="0.2">
      <c r="A71" s="85">
        <v>15</v>
      </c>
    </row>
    <row r="72" spans="1:4" ht="15.75" customHeight="1" x14ac:dyDescent="0.2">
      <c r="A72" s="85">
        <v>20</v>
      </c>
    </row>
    <row r="73" spans="1:4" ht="15.75" customHeight="1" x14ac:dyDescent="0.2">
      <c r="A73" s="85">
        <v>25</v>
      </c>
    </row>
    <row r="74" spans="1:4" ht="15.75" customHeight="1" x14ac:dyDescent="0.2">
      <c r="A74" s="85">
        <v>40</v>
      </c>
    </row>
    <row r="75" spans="1:4" ht="15.75" customHeight="1" x14ac:dyDescent="0.2"/>
    <row r="76" spans="1:4" ht="15.75" customHeight="1" x14ac:dyDescent="0.2"/>
    <row r="77" spans="1:4" ht="15.75" customHeight="1" x14ac:dyDescent="0.2"/>
    <row r="78" spans="1:4" ht="15.75" customHeight="1" x14ac:dyDescent="0.2"/>
    <row r="79" spans="1:4" ht="15.75" customHeight="1" x14ac:dyDescent="0.2"/>
    <row r="80" spans="1:4"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sheetData>
  <pageMargins left="0.7" right="0.7" top="0.75" bottom="0.75" header="0" footer="0"/>
  <pageSetup orientation="landscape"/>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U1000"/>
  <sheetViews>
    <sheetView showGridLines="0" workbookViewId="0">
      <selection activeCell="M32" sqref="M32"/>
    </sheetView>
  </sheetViews>
  <sheetFormatPr baseColWidth="10" defaultColWidth="11.25" defaultRowHeight="15" customHeight="1" x14ac:dyDescent="0.2"/>
  <cols>
    <col min="1" max="21" width="6.625" customWidth="1"/>
  </cols>
  <sheetData>
    <row r="1" spans="1:21" ht="12.75" customHeight="1" x14ac:dyDescent="0.15">
      <c r="A1" s="1"/>
      <c r="B1" s="1"/>
      <c r="C1" s="1"/>
      <c r="D1" s="1"/>
      <c r="E1" s="1"/>
      <c r="F1" s="1"/>
      <c r="G1" s="1"/>
      <c r="H1" s="1"/>
      <c r="I1" s="1"/>
      <c r="J1" s="1"/>
      <c r="K1" s="1"/>
      <c r="L1" s="1"/>
      <c r="M1" s="1"/>
      <c r="N1" s="1"/>
      <c r="O1" s="1"/>
      <c r="P1" s="1"/>
      <c r="Q1" s="1"/>
      <c r="R1" s="1"/>
      <c r="S1" s="1"/>
      <c r="T1" s="1"/>
      <c r="U1" s="1"/>
    </row>
    <row r="2" spans="1:21" ht="12.75" customHeight="1" x14ac:dyDescent="0.15">
      <c r="A2" s="1"/>
      <c r="B2" s="1"/>
      <c r="C2" s="1"/>
      <c r="D2" s="1"/>
      <c r="E2" s="1"/>
      <c r="F2" s="1"/>
      <c r="G2" s="1"/>
      <c r="H2" s="1"/>
      <c r="I2" s="1"/>
      <c r="J2" s="1"/>
      <c r="K2" s="1"/>
      <c r="L2" s="1"/>
      <c r="M2" s="1"/>
      <c r="N2" s="1"/>
      <c r="O2" s="1"/>
      <c r="P2" s="1"/>
      <c r="Q2" s="1"/>
      <c r="R2" s="1"/>
      <c r="S2" s="1"/>
      <c r="T2" s="1"/>
      <c r="U2" s="1"/>
    </row>
    <row r="3" spans="1:21" ht="12.75" customHeight="1" x14ac:dyDescent="0.15">
      <c r="A3" s="1"/>
      <c r="B3" s="1"/>
      <c r="C3" s="1"/>
      <c r="D3" s="1"/>
      <c r="E3" s="1"/>
      <c r="F3" s="1"/>
      <c r="G3" s="1"/>
      <c r="H3" s="1"/>
      <c r="I3" s="1"/>
      <c r="J3" s="1"/>
      <c r="K3" s="1"/>
      <c r="L3" s="1"/>
      <c r="M3" s="1"/>
      <c r="N3" s="1"/>
      <c r="O3" s="1"/>
      <c r="P3" s="1"/>
      <c r="Q3" s="1"/>
      <c r="R3" s="1"/>
      <c r="S3" s="1"/>
      <c r="T3" s="1"/>
      <c r="U3" s="1"/>
    </row>
    <row r="4" spans="1:21" ht="12.75" customHeight="1" x14ac:dyDescent="0.15">
      <c r="A4" s="1"/>
      <c r="B4" s="1"/>
      <c r="C4" s="1"/>
      <c r="D4" s="1"/>
      <c r="E4" s="1"/>
      <c r="F4" s="1"/>
      <c r="G4" s="1"/>
      <c r="H4" s="1"/>
      <c r="I4" s="1"/>
      <c r="J4" s="1"/>
      <c r="K4" s="1"/>
      <c r="L4" s="1"/>
      <c r="M4" s="1"/>
      <c r="N4" s="1"/>
      <c r="O4" s="1"/>
      <c r="P4" s="1"/>
      <c r="Q4" s="1"/>
      <c r="R4" s="1"/>
      <c r="S4" s="1"/>
      <c r="T4" s="1"/>
      <c r="U4" s="1"/>
    </row>
    <row r="5" spans="1:21" ht="12.75" customHeight="1" x14ac:dyDescent="0.15">
      <c r="A5" s="1"/>
      <c r="B5" s="1"/>
      <c r="C5" s="1"/>
      <c r="D5" s="1"/>
      <c r="E5" s="1"/>
      <c r="F5" s="1"/>
      <c r="G5" s="1"/>
      <c r="H5" s="1"/>
      <c r="I5" s="1"/>
      <c r="J5" s="1"/>
      <c r="K5" s="1"/>
      <c r="L5" s="1"/>
      <c r="M5" s="1"/>
      <c r="N5" s="1"/>
      <c r="O5" s="1"/>
      <c r="P5" s="1"/>
      <c r="Q5" s="1"/>
      <c r="R5" s="1"/>
      <c r="S5" s="1"/>
      <c r="T5" s="1"/>
      <c r="U5" s="1"/>
    </row>
    <row r="6" spans="1:21" ht="12.75" customHeight="1" x14ac:dyDescent="0.15">
      <c r="A6" s="1"/>
      <c r="B6" s="1"/>
      <c r="C6" s="1"/>
      <c r="D6" s="1"/>
      <c r="E6" s="1"/>
      <c r="F6" s="1"/>
      <c r="G6" s="1"/>
      <c r="H6" s="1"/>
      <c r="I6" s="1"/>
      <c r="J6" s="1"/>
      <c r="K6" s="1"/>
      <c r="L6" s="1"/>
      <c r="M6" s="1"/>
      <c r="N6" s="1"/>
      <c r="O6" s="1"/>
      <c r="P6" s="1"/>
      <c r="Q6" s="1"/>
      <c r="R6" s="1"/>
      <c r="S6" s="1"/>
      <c r="T6" s="1"/>
      <c r="U6" s="1"/>
    </row>
    <row r="7" spans="1:21" ht="12.75" customHeight="1" x14ac:dyDescent="0.15">
      <c r="A7" s="1"/>
      <c r="B7" s="1"/>
      <c r="C7" s="1"/>
      <c r="D7" s="1"/>
      <c r="E7" s="1"/>
      <c r="F7" s="1"/>
      <c r="G7" s="1"/>
      <c r="H7" s="1"/>
      <c r="I7" s="1"/>
      <c r="J7" s="1"/>
      <c r="K7" s="1"/>
      <c r="L7" s="1"/>
      <c r="M7" s="1"/>
      <c r="N7" s="1"/>
      <c r="O7" s="1"/>
      <c r="P7" s="1"/>
      <c r="Q7" s="1"/>
      <c r="R7" s="1"/>
      <c r="S7" s="1"/>
      <c r="T7" s="1"/>
      <c r="U7" s="1"/>
    </row>
    <row r="8" spans="1:21" ht="12.75" customHeight="1" x14ac:dyDescent="0.15">
      <c r="A8" s="1"/>
      <c r="B8" s="1"/>
      <c r="C8" s="1"/>
      <c r="D8" s="1"/>
      <c r="E8" s="1"/>
      <c r="F8" s="1"/>
      <c r="G8" s="1"/>
      <c r="H8" s="1"/>
      <c r="I8" s="1"/>
      <c r="J8" s="1"/>
      <c r="K8" s="1"/>
      <c r="L8" s="1"/>
      <c r="M8" s="1"/>
      <c r="N8" s="1"/>
      <c r="O8" s="1"/>
      <c r="P8" s="1"/>
      <c r="Q8" s="1"/>
      <c r="R8" s="1"/>
      <c r="S8" s="1"/>
      <c r="T8" s="1"/>
      <c r="U8" s="1"/>
    </row>
    <row r="9" spans="1:21" ht="12.75" customHeight="1" x14ac:dyDescent="0.15">
      <c r="A9" s="1"/>
      <c r="B9" s="1"/>
      <c r="C9" s="1"/>
      <c r="D9" s="1"/>
      <c r="E9" s="1"/>
      <c r="F9" s="1"/>
      <c r="G9" s="1"/>
      <c r="H9" s="1"/>
      <c r="I9" s="1"/>
      <c r="J9" s="1"/>
      <c r="K9" s="1"/>
      <c r="L9" s="1"/>
      <c r="M9" s="1"/>
      <c r="N9" s="1"/>
      <c r="O9" s="1"/>
      <c r="P9" s="1"/>
      <c r="Q9" s="1"/>
      <c r="R9" s="1"/>
      <c r="S9" s="1"/>
      <c r="T9" s="1"/>
      <c r="U9" s="1"/>
    </row>
    <row r="10" spans="1:21" ht="12.75" customHeight="1" x14ac:dyDescent="0.15">
      <c r="A10" s="1"/>
      <c r="B10" s="1"/>
      <c r="C10" s="1"/>
      <c r="D10" s="1"/>
      <c r="E10" s="1"/>
      <c r="F10" s="1"/>
      <c r="G10" s="1"/>
      <c r="H10" s="1"/>
      <c r="I10" s="1"/>
      <c r="J10" s="1"/>
      <c r="K10" s="1"/>
      <c r="L10" s="1"/>
      <c r="M10" s="1"/>
      <c r="N10" s="1"/>
      <c r="O10" s="1"/>
      <c r="P10" s="1"/>
      <c r="Q10" s="1"/>
      <c r="R10" s="1"/>
      <c r="S10" s="1"/>
      <c r="T10" s="1"/>
      <c r="U10" s="1"/>
    </row>
    <row r="11" spans="1:21" ht="12.75" customHeight="1" x14ac:dyDescent="0.15">
      <c r="A11" s="1"/>
      <c r="B11" s="1"/>
      <c r="C11" s="1"/>
      <c r="D11" s="1"/>
      <c r="E11" s="1"/>
      <c r="F11" s="1"/>
      <c r="G11" s="1"/>
      <c r="H11" s="1"/>
      <c r="I11" s="1"/>
      <c r="J11" s="1"/>
      <c r="K11" s="1"/>
      <c r="L11" s="1"/>
      <c r="M11" s="1"/>
      <c r="N11" s="1"/>
      <c r="O11" s="1"/>
      <c r="P11" s="1"/>
      <c r="Q11" s="1"/>
      <c r="R11" s="1"/>
      <c r="S11" s="1"/>
      <c r="T11" s="1"/>
      <c r="U11" s="1"/>
    </row>
    <row r="12" spans="1:21" ht="12.75" customHeight="1" x14ac:dyDescent="0.15">
      <c r="A12" s="1"/>
      <c r="B12" s="1"/>
      <c r="C12" s="1"/>
      <c r="D12" s="1"/>
      <c r="E12" s="1"/>
      <c r="F12" s="1"/>
      <c r="G12" s="1"/>
      <c r="H12" s="1"/>
      <c r="I12" s="1"/>
      <c r="J12" s="1"/>
      <c r="K12" s="1"/>
      <c r="L12" s="1"/>
      <c r="M12" s="1"/>
      <c r="N12" s="1"/>
      <c r="O12" s="1"/>
      <c r="P12" s="1"/>
      <c r="Q12" s="1"/>
      <c r="R12" s="1"/>
      <c r="S12" s="1"/>
      <c r="T12" s="1"/>
      <c r="U12" s="1"/>
    </row>
    <row r="13" spans="1:21" ht="12.75" customHeight="1" x14ac:dyDescent="0.15">
      <c r="A13" s="1"/>
      <c r="B13" s="1"/>
      <c r="C13" s="1"/>
      <c r="D13" s="1"/>
      <c r="E13" s="1"/>
      <c r="F13" s="1"/>
      <c r="G13" s="1"/>
      <c r="H13" s="1"/>
      <c r="I13" s="1"/>
      <c r="J13" s="1"/>
      <c r="K13" s="1"/>
      <c r="L13" s="1"/>
      <c r="M13" s="1"/>
      <c r="N13" s="1"/>
      <c r="O13" s="1"/>
      <c r="P13" s="1"/>
      <c r="Q13" s="1"/>
      <c r="R13" s="1"/>
      <c r="S13" s="1"/>
      <c r="T13" s="1"/>
      <c r="U13" s="1"/>
    </row>
    <row r="14" spans="1:21" ht="12.75" customHeight="1" x14ac:dyDescent="0.15">
      <c r="A14" s="1"/>
      <c r="B14" s="1"/>
      <c r="C14" s="1"/>
      <c r="D14" s="1"/>
      <c r="E14" s="1"/>
      <c r="F14" s="1"/>
      <c r="G14" s="1"/>
      <c r="H14" s="1"/>
      <c r="I14" s="1"/>
      <c r="J14" s="1"/>
      <c r="K14" s="1"/>
      <c r="L14" s="1"/>
      <c r="M14" s="1"/>
      <c r="N14" s="1"/>
      <c r="O14" s="1"/>
      <c r="P14" s="1"/>
      <c r="Q14" s="1"/>
      <c r="R14" s="1"/>
      <c r="S14" s="1"/>
      <c r="T14" s="1"/>
      <c r="U14" s="1"/>
    </row>
    <row r="15" spans="1:21" ht="12.75" customHeight="1" x14ac:dyDescent="0.15">
      <c r="A15" s="1"/>
      <c r="B15" s="1"/>
      <c r="C15" s="1"/>
      <c r="D15" s="1"/>
      <c r="E15" s="1"/>
      <c r="F15" s="1"/>
      <c r="G15" s="1"/>
      <c r="H15" s="1"/>
      <c r="I15" s="1"/>
      <c r="J15" s="1"/>
      <c r="K15" s="1"/>
      <c r="L15" s="1"/>
      <c r="M15" s="1"/>
      <c r="N15" s="1"/>
      <c r="O15" s="1"/>
      <c r="P15" s="1"/>
      <c r="Q15" s="1"/>
      <c r="R15" s="1"/>
      <c r="S15" s="1"/>
      <c r="T15" s="1"/>
      <c r="U15" s="1"/>
    </row>
    <row r="16" spans="1:21" ht="12.75" customHeight="1" x14ac:dyDescent="0.15">
      <c r="A16" s="1"/>
      <c r="B16" s="1"/>
      <c r="C16" s="1"/>
      <c r="D16" s="1"/>
      <c r="E16" s="1"/>
      <c r="F16" s="1"/>
      <c r="G16" s="1"/>
      <c r="H16" s="1"/>
      <c r="I16" s="1"/>
      <c r="J16" s="1"/>
      <c r="K16" s="1"/>
      <c r="L16" s="1"/>
      <c r="M16" s="1"/>
      <c r="N16" s="1"/>
      <c r="O16" s="1"/>
      <c r="P16" s="1"/>
      <c r="Q16" s="1"/>
      <c r="R16" s="1"/>
      <c r="S16" s="1"/>
      <c r="T16" s="1"/>
      <c r="U16" s="1"/>
    </row>
    <row r="17" spans="1:21" ht="12.75" customHeight="1" x14ac:dyDescent="0.15">
      <c r="A17" s="1"/>
      <c r="B17" s="1"/>
      <c r="C17" s="1"/>
      <c r="D17" s="1"/>
      <c r="E17" s="1"/>
      <c r="F17" s="1"/>
      <c r="G17" s="1"/>
      <c r="H17" s="1"/>
      <c r="I17" s="1"/>
      <c r="J17" s="1"/>
      <c r="K17" s="1"/>
      <c r="L17" s="1"/>
      <c r="M17" s="1"/>
      <c r="N17" s="1"/>
      <c r="O17" s="1"/>
      <c r="P17" s="1"/>
      <c r="Q17" s="1"/>
      <c r="R17" s="1"/>
      <c r="S17" s="1"/>
      <c r="T17" s="1"/>
      <c r="U17" s="1"/>
    </row>
    <row r="18" spans="1:21" ht="12.75" customHeight="1" x14ac:dyDescent="0.15">
      <c r="A18" s="1"/>
      <c r="B18" s="1"/>
      <c r="C18" s="1"/>
      <c r="D18" s="1"/>
      <c r="E18" s="1"/>
      <c r="F18" s="1"/>
      <c r="G18" s="1"/>
      <c r="H18" s="1"/>
      <c r="I18" s="1"/>
      <c r="J18" s="1"/>
      <c r="K18" s="1"/>
      <c r="L18" s="1"/>
      <c r="M18" s="1"/>
      <c r="N18" s="1"/>
      <c r="O18" s="1"/>
      <c r="P18" s="1"/>
      <c r="Q18" s="1"/>
      <c r="R18" s="1"/>
      <c r="S18" s="1"/>
      <c r="T18" s="1"/>
      <c r="U18" s="1"/>
    </row>
    <row r="19" spans="1:21" ht="12.75" customHeight="1" x14ac:dyDescent="0.15">
      <c r="A19" s="1"/>
      <c r="B19" s="1"/>
      <c r="C19" s="1"/>
      <c r="D19" s="1"/>
      <c r="E19" s="1"/>
      <c r="F19" s="1"/>
      <c r="G19" s="1"/>
      <c r="H19" s="1"/>
      <c r="I19" s="1"/>
      <c r="J19" s="1"/>
      <c r="K19" s="1"/>
      <c r="L19" s="1"/>
      <c r="M19" s="1"/>
      <c r="N19" s="1"/>
      <c r="O19" s="1"/>
      <c r="P19" s="1"/>
      <c r="Q19" s="1"/>
      <c r="R19" s="1"/>
      <c r="S19" s="1"/>
      <c r="T19" s="1"/>
      <c r="U19" s="1"/>
    </row>
    <row r="20" spans="1:21" ht="12.75" customHeight="1" x14ac:dyDescent="0.15">
      <c r="A20" s="1"/>
      <c r="B20" s="1"/>
      <c r="C20" s="1"/>
      <c r="D20" s="1"/>
      <c r="E20" s="1"/>
      <c r="F20" s="1"/>
      <c r="G20" s="1"/>
      <c r="H20" s="1"/>
      <c r="I20" s="1"/>
      <c r="J20" s="1"/>
      <c r="K20" s="1"/>
      <c r="L20" s="1"/>
      <c r="M20" s="1"/>
      <c r="N20" s="1"/>
      <c r="O20" s="1"/>
      <c r="P20" s="1"/>
      <c r="Q20" s="1"/>
      <c r="R20" s="1"/>
      <c r="S20" s="1"/>
      <c r="T20" s="1"/>
      <c r="U20" s="1"/>
    </row>
    <row r="21" spans="1:21" ht="12.75" customHeight="1" x14ac:dyDescent="0.15">
      <c r="A21" s="1"/>
      <c r="B21" s="1"/>
      <c r="C21" s="1"/>
      <c r="D21" s="1"/>
      <c r="E21" s="1"/>
      <c r="F21" s="1"/>
      <c r="G21" s="1"/>
      <c r="H21" s="1"/>
      <c r="I21" s="1"/>
      <c r="J21" s="1"/>
      <c r="K21" s="1"/>
      <c r="L21" s="1"/>
      <c r="M21" s="1"/>
      <c r="N21" s="1"/>
      <c r="O21" s="1"/>
      <c r="P21" s="1"/>
      <c r="Q21" s="1"/>
      <c r="R21" s="1"/>
      <c r="S21" s="1"/>
      <c r="T21" s="1"/>
      <c r="U21" s="1"/>
    </row>
    <row r="22" spans="1:21" ht="12.75" customHeight="1" x14ac:dyDescent="0.15">
      <c r="A22" s="1"/>
      <c r="B22" s="1"/>
      <c r="C22" s="1"/>
      <c r="D22" s="1"/>
      <c r="E22" s="1"/>
      <c r="F22" s="1"/>
      <c r="G22" s="1"/>
      <c r="H22" s="1"/>
      <c r="I22" s="1"/>
      <c r="J22" s="1"/>
      <c r="K22" s="1"/>
      <c r="L22" s="1"/>
      <c r="M22" s="1"/>
      <c r="N22" s="1"/>
      <c r="O22" s="1"/>
      <c r="P22" s="1"/>
      <c r="Q22" s="1"/>
      <c r="R22" s="1"/>
      <c r="S22" s="1"/>
      <c r="T22" s="1"/>
      <c r="U22" s="1"/>
    </row>
    <row r="23" spans="1:21" ht="12.75" customHeight="1" x14ac:dyDescent="0.15">
      <c r="A23" s="1"/>
      <c r="B23" s="1"/>
      <c r="C23" s="1"/>
      <c r="D23" s="1"/>
      <c r="E23" s="1"/>
      <c r="F23" s="1"/>
      <c r="G23" s="1"/>
      <c r="H23" s="1"/>
      <c r="I23" s="1"/>
      <c r="J23" s="1"/>
      <c r="K23" s="1"/>
      <c r="L23" s="1"/>
      <c r="M23" s="1"/>
      <c r="N23" s="1"/>
      <c r="O23" s="1"/>
      <c r="P23" s="1"/>
      <c r="Q23" s="1"/>
      <c r="R23" s="1"/>
      <c r="S23" s="1"/>
      <c r="T23" s="1"/>
      <c r="U23" s="1"/>
    </row>
    <row r="24" spans="1:21" ht="12.75" customHeight="1" x14ac:dyDescent="0.15">
      <c r="A24" s="1"/>
      <c r="B24" s="1"/>
      <c r="C24" s="1"/>
      <c r="D24" s="1"/>
      <c r="E24" s="1"/>
      <c r="F24" s="1"/>
      <c r="G24" s="1"/>
      <c r="H24" s="1"/>
      <c r="I24" s="1"/>
      <c r="J24" s="1"/>
      <c r="K24" s="1"/>
      <c r="L24" s="1"/>
      <c r="M24" s="1"/>
      <c r="N24" s="1"/>
      <c r="O24" s="1"/>
      <c r="P24" s="1"/>
      <c r="Q24" s="1"/>
      <c r="R24" s="1"/>
      <c r="S24" s="1"/>
      <c r="T24" s="1"/>
      <c r="U24" s="1"/>
    </row>
    <row r="25" spans="1:21" ht="12.75" customHeight="1" x14ac:dyDescent="0.15">
      <c r="A25" s="1"/>
      <c r="B25" s="1"/>
      <c r="C25" s="1"/>
      <c r="D25" s="1"/>
      <c r="E25" s="1"/>
      <c r="F25" s="1"/>
      <c r="G25" s="1"/>
      <c r="H25" s="1"/>
      <c r="I25" s="1"/>
      <c r="J25" s="1"/>
      <c r="K25" s="1"/>
      <c r="L25" s="1"/>
      <c r="M25" s="1"/>
      <c r="N25" s="1"/>
      <c r="O25" s="1"/>
      <c r="P25" s="1"/>
      <c r="Q25" s="1"/>
      <c r="R25" s="1"/>
      <c r="S25" s="1"/>
      <c r="T25" s="1"/>
      <c r="U25" s="1"/>
    </row>
    <row r="26" spans="1:21" ht="12.75" customHeight="1" x14ac:dyDescent="0.15">
      <c r="A26" s="1"/>
      <c r="B26" s="1"/>
      <c r="C26" s="1"/>
      <c r="D26" s="1"/>
      <c r="E26" s="1"/>
      <c r="F26" s="1"/>
      <c r="G26" s="1"/>
      <c r="H26" s="1"/>
      <c r="I26" s="1"/>
      <c r="J26" s="1"/>
      <c r="K26" s="1"/>
      <c r="L26" s="1"/>
      <c r="M26" s="1"/>
      <c r="N26" s="1"/>
      <c r="O26" s="1"/>
      <c r="P26" s="1"/>
      <c r="Q26" s="1"/>
      <c r="R26" s="1"/>
      <c r="S26" s="1"/>
      <c r="T26" s="1"/>
      <c r="U26" s="1"/>
    </row>
    <row r="27" spans="1:21" ht="12.75" customHeight="1" x14ac:dyDescent="0.15">
      <c r="A27" s="1"/>
      <c r="B27" s="1"/>
      <c r="C27" s="1"/>
      <c r="D27" s="1"/>
      <c r="E27" s="1"/>
      <c r="F27" s="1"/>
      <c r="G27" s="1"/>
      <c r="H27" s="1"/>
      <c r="I27" s="1"/>
      <c r="J27" s="1"/>
      <c r="K27" s="1"/>
      <c r="L27" s="1"/>
      <c r="M27" s="1"/>
      <c r="N27" s="1"/>
      <c r="O27" s="1"/>
      <c r="P27" s="1"/>
      <c r="Q27" s="1"/>
      <c r="R27" s="1"/>
      <c r="S27" s="1"/>
      <c r="T27" s="1"/>
      <c r="U27" s="1"/>
    </row>
    <row r="28" spans="1:21" ht="12.75" customHeight="1" x14ac:dyDescent="0.15">
      <c r="A28" s="1"/>
      <c r="B28" s="1"/>
      <c r="C28" s="1"/>
      <c r="D28" s="1"/>
      <c r="E28" s="1"/>
      <c r="F28" s="1"/>
      <c r="G28" s="1"/>
      <c r="H28" s="1"/>
      <c r="I28" s="1"/>
      <c r="J28" s="1"/>
      <c r="K28" s="1"/>
      <c r="L28" s="1"/>
      <c r="M28" s="1"/>
      <c r="N28" s="1"/>
      <c r="O28" s="1"/>
      <c r="P28" s="1"/>
      <c r="Q28" s="1"/>
      <c r="R28" s="1"/>
      <c r="S28" s="1"/>
      <c r="T28" s="1"/>
      <c r="U28" s="1"/>
    </row>
    <row r="29" spans="1:21" ht="12.75" customHeight="1" x14ac:dyDescent="0.15">
      <c r="A29" s="1"/>
      <c r="B29" s="1"/>
      <c r="C29" s="1"/>
      <c r="D29" s="1"/>
      <c r="E29" s="1"/>
      <c r="F29" s="1"/>
      <c r="G29" s="1"/>
      <c r="H29" s="1"/>
      <c r="I29" s="1"/>
      <c r="J29" s="1"/>
      <c r="K29" s="1"/>
      <c r="L29" s="1"/>
      <c r="M29" s="1"/>
      <c r="N29" s="1"/>
      <c r="O29" s="1"/>
      <c r="P29" s="1"/>
      <c r="Q29" s="1"/>
      <c r="R29" s="1"/>
      <c r="S29" s="1"/>
      <c r="T29" s="1"/>
      <c r="U29" s="1"/>
    </row>
    <row r="30" spans="1:21" ht="12.75" customHeight="1" x14ac:dyDescent="0.15">
      <c r="A30" s="1"/>
      <c r="B30" s="1"/>
      <c r="C30" s="1"/>
      <c r="D30" s="1"/>
      <c r="E30" s="1"/>
      <c r="F30" s="1"/>
      <c r="G30" s="1"/>
      <c r="H30" s="1"/>
      <c r="I30" s="1"/>
      <c r="J30" s="1"/>
      <c r="K30" s="1"/>
      <c r="L30" s="1"/>
      <c r="M30" s="1"/>
      <c r="N30" s="1"/>
      <c r="O30" s="1"/>
      <c r="P30" s="1"/>
      <c r="Q30" s="1"/>
      <c r="R30" s="1"/>
      <c r="S30" s="1"/>
      <c r="T30" s="1"/>
      <c r="U30" s="1"/>
    </row>
    <row r="31" spans="1:21" ht="12.75" customHeight="1" x14ac:dyDescent="0.15">
      <c r="A31" s="1"/>
      <c r="B31" s="1"/>
      <c r="C31" s="1"/>
      <c r="D31" s="1"/>
      <c r="E31" s="1"/>
      <c r="F31" s="1"/>
      <c r="G31" s="1"/>
      <c r="H31" s="1"/>
      <c r="I31" s="1"/>
      <c r="J31" s="1"/>
      <c r="K31" s="1"/>
      <c r="L31" s="1"/>
      <c r="M31" s="1"/>
      <c r="N31" s="1"/>
      <c r="O31" s="1"/>
      <c r="P31" s="1"/>
      <c r="Q31" s="1"/>
      <c r="R31" s="1"/>
      <c r="S31" s="1"/>
      <c r="T31" s="1"/>
      <c r="U31" s="1"/>
    </row>
    <row r="32" spans="1:21" ht="12.75" customHeight="1" x14ac:dyDescent="0.15">
      <c r="A32" s="1"/>
      <c r="B32" s="1"/>
      <c r="C32" s="1"/>
      <c r="D32" s="1"/>
      <c r="E32" s="1"/>
      <c r="F32" s="1"/>
      <c r="G32" s="1"/>
      <c r="H32" s="1"/>
      <c r="I32" s="1"/>
      <c r="J32" s="1"/>
      <c r="K32" s="1"/>
      <c r="L32" s="1"/>
      <c r="M32" s="1"/>
      <c r="N32" s="1"/>
      <c r="O32" s="1"/>
      <c r="P32" s="1"/>
      <c r="Q32" s="1"/>
      <c r="R32" s="1"/>
      <c r="S32" s="1"/>
      <c r="T32" s="1"/>
      <c r="U32" s="1"/>
    </row>
    <row r="33" spans="1:21" ht="12.75" customHeight="1" x14ac:dyDescent="0.15">
      <c r="A33" s="1"/>
      <c r="B33" s="1"/>
      <c r="C33" s="1"/>
      <c r="D33" s="1"/>
      <c r="E33" s="1"/>
      <c r="F33" s="1"/>
      <c r="G33" s="1"/>
      <c r="H33" s="1"/>
      <c r="I33" s="1"/>
      <c r="J33" s="1"/>
      <c r="K33" s="1"/>
      <c r="L33" s="1"/>
      <c r="M33" s="1"/>
      <c r="N33" s="1"/>
      <c r="O33" s="1"/>
      <c r="P33" s="1"/>
      <c r="Q33" s="1"/>
      <c r="R33" s="1"/>
      <c r="S33" s="1"/>
      <c r="T33" s="1"/>
      <c r="U33" s="1"/>
    </row>
    <row r="34" spans="1:21" ht="12.75" customHeight="1" x14ac:dyDescent="0.15">
      <c r="A34" s="1"/>
      <c r="B34" s="1"/>
      <c r="C34" s="1"/>
      <c r="D34" s="1"/>
      <c r="E34" s="1"/>
      <c r="F34" s="1"/>
      <c r="G34" s="1"/>
      <c r="H34" s="1"/>
      <c r="I34" s="1"/>
      <c r="J34" s="1"/>
      <c r="K34" s="1"/>
      <c r="L34" s="1"/>
      <c r="M34" s="1"/>
      <c r="N34" s="1"/>
      <c r="O34" s="1"/>
      <c r="P34" s="1"/>
      <c r="Q34" s="1"/>
      <c r="R34" s="1"/>
      <c r="S34" s="1"/>
      <c r="T34" s="1"/>
      <c r="U34" s="1"/>
    </row>
    <row r="35" spans="1:21" ht="12.75" customHeight="1" x14ac:dyDescent="0.15">
      <c r="A35" s="1"/>
      <c r="B35" s="1"/>
      <c r="C35" s="1"/>
      <c r="D35" s="1"/>
      <c r="E35" s="1"/>
      <c r="F35" s="1"/>
      <c r="G35" s="1"/>
      <c r="H35" s="1"/>
      <c r="I35" s="1"/>
      <c r="J35" s="1"/>
      <c r="K35" s="1"/>
      <c r="L35" s="1"/>
      <c r="M35" s="1"/>
      <c r="N35" s="1"/>
      <c r="O35" s="1"/>
      <c r="P35" s="1"/>
      <c r="Q35" s="1"/>
      <c r="R35" s="1"/>
      <c r="S35" s="1"/>
      <c r="T35" s="1"/>
      <c r="U35" s="1"/>
    </row>
    <row r="36" spans="1:21" ht="12.75" customHeight="1" x14ac:dyDescent="0.15">
      <c r="A36" s="1"/>
      <c r="B36" s="1"/>
      <c r="C36" s="1"/>
      <c r="D36" s="1"/>
      <c r="E36" s="1"/>
      <c r="F36" s="1"/>
      <c r="G36" s="1"/>
      <c r="H36" s="1"/>
      <c r="I36" s="1"/>
      <c r="J36" s="1"/>
      <c r="K36" s="1"/>
      <c r="L36" s="1"/>
      <c r="M36" s="1"/>
      <c r="N36" s="1"/>
      <c r="O36" s="1"/>
      <c r="P36" s="1"/>
      <c r="Q36" s="1"/>
      <c r="R36" s="1"/>
      <c r="S36" s="1"/>
      <c r="T36" s="1"/>
      <c r="U36" s="1"/>
    </row>
    <row r="37" spans="1:21" ht="12.75" customHeight="1" x14ac:dyDescent="0.15">
      <c r="A37" s="1"/>
      <c r="B37" s="1"/>
      <c r="C37" s="1"/>
      <c r="D37" s="1"/>
      <c r="E37" s="1"/>
      <c r="F37" s="1"/>
      <c r="G37" s="1"/>
      <c r="H37" s="1"/>
      <c r="I37" s="1"/>
      <c r="J37" s="1"/>
      <c r="K37" s="1"/>
      <c r="L37" s="1"/>
      <c r="M37" s="1"/>
      <c r="N37" s="1"/>
      <c r="O37" s="1"/>
      <c r="P37" s="1"/>
      <c r="Q37" s="1"/>
      <c r="R37" s="1"/>
      <c r="S37" s="1"/>
      <c r="T37" s="1"/>
      <c r="U37" s="1"/>
    </row>
    <row r="38" spans="1:21" ht="12.75" customHeight="1" x14ac:dyDescent="0.15">
      <c r="A38" s="1"/>
      <c r="B38" s="1"/>
      <c r="C38" s="1"/>
      <c r="D38" s="1"/>
      <c r="E38" s="1"/>
      <c r="F38" s="1"/>
      <c r="G38" s="1"/>
      <c r="H38" s="1"/>
      <c r="I38" s="1"/>
      <c r="J38" s="1"/>
      <c r="K38" s="1"/>
      <c r="L38" s="1"/>
      <c r="M38" s="1"/>
      <c r="N38" s="1"/>
      <c r="O38" s="1"/>
      <c r="P38" s="1"/>
      <c r="Q38" s="1"/>
      <c r="R38" s="1"/>
      <c r="S38" s="1"/>
      <c r="T38" s="1"/>
      <c r="U38" s="1"/>
    </row>
    <row r="39" spans="1:21" ht="12.75" customHeight="1" x14ac:dyDescent="0.15">
      <c r="A39" s="1"/>
      <c r="B39" s="1"/>
      <c r="C39" s="1"/>
      <c r="D39" s="1"/>
      <c r="E39" s="1"/>
      <c r="F39" s="1"/>
      <c r="G39" s="1"/>
      <c r="H39" s="1"/>
      <c r="I39" s="1"/>
      <c r="J39" s="1"/>
      <c r="K39" s="1"/>
      <c r="L39" s="1"/>
      <c r="M39" s="1"/>
      <c r="N39" s="1"/>
      <c r="O39" s="1"/>
      <c r="P39" s="1"/>
      <c r="Q39" s="1"/>
      <c r="R39" s="1"/>
      <c r="S39" s="1"/>
      <c r="T39" s="1"/>
      <c r="U39" s="1"/>
    </row>
    <row r="40" spans="1:21" ht="12.75" customHeight="1" x14ac:dyDescent="0.15">
      <c r="A40" s="1"/>
      <c r="B40" s="1"/>
      <c r="C40" s="1"/>
      <c r="D40" s="1"/>
      <c r="E40" s="1"/>
      <c r="F40" s="1"/>
      <c r="G40" s="1"/>
      <c r="H40" s="1"/>
      <c r="I40" s="1"/>
      <c r="J40" s="1"/>
      <c r="K40" s="1"/>
      <c r="L40" s="1"/>
      <c r="M40" s="1"/>
      <c r="N40" s="1"/>
      <c r="O40" s="1"/>
      <c r="P40" s="1"/>
      <c r="Q40" s="1"/>
      <c r="R40" s="1"/>
      <c r="S40" s="1"/>
      <c r="T40" s="1"/>
      <c r="U40" s="1"/>
    </row>
    <row r="41" spans="1:21" ht="12.75" customHeight="1" x14ac:dyDescent="0.15">
      <c r="A41" s="1"/>
      <c r="B41" s="1"/>
      <c r="C41" s="1"/>
      <c r="D41" s="1"/>
      <c r="E41" s="1"/>
      <c r="F41" s="1"/>
      <c r="G41" s="1"/>
      <c r="H41" s="1"/>
      <c r="I41" s="1"/>
      <c r="J41" s="1"/>
      <c r="K41" s="1"/>
      <c r="L41" s="1"/>
      <c r="M41" s="1"/>
      <c r="N41" s="1"/>
      <c r="O41" s="1"/>
      <c r="P41" s="1"/>
      <c r="Q41" s="1"/>
      <c r="R41" s="1"/>
      <c r="S41" s="1"/>
      <c r="T41" s="1"/>
      <c r="U41" s="1"/>
    </row>
    <row r="42" spans="1:21" ht="12.75" customHeight="1" x14ac:dyDescent="0.15">
      <c r="A42" s="1"/>
      <c r="B42" s="1"/>
      <c r="C42" s="1"/>
      <c r="D42" s="1"/>
      <c r="E42" s="1"/>
      <c r="F42" s="1"/>
      <c r="G42" s="1"/>
      <c r="H42" s="1"/>
      <c r="I42" s="1"/>
      <c r="J42" s="1"/>
      <c r="K42" s="1"/>
      <c r="L42" s="1"/>
      <c r="M42" s="1"/>
      <c r="N42" s="1"/>
      <c r="O42" s="1"/>
      <c r="P42" s="1"/>
      <c r="Q42" s="1"/>
      <c r="R42" s="1"/>
      <c r="S42" s="1"/>
      <c r="T42" s="1"/>
      <c r="U42" s="1"/>
    </row>
    <row r="43" spans="1:21" ht="12.75" customHeight="1" x14ac:dyDescent="0.15">
      <c r="A43" s="1"/>
      <c r="B43" s="1"/>
      <c r="C43" s="1"/>
      <c r="D43" s="1"/>
      <c r="E43" s="1"/>
      <c r="F43" s="1"/>
      <c r="G43" s="1"/>
      <c r="H43" s="1"/>
      <c r="I43" s="1"/>
      <c r="J43" s="1"/>
      <c r="K43" s="1"/>
      <c r="L43" s="1"/>
      <c r="M43" s="1"/>
      <c r="N43" s="1"/>
      <c r="O43" s="1"/>
      <c r="P43" s="1"/>
      <c r="Q43" s="1"/>
      <c r="R43" s="1"/>
      <c r="S43" s="1"/>
      <c r="T43" s="1"/>
      <c r="U43" s="1"/>
    </row>
    <row r="44" spans="1:21" ht="12.75" customHeight="1" x14ac:dyDescent="0.15">
      <c r="A44" s="1"/>
      <c r="B44" s="1"/>
      <c r="C44" s="1"/>
      <c r="D44" s="1"/>
      <c r="E44" s="1"/>
      <c r="F44" s="1"/>
      <c r="G44" s="1"/>
      <c r="H44" s="1"/>
      <c r="I44" s="1"/>
      <c r="J44" s="1"/>
      <c r="K44" s="1"/>
      <c r="L44" s="1"/>
      <c r="M44" s="1"/>
      <c r="N44" s="1"/>
      <c r="O44" s="1"/>
      <c r="P44" s="1"/>
      <c r="Q44" s="1"/>
      <c r="R44" s="1"/>
      <c r="S44" s="1"/>
      <c r="T44" s="1"/>
      <c r="U44" s="1"/>
    </row>
    <row r="45" spans="1:21" ht="12.75" customHeight="1" x14ac:dyDescent="0.15">
      <c r="A45" s="1"/>
      <c r="B45" s="1"/>
      <c r="C45" s="1"/>
      <c r="D45" s="1"/>
      <c r="E45" s="1"/>
      <c r="F45" s="1"/>
      <c r="G45" s="1"/>
      <c r="H45" s="1"/>
      <c r="I45" s="1"/>
      <c r="J45" s="1"/>
      <c r="K45" s="1"/>
      <c r="L45" s="1"/>
      <c r="M45" s="1"/>
      <c r="N45" s="1"/>
      <c r="O45" s="1"/>
      <c r="P45" s="1"/>
      <c r="Q45" s="1"/>
      <c r="R45" s="1"/>
      <c r="S45" s="1"/>
      <c r="T45" s="1"/>
      <c r="U45" s="1"/>
    </row>
    <row r="46" spans="1:21" ht="12.75" customHeight="1" x14ac:dyDescent="0.15">
      <c r="A46" s="1"/>
      <c r="B46" s="1"/>
      <c r="C46" s="1"/>
      <c r="D46" s="1"/>
      <c r="E46" s="1"/>
      <c r="F46" s="1"/>
      <c r="G46" s="1"/>
      <c r="H46" s="1"/>
      <c r="I46" s="1"/>
      <c r="J46" s="1"/>
      <c r="K46" s="1"/>
      <c r="L46" s="1"/>
      <c r="M46" s="1"/>
      <c r="N46" s="1"/>
      <c r="O46" s="1"/>
      <c r="P46" s="1"/>
      <c r="Q46" s="1"/>
      <c r="R46" s="1"/>
      <c r="S46" s="1"/>
      <c r="T46" s="1"/>
      <c r="U46" s="1"/>
    </row>
    <row r="47" spans="1:21" ht="12.75" customHeight="1" x14ac:dyDescent="0.15">
      <c r="A47" s="1"/>
      <c r="B47" s="1"/>
      <c r="C47" s="1"/>
      <c r="D47" s="1"/>
      <c r="E47" s="1"/>
      <c r="F47" s="1"/>
      <c r="G47" s="1"/>
      <c r="H47" s="1"/>
      <c r="I47" s="1"/>
      <c r="J47" s="1"/>
      <c r="K47" s="1"/>
      <c r="L47" s="1"/>
      <c r="M47" s="1"/>
      <c r="N47" s="1"/>
      <c r="O47" s="1"/>
      <c r="P47" s="1"/>
      <c r="Q47" s="1"/>
      <c r="R47" s="1"/>
      <c r="S47" s="1"/>
      <c r="T47" s="1"/>
      <c r="U47" s="1"/>
    </row>
    <row r="48" spans="1:21" ht="12.75" customHeight="1" x14ac:dyDescent="0.15">
      <c r="A48" s="1"/>
      <c r="B48" s="1"/>
      <c r="C48" s="1"/>
      <c r="D48" s="1"/>
      <c r="E48" s="1"/>
      <c r="F48" s="1"/>
      <c r="G48" s="1"/>
      <c r="H48" s="1"/>
      <c r="I48" s="1"/>
      <c r="J48" s="1"/>
      <c r="K48" s="1"/>
      <c r="L48" s="1"/>
      <c r="M48" s="1"/>
      <c r="N48" s="1"/>
      <c r="O48" s="1"/>
      <c r="P48" s="1"/>
      <c r="Q48" s="1"/>
      <c r="R48" s="1"/>
      <c r="S48" s="1"/>
      <c r="T48" s="1"/>
      <c r="U48" s="1"/>
    </row>
    <row r="49" spans="1:21" ht="12.75" customHeight="1" x14ac:dyDescent="0.15">
      <c r="A49" s="1"/>
      <c r="B49" s="1"/>
      <c r="C49" s="1"/>
      <c r="D49" s="1"/>
      <c r="E49" s="1"/>
      <c r="F49" s="1"/>
      <c r="G49" s="1"/>
      <c r="H49" s="1"/>
      <c r="I49" s="1"/>
      <c r="J49" s="1"/>
      <c r="K49" s="1"/>
      <c r="L49" s="1"/>
      <c r="M49" s="1"/>
      <c r="N49" s="1"/>
      <c r="O49" s="1"/>
      <c r="P49" s="1"/>
      <c r="Q49" s="1"/>
      <c r="R49" s="1"/>
      <c r="S49" s="1"/>
      <c r="T49" s="1"/>
      <c r="U49" s="1"/>
    </row>
    <row r="50" spans="1:21" ht="12.75" customHeight="1" x14ac:dyDescent="0.15">
      <c r="A50" s="1"/>
      <c r="B50" s="1"/>
      <c r="C50" s="1"/>
      <c r="D50" s="1"/>
      <c r="E50" s="1"/>
      <c r="F50" s="1"/>
      <c r="G50" s="1"/>
      <c r="H50" s="1"/>
      <c r="I50" s="1"/>
      <c r="J50" s="1"/>
      <c r="K50" s="1"/>
      <c r="L50" s="1"/>
      <c r="M50" s="1"/>
      <c r="N50" s="1"/>
      <c r="O50" s="1"/>
      <c r="P50" s="1"/>
      <c r="Q50" s="1"/>
      <c r="R50" s="1"/>
      <c r="S50" s="1"/>
      <c r="T50" s="1"/>
      <c r="U50" s="1"/>
    </row>
    <row r="51" spans="1:21" ht="12.75" customHeight="1" x14ac:dyDescent="0.15">
      <c r="A51" s="1"/>
      <c r="B51" s="1"/>
      <c r="C51" s="1"/>
      <c r="D51" s="1"/>
      <c r="E51" s="1"/>
      <c r="F51" s="1"/>
      <c r="G51" s="1"/>
      <c r="H51" s="1"/>
      <c r="I51" s="1"/>
      <c r="J51" s="1"/>
      <c r="K51" s="1"/>
      <c r="L51" s="1"/>
      <c r="M51" s="1"/>
      <c r="N51" s="1"/>
      <c r="O51" s="1"/>
      <c r="P51" s="1"/>
      <c r="Q51" s="1"/>
      <c r="R51" s="1"/>
      <c r="S51" s="1"/>
      <c r="T51" s="1"/>
      <c r="U51" s="1"/>
    </row>
    <row r="52" spans="1:21" ht="12.75" customHeight="1" x14ac:dyDescent="0.15">
      <c r="A52" s="1"/>
      <c r="B52" s="1"/>
      <c r="C52" s="1"/>
      <c r="D52" s="1"/>
      <c r="E52" s="1"/>
      <c r="F52" s="1"/>
      <c r="G52" s="1"/>
      <c r="H52" s="1"/>
      <c r="I52" s="1"/>
      <c r="J52" s="1"/>
      <c r="K52" s="1"/>
      <c r="L52" s="1"/>
      <c r="M52" s="1"/>
      <c r="N52" s="1"/>
      <c r="O52" s="1"/>
      <c r="P52" s="1"/>
      <c r="Q52" s="1"/>
      <c r="R52" s="1"/>
      <c r="S52" s="1"/>
      <c r="T52" s="1"/>
      <c r="U52" s="1"/>
    </row>
    <row r="53" spans="1:21" ht="12.75" customHeight="1" x14ac:dyDescent="0.15">
      <c r="A53" s="1"/>
      <c r="B53" s="1"/>
      <c r="C53" s="1"/>
      <c r="D53" s="1"/>
      <c r="E53" s="1"/>
      <c r="F53" s="1"/>
      <c r="G53" s="1"/>
      <c r="H53" s="1"/>
      <c r="I53" s="1"/>
      <c r="J53" s="1"/>
      <c r="K53" s="1"/>
      <c r="L53" s="1"/>
      <c r="M53" s="1"/>
      <c r="N53" s="1"/>
      <c r="O53" s="1"/>
      <c r="P53" s="1"/>
      <c r="Q53" s="1"/>
      <c r="R53" s="1"/>
      <c r="S53" s="1"/>
      <c r="T53" s="1"/>
      <c r="U53" s="1"/>
    </row>
    <row r="54" spans="1:21" ht="12.75" customHeight="1" x14ac:dyDescent="0.15">
      <c r="A54" s="1"/>
      <c r="B54" s="1"/>
      <c r="C54" s="1"/>
      <c r="D54" s="1"/>
      <c r="E54" s="1"/>
      <c r="F54" s="1"/>
      <c r="G54" s="1"/>
      <c r="H54" s="1"/>
      <c r="I54" s="1"/>
      <c r="J54" s="1"/>
      <c r="K54" s="1"/>
      <c r="L54" s="1"/>
      <c r="M54" s="1"/>
      <c r="N54" s="1"/>
      <c r="O54" s="1"/>
      <c r="P54" s="1"/>
      <c r="Q54" s="1"/>
      <c r="R54" s="1"/>
      <c r="S54" s="1"/>
      <c r="T54" s="1"/>
      <c r="U54" s="1"/>
    </row>
    <row r="55" spans="1:21" ht="12.75" customHeight="1" x14ac:dyDescent="0.15">
      <c r="A55" s="1"/>
      <c r="B55" s="1"/>
      <c r="C55" s="1"/>
      <c r="D55" s="1"/>
      <c r="E55" s="1"/>
      <c r="F55" s="1"/>
      <c r="G55" s="1"/>
      <c r="H55" s="1"/>
      <c r="I55" s="1"/>
      <c r="J55" s="1"/>
      <c r="K55" s="1"/>
      <c r="L55" s="1"/>
      <c r="M55" s="1"/>
      <c r="N55" s="1"/>
      <c r="O55" s="1"/>
      <c r="P55" s="1"/>
      <c r="Q55" s="1"/>
      <c r="R55" s="1"/>
      <c r="S55" s="1"/>
      <c r="T55" s="1"/>
      <c r="U55" s="1"/>
    </row>
    <row r="56" spans="1:21" ht="12.75" customHeight="1" x14ac:dyDescent="0.15">
      <c r="A56" s="1"/>
      <c r="B56" s="1"/>
      <c r="C56" s="1"/>
      <c r="D56" s="1"/>
      <c r="E56" s="1"/>
      <c r="F56" s="1"/>
      <c r="G56" s="1"/>
      <c r="H56" s="1"/>
      <c r="I56" s="1"/>
      <c r="J56" s="1"/>
      <c r="K56" s="1"/>
      <c r="L56" s="1"/>
      <c r="M56" s="1"/>
      <c r="N56" s="1"/>
      <c r="O56" s="1"/>
      <c r="P56" s="1"/>
      <c r="Q56" s="1"/>
      <c r="R56" s="1"/>
      <c r="S56" s="1"/>
      <c r="T56" s="1"/>
      <c r="U56" s="1"/>
    </row>
    <row r="57" spans="1:21" ht="12.75" customHeight="1" x14ac:dyDescent="0.15">
      <c r="A57" s="1"/>
      <c r="B57" s="1"/>
      <c r="C57" s="1"/>
      <c r="D57" s="1"/>
      <c r="E57" s="1"/>
      <c r="F57" s="1"/>
      <c r="G57" s="1"/>
      <c r="H57" s="1"/>
      <c r="I57" s="1"/>
      <c r="J57" s="1"/>
      <c r="K57" s="1"/>
      <c r="L57" s="1"/>
      <c r="M57" s="1"/>
      <c r="N57" s="1"/>
      <c r="O57" s="1"/>
      <c r="P57" s="1"/>
      <c r="Q57" s="1"/>
      <c r="R57" s="1"/>
      <c r="S57" s="1"/>
      <c r="T57" s="1"/>
      <c r="U57" s="1"/>
    </row>
    <row r="58" spans="1:21" ht="12.75" customHeight="1" x14ac:dyDescent="0.15">
      <c r="A58" s="1"/>
      <c r="B58" s="1"/>
      <c r="C58" s="1"/>
      <c r="D58" s="1"/>
      <c r="E58" s="1"/>
      <c r="F58" s="1"/>
      <c r="G58" s="1"/>
      <c r="H58" s="1"/>
      <c r="I58" s="1"/>
      <c r="J58" s="1"/>
      <c r="K58" s="1"/>
      <c r="L58" s="1"/>
      <c r="M58" s="1"/>
      <c r="N58" s="1"/>
      <c r="O58" s="1"/>
      <c r="P58" s="1"/>
      <c r="Q58" s="1"/>
      <c r="R58" s="1"/>
      <c r="S58" s="1"/>
      <c r="T58" s="1"/>
      <c r="U58" s="1"/>
    </row>
    <row r="59" spans="1:21" ht="12.75" customHeight="1" x14ac:dyDescent="0.15">
      <c r="A59" s="1"/>
      <c r="B59" s="1"/>
      <c r="C59" s="1"/>
      <c r="D59" s="1"/>
      <c r="E59" s="1"/>
      <c r="F59" s="1"/>
      <c r="G59" s="1"/>
      <c r="H59" s="1"/>
      <c r="I59" s="1"/>
      <c r="J59" s="1"/>
      <c r="K59" s="1"/>
      <c r="L59" s="1"/>
      <c r="M59" s="1"/>
      <c r="N59" s="1"/>
      <c r="O59" s="1"/>
      <c r="P59" s="1"/>
      <c r="Q59" s="1"/>
      <c r="R59" s="1"/>
      <c r="S59" s="1"/>
      <c r="T59" s="1"/>
      <c r="U59" s="1"/>
    </row>
    <row r="60" spans="1:21" ht="12.75" customHeight="1" x14ac:dyDescent="0.15">
      <c r="A60" s="1"/>
      <c r="B60" s="1"/>
      <c r="C60" s="1"/>
      <c r="D60" s="1"/>
      <c r="E60" s="1"/>
      <c r="F60" s="1"/>
      <c r="G60" s="1"/>
      <c r="H60" s="1"/>
      <c r="I60" s="1"/>
      <c r="J60" s="1"/>
      <c r="K60" s="1"/>
      <c r="L60" s="1"/>
      <c r="M60" s="1"/>
      <c r="N60" s="1"/>
      <c r="O60" s="1"/>
      <c r="P60" s="1"/>
      <c r="Q60" s="1"/>
      <c r="R60" s="1"/>
      <c r="S60" s="1"/>
      <c r="T60" s="1"/>
      <c r="U60" s="1"/>
    </row>
    <row r="61" spans="1:21" ht="12.75" customHeight="1" x14ac:dyDescent="0.15">
      <c r="A61" s="1"/>
      <c r="B61" s="1"/>
      <c r="C61" s="1"/>
      <c r="D61" s="1"/>
      <c r="E61" s="1"/>
      <c r="F61" s="1"/>
      <c r="G61" s="1"/>
      <c r="H61" s="1"/>
      <c r="I61" s="1"/>
      <c r="J61" s="1"/>
      <c r="K61" s="1"/>
      <c r="L61" s="1"/>
      <c r="M61" s="1"/>
      <c r="N61" s="1"/>
      <c r="O61" s="1"/>
      <c r="P61" s="1"/>
      <c r="Q61" s="1"/>
      <c r="R61" s="1"/>
      <c r="S61" s="1"/>
      <c r="T61" s="1"/>
      <c r="U61" s="1"/>
    </row>
    <row r="62" spans="1:21" ht="12.75" customHeight="1" x14ac:dyDescent="0.15">
      <c r="A62" s="1"/>
      <c r="B62" s="1"/>
      <c r="C62" s="1"/>
      <c r="D62" s="1"/>
      <c r="E62" s="1"/>
      <c r="F62" s="1"/>
      <c r="G62" s="1"/>
      <c r="H62" s="1"/>
      <c r="I62" s="1"/>
      <c r="J62" s="1"/>
      <c r="K62" s="1"/>
      <c r="L62" s="1"/>
      <c r="M62" s="1"/>
      <c r="N62" s="1"/>
      <c r="O62" s="1"/>
      <c r="P62" s="1"/>
      <c r="Q62" s="1"/>
      <c r="R62" s="1"/>
      <c r="S62" s="1"/>
      <c r="T62" s="1"/>
      <c r="U62" s="1"/>
    </row>
    <row r="63" spans="1:21" ht="12.75" customHeight="1" x14ac:dyDescent="0.15">
      <c r="A63" s="1"/>
      <c r="B63" s="1"/>
      <c r="C63" s="1"/>
      <c r="D63" s="1"/>
      <c r="E63" s="1"/>
      <c r="F63" s="1"/>
      <c r="G63" s="1"/>
      <c r="H63" s="1"/>
      <c r="I63" s="1"/>
      <c r="J63" s="1"/>
      <c r="K63" s="1"/>
      <c r="L63" s="1"/>
      <c r="M63" s="1"/>
      <c r="N63" s="1"/>
      <c r="O63" s="1"/>
      <c r="P63" s="1"/>
      <c r="Q63" s="1"/>
      <c r="R63" s="1"/>
      <c r="S63" s="1"/>
      <c r="T63" s="1"/>
      <c r="U63" s="1"/>
    </row>
    <row r="64" spans="1:21" ht="12.75" customHeight="1" x14ac:dyDescent="0.15">
      <c r="A64" s="1"/>
      <c r="B64" s="1"/>
      <c r="C64" s="1"/>
      <c r="D64" s="1"/>
      <c r="E64" s="1"/>
      <c r="F64" s="1"/>
      <c r="G64" s="1"/>
      <c r="H64" s="1"/>
      <c r="I64" s="1"/>
      <c r="J64" s="1"/>
      <c r="K64" s="1"/>
      <c r="L64" s="1"/>
      <c r="M64" s="1"/>
      <c r="N64" s="1"/>
      <c r="O64" s="1"/>
      <c r="P64" s="1"/>
      <c r="Q64" s="1"/>
      <c r="R64" s="1"/>
      <c r="S64" s="1"/>
      <c r="T64" s="1"/>
      <c r="U64" s="1"/>
    </row>
    <row r="65" spans="1:21" ht="12.75" customHeight="1" x14ac:dyDescent="0.15">
      <c r="A65" s="1"/>
      <c r="B65" s="1"/>
      <c r="C65" s="1"/>
      <c r="D65" s="1"/>
      <c r="E65" s="1"/>
      <c r="F65" s="1"/>
      <c r="G65" s="1"/>
      <c r="H65" s="1"/>
      <c r="I65" s="1"/>
      <c r="J65" s="1"/>
      <c r="K65" s="1"/>
      <c r="L65" s="1"/>
      <c r="M65" s="1"/>
      <c r="N65" s="1"/>
      <c r="O65" s="1"/>
      <c r="P65" s="1"/>
      <c r="Q65" s="1"/>
      <c r="R65" s="1"/>
      <c r="S65" s="1"/>
      <c r="T65" s="1"/>
      <c r="U65" s="1"/>
    </row>
    <row r="66" spans="1:21" ht="12.75" customHeight="1" x14ac:dyDescent="0.15">
      <c r="A66" s="1"/>
      <c r="B66" s="1"/>
      <c r="C66" s="1"/>
      <c r="D66" s="1"/>
      <c r="E66" s="1"/>
      <c r="F66" s="1"/>
      <c r="G66" s="1"/>
      <c r="H66" s="1"/>
      <c r="I66" s="1"/>
      <c r="J66" s="1"/>
      <c r="K66" s="1"/>
      <c r="L66" s="1"/>
      <c r="M66" s="1"/>
      <c r="N66" s="1"/>
      <c r="O66" s="1"/>
      <c r="P66" s="1"/>
      <c r="Q66" s="1"/>
      <c r="R66" s="1"/>
      <c r="S66" s="1"/>
      <c r="T66" s="1"/>
      <c r="U66" s="1"/>
    </row>
    <row r="67" spans="1:21" ht="12.75" customHeight="1" x14ac:dyDescent="0.15">
      <c r="A67" s="1"/>
      <c r="B67" s="1"/>
      <c r="C67" s="1"/>
      <c r="D67" s="1"/>
      <c r="E67" s="1"/>
      <c r="F67" s="1"/>
      <c r="G67" s="1"/>
      <c r="H67" s="1"/>
      <c r="I67" s="1"/>
      <c r="J67" s="1"/>
      <c r="K67" s="1"/>
      <c r="L67" s="1"/>
      <c r="M67" s="1"/>
      <c r="N67" s="1"/>
      <c r="O67" s="1"/>
      <c r="P67" s="1"/>
      <c r="Q67" s="1"/>
      <c r="R67" s="1"/>
      <c r="S67" s="1"/>
      <c r="T67" s="1"/>
      <c r="U67" s="1"/>
    </row>
    <row r="68" spans="1:21" ht="12.75" customHeight="1" x14ac:dyDescent="0.15">
      <c r="A68" s="1"/>
      <c r="B68" s="1"/>
      <c r="C68" s="1"/>
      <c r="D68" s="1"/>
      <c r="E68" s="1"/>
      <c r="F68" s="1"/>
      <c r="G68" s="1"/>
      <c r="H68" s="1"/>
      <c r="I68" s="1"/>
      <c r="J68" s="1"/>
      <c r="K68" s="1"/>
      <c r="L68" s="1"/>
      <c r="M68" s="1"/>
      <c r="N68" s="1"/>
      <c r="O68" s="1"/>
      <c r="P68" s="1"/>
      <c r="Q68" s="1"/>
      <c r="R68" s="1"/>
      <c r="S68" s="1"/>
      <c r="T68" s="1"/>
      <c r="U68" s="1"/>
    </row>
    <row r="69" spans="1:21" ht="12.75" customHeight="1" x14ac:dyDescent="0.15">
      <c r="A69" s="1"/>
      <c r="B69" s="1"/>
      <c r="C69" s="1"/>
      <c r="D69" s="1"/>
      <c r="E69" s="1"/>
      <c r="F69" s="1"/>
      <c r="G69" s="1"/>
      <c r="H69" s="1"/>
      <c r="I69" s="1"/>
      <c r="J69" s="1"/>
      <c r="K69" s="1"/>
      <c r="L69" s="1"/>
      <c r="M69" s="1"/>
      <c r="N69" s="1"/>
      <c r="O69" s="1"/>
      <c r="P69" s="1"/>
      <c r="Q69" s="1"/>
      <c r="R69" s="1"/>
      <c r="S69" s="1"/>
      <c r="T69" s="1"/>
      <c r="U69" s="1"/>
    </row>
    <row r="70" spans="1:21" ht="12.75" customHeight="1" x14ac:dyDescent="0.15">
      <c r="A70" s="1"/>
      <c r="B70" s="1"/>
      <c r="C70" s="1"/>
      <c r="D70" s="1"/>
      <c r="E70" s="1"/>
      <c r="F70" s="1"/>
      <c r="G70" s="1"/>
      <c r="H70" s="1"/>
      <c r="I70" s="1"/>
      <c r="J70" s="1"/>
      <c r="K70" s="1"/>
      <c r="L70" s="1"/>
      <c r="M70" s="1"/>
      <c r="N70" s="1"/>
      <c r="O70" s="1"/>
      <c r="P70" s="1"/>
      <c r="Q70" s="1"/>
      <c r="R70" s="1"/>
      <c r="S70" s="1"/>
      <c r="T70" s="1"/>
      <c r="U70" s="1"/>
    </row>
    <row r="71" spans="1:21" ht="12.75" customHeight="1" x14ac:dyDescent="0.15">
      <c r="A71" s="1"/>
      <c r="B71" s="1"/>
      <c r="C71" s="1"/>
      <c r="D71" s="1"/>
      <c r="E71" s="1"/>
      <c r="F71" s="1"/>
      <c r="G71" s="1"/>
      <c r="H71" s="1"/>
      <c r="I71" s="1"/>
      <c r="J71" s="1"/>
      <c r="K71" s="1"/>
      <c r="L71" s="1"/>
      <c r="M71" s="1"/>
      <c r="N71" s="1"/>
      <c r="O71" s="1"/>
      <c r="P71" s="1"/>
      <c r="Q71" s="1"/>
      <c r="R71" s="1"/>
      <c r="S71" s="1"/>
      <c r="T71" s="1"/>
      <c r="U71" s="1"/>
    </row>
    <row r="72" spans="1:21" ht="12.75" customHeight="1" x14ac:dyDescent="0.15">
      <c r="A72" s="1"/>
      <c r="B72" s="1"/>
      <c r="C72" s="1"/>
      <c r="D72" s="1"/>
      <c r="E72" s="1"/>
      <c r="F72" s="1"/>
      <c r="G72" s="1"/>
      <c r="H72" s="1"/>
      <c r="I72" s="1"/>
      <c r="J72" s="1"/>
      <c r="K72" s="1"/>
      <c r="L72" s="1"/>
      <c r="M72" s="1"/>
      <c r="N72" s="1"/>
      <c r="O72" s="1"/>
      <c r="P72" s="1"/>
      <c r="Q72" s="1"/>
      <c r="R72" s="1"/>
      <c r="S72" s="1"/>
      <c r="T72" s="1"/>
      <c r="U72" s="1"/>
    </row>
    <row r="73" spans="1:21" ht="12.75" customHeight="1" x14ac:dyDescent="0.15">
      <c r="A73" s="1"/>
      <c r="B73" s="1"/>
      <c r="C73" s="1"/>
      <c r="D73" s="1"/>
      <c r="E73" s="1"/>
      <c r="F73" s="1"/>
      <c r="G73" s="1"/>
      <c r="H73" s="1"/>
      <c r="I73" s="1"/>
      <c r="J73" s="1"/>
      <c r="K73" s="1"/>
      <c r="L73" s="1"/>
      <c r="M73" s="1"/>
      <c r="N73" s="1"/>
      <c r="O73" s="1"/>
      <c r="P73" s="1"/>
      <c r="Q73" s="1"/>
      <c r="R73" s="1"/>
      <c r="S73" s="1"/>
      <c r="T73" s="1"/>
      <c r="U73" s="1"/>
    </row>
    <row r="74" spans="1:21" ht="12.75" customHeight="1" x14ac:dyDescent="0.15">
      <c r="A74" s="1"/>
      <c r="B74" s="1"/>
      <c r="C74" s="1"/>
      <c r="D74" s="1"/>
      <c r="E74" s="1"/>
      <c r="F74" s="1"/>
      <c r="G74" s="1"/>
      <c r="H74" s="1"/>
      <c r="I74" s="1"/>
      <c r="J74" s="1"/>
      <c r="K74" s="1"/>
      <c r="L74" s="1"/>
      <c r="M74" s="1"/>
      <c r="N74" s="1"/>
      <c r="O74" s="1"/>
      <c r="P74" s="1"/>
      <c r="Q74" s="1"/>
      <c r="R74" s="1"/>
      <c r="S74" s="1"/>
      <c r="T74" s="1"/>
      <c r="U74" s="1"/>
    </row>
    <row r="75" spans="1:21" ht="12.75" customHeight="1" x14ac:dyDescent="0.15">
      <c r="A75" s="1"/>
      <c r="B75" s="1"/>
      <c r="C75" s="1"/>
      <c r="D75" s="1"/>
      <c r="E75" s="1"/>
      <c r="F75" s="1"/>
      <c r="G75" s="1"/>
      <c r="H75" s="1"/>
      <c r="I75" s="1"/>
      <c r="J75" s="1"/>
      <c r="K75" s="1"/>
      <c r="L75" s="1"/>
      <c r="M75" s="1"/>
      <c r="N75" s="1"/>
      <c r="O75" s="1"/>
      <c r="P75" s="1"/>
      <c r="Q75" s="1"/>
      <c r="R75" s="1"/>
      <c r="S75" s="1"/>
      <c r="T75" s="1"/>
      <c r="U75" s="1"/>
    </row>
    <row r="76" spans="1:21" ht="12.75" customHeight="1" x14ac:dyDescent="0.15">
      <c r="A76" s="1"/>
      <c r="B76" s="1"/>
      <c r="C76" s="1"/>
      <c r="D76" s="1"/>
      <c r="E76" s="1"/>
      <c r="F76" s="1"/>
      <c r="G76" s="1"/>
      <c r="H76" s="1"/>
      <c r="I76" s="1"/>
      <c r="J76" s="1"/>
      <c r="K76" s="1"/>
      <c r="L76" s="1"/>
      <c r="M76" s="1"/>
      <c r="N76" s="1"/>
      <c r="O76" s="1"/>
      <c r="P76" s="1"/>
      <c r="Q76" s="1"/>
      <c r="R76" s="1"/>
      <c r="S76" s="1"/>
      <c r="T76" s="1"/>
      <c r="U76" s="1"/>
    </row>
    <row r="77" spans="1:21" ht="12.75" customHeight="1" x14ac:dyDescent="0.15">
      <c r="A77" s="1"/>
      <c r="B77" s="1"/>
      <c r="C77" s="1"/>
      <c r="D77" s="1"/>
      <c r="E77" s="1"/>
      <c r="F77" s="1"/>
      <c r="G77" s="1"/>
      <c r="H77" s="1"/>
      <c r="I77" s="1"/>
      <c r="J77" s="1"/>
      <c r="K77" s="1"/>
      <c r="L77" s="1"/>
      <c r="M77" s="1"/>
      <c r="N77" s="1"/>
      <c r="O77" s="1"/>
      <c r="P77" s="1"/>
      <c r="Q77" s="1"/>
      <c r="R77" s="1"/>
      <c r="S77" s="1"/>
      <c r="T77" s="1"/>
      <c r="U77" s="1"/>
    </row>
    <row r="78" spans="1:21" ht="12.75" customHeight="1" x14ac:dyDescent="0.15">
      <c r="A78" s="1"/>
      <c r="B78" s="1"/>
      <c r="C78" s="1"/>
      <c r="D78" s="1"/>
      <c r="E78" s="1"/>
      <c r="F78" s="1"/>
      <c r="G78" s="1"/>
      <c r="H78" s="1"/>
      <c r="I78" s="1"/>
      <c r="J78" s="1"/>
      <c r="K78" s="1"/>
      <c r="L78" s="1"/>
      <c r="M78" s="1"/>
      <c r="N78" s="1"/>
      <c r="O78" s="1"/>
      <c r="P78" s="1"/>
      <c r="Q78" s="1"/>
      <c r="R78" s="1"/>
      <c r="S78" s="1"/>
      <c r="T78" s="1"/>
      <c r="U78" s="1"/>
    </row>
    <row r="79" spans="1:21" ht="12.75" customHeight="1" x14ac:dyDescent="0.15">
      <c r="A79" s="1"/>
      <c r="B79" s="1"/>
      <c r="C79" s="1"/>
      <c r="D79" s="1"/>
      <c r="E79" s="1"/>
      <c r="F79" s="1"/>
      <c r="G79" s="1"/>
      <c r="H79" s="1"/>
      <c r="I79" s="1"/>
      <c r="J79" s="1"/>
      <c r="K79" s="1"/>
      <c r="L79" s="1"/>
      <c r="M79" s="1"/>
      <c r="N79" s="1"/>
      <c r="O79" s="1"/>
      <c r="P79" s="1"/>
      <c r="Q79" s="1"/>
      <c r="R79" s="1"/>
      <c r="S79" s="1"/>
      <c r="T79" s="1"/>
      <c r="U79" s="1"/>
    </row>
    <row r="80" spans="1:21" ht="12.75" customHeight="1" x14ac:dyDescent="0.15">
      <c r="A80" s="1"/>
      <c r="B80" s="1"/>
      <c r="C80" s="1"/>
      <c r="D80" s="1"/>
      <c r="E80" s="1"/>
      <c r="F80" s="1"/>
      <c r="G80" s="1"/>
      <c r="H80" s="1"/>
      <c r="I80" s="1"/>
      <c r="J80" s="1"/>
      <c r="K80" s="1"/>
      <c r="L80" s="1"/>
      <c r="M80" s="1"/>
      <c r="N80" s="1"/>
      <c r="O80" s="1"/>
      <c r="P80" s="1"/>
      <c r="Q80" s="1"/>
      <c r="R80" s="1"/>
      <c r="S80" s="1"/>
      <c r="T80" s="1"/>
      <c r="U80" s="1"/>
    </row>
    <row r="81" spans="1:21" ht="12.75" customHeight="1" x14ac:dyDescent="0.15">
      <c r="A81" s="1"/>
      <c r="B81" s="1"/>
      <c r="C81" s="1"/>
      <c r="D81" s="1"/>
      <c r="E81" s="1"/>
      <c r="F81" s="1"/>
      <c r="G81" s="1"/>
      <c r="H81" s="1"/>
      <c r="I81" s="1"/>
      <c r="J81" s="1"/>
      <c r="K81" s="1"/>
      <c r="L81" s="1"/>
      <c r="M81" s="1"/>
      <c r="N81" s="1"/>
      <c r="O81" s="1"/>
      <c r="P81" s="1"/>
      <c r="Q81" s="1"/>
      <c r="R81" s="1"/>
      <c r="S81" s="1"/>
      <c r="T81" s="1"/>
      <c r="U81" s="1"/>
    </row>
    <row r="82" spans="1:21" ht="12.75" customHeight="1" x14ac:dyDescent="0.15">
      <c r="A82" s="1"/>
      <c r="B82" s="1"/>
      <c r="C82" s="1"/>
      <c r="D82" s="1"/>
      <c r="E82" s="1"/>
      <c r="F82" s="1"/>
      <c r="G82" s="1"/>
      <c r="H82" s="1"/>
      <c r="I82" s="1"/>
      <c r="J82" s="1"/>
      <c r="K82" s="1"/>
      <c r="L82" s="1"/>
      <c r="M82" s="1"/>
      <c r="N82" s="1"/>
      <c r="O82" s="1"/>
      <c r="P82" s="1"/>
      <c r="Q82" s="1"/>
      <c r="R82" s="1"/>
      <c r="S82" s="1"/>
      <c r="T82" s="1"/>
      <c r="U82" s="1"/>
    </row>
    <row r="83" spans="1:21" ht="12.75" customHeight="1" x14ac:dyDescent="0.15">
      <c r="A83" s="1"/>
      <c r="B83" s="1"/>
      <c r="C83" s="1"/>
      <c r="D83" s="1"/>
      <c r="E83" s="1"/>
      <c r="F83" s="1"/>
      <c r="G83" s="1"/>
      <c r="H83" s="1"/>
      <c r="I83" s="1"/>
      <c r="J83" s="1"/>
      <c r="K83" s="1"/>
      <c r="L83" s="1"/>
      <c r="M83" s="1"/>
      <c r="N83" s="1"/>
      <c r="O83" s="1"/>
      <c r="P83" s="1"/>
      <c r="Q83" s="1"/>
      <c r="R83" s="1"/>
      <c r="S83" s="1"/>
      <c r="T83" s="1"/>
      <c r="U83" s="1"/>
    </row>
    <row r="84" spans="1:21" ht="12.75" customHeight="1" x14ac:dyDescent="0.15">
      <c r="A84" s="1"/>
      <c r="B84" s="1"/>
      <c r="C84" s="1"/>
      <c r="D84" s="1"/>
      <c r="E84" s="1"/>
      <c r="F84" s="1"/>
      <c r="G84" s="1"/>
      <c r="H84" s="1"/>
      <c r="I84" s="1"/>
      <c r="J84" s="1"/>
      <c r="K84" s="1"/>
      <c r="L84" s="1"/>
      <c r="M84" s="1"/>
      <c r="N84" s="1"/>
      <c r="O84" s="1"/>
      <c r="P84" s="1"/>
      <c r="Q84" s="1"/>
      <c r="R84" s="1"/>
      <c r="S84" s="1"/>
      <c r="T84" s="1"/>
      <c r="U84" s="1"/>
    </row>
    <row r="85" spans="1:21" ht="12.75" customHeight="1" x14ac:dyDescent="0.15">
      <c r="A85" s="1"/>
      <c r="B85" s="1"/>
      <c r="C85" s="1"/>
      <c r="D85" s="1"/>
      <c r="E85" s="1"/>
      <c r="F85" s="1"/>
      <c r="G85" s="1"/>
      <c r="H85" s="1"/>
      <c r="I85" s="1"/>
      <c r="J85" s="1"/>
      <c r="K85" s="1"/>
      <c r="L85" s="1"/>
      <c r="M85" s="1"/>
      <c r="N85" s="1"/>
      <c r="O85" s="1"/>
      <c r="P85" s="1"/>
      <c r="Q85" s="1"/>
      <c r="R85" s="1"/>
      <c r="S85" s="1"/>
      <c r="T85" s="1"/>
      <c r="U85" s="1"/>
    </row>
    <row r="86" spans="1:21" ht="12.75" customHeight="1" x14ac:dyDescent="0.15">
      <c r="A86" s="1"/>
      <c r="B86" s="1"/>
      <c r="C86" s="1"/>
      <c r="D86" s="1"/>
      <c r="E86" s="1"/>
      <c r="F86" s="1"/>
      <c r="G86" s="1"/>
      <c r="H86" s="1"/>
      <c r="I86" s="1"/>
      <c r="J86" s="1"/>
      <c r="K86" s="1"/>
      <c r="L86" s="1"/>
      <c r="M86" s="1"/>
      <c r="N86" s="1"/>
      <c r="O86" s="1"/>
      <c r="P86" s="1"/>
      <c r="Q86" s="1"/>
      <c r="R86" s="1"/>
      <c r="S86" s="1"/>
      <c r="T86" s="1"/>
      <c r="U86" s="1"/>
    </row>
    <row r="87" spans="1:21" ht="12.75" customHeight="1" x14ac:dyDescent="0.15">
      <c r="A87" s="1"/>
      <c r="B87" s="1"/>
      <c r="C87" s="1"/>
      <c r="D87" s="1"/>
      <c r="E87" s="1"/>
      <c r="F87" s="1"/>
      <c r="G87" s="1"/>
      <c r="H87" s="1"/>
      <c r="I87" s="1"/>
      <c r="J87" s="1"/>
      <c r="K87" s="1"/>
      <c r="L87" s="1"/>
      <c r="M87" s="1"/>
      <c r="N87" s="1"/>
      <c r="O87" s="1"/>
      <c r="P87" s="1"/>
      <c r="Q87" s="1"/>
      <c r="R87" s="1"/>
      <c r="S87" s="1"/>
      <c r="T87" s="1"/>
      <c r="U87" s="1"/>
    </row>
    <row r="88" spans="1:21" ht="12.75" customHeight="1" x14ac:dyDescent="0.15">
      <c r="A88" s="1"/>
      <c r="B88" s="1"/>
      <c r="C88" s="1"/>
      <c r="D88" s="1"/>
      <c r="E88" s="1"/>
      <c r="F88" s="1"/>
      <c r="G88" s="1"/>
      <c r="H88" s="1"/>
      <c r="I88" s="1"/>
      <c r="J88" s="1"/>
      <c r="K88" s="1"/>
      <c r="L88" s="1"/>
      <c r="M88" s="1"/>
      <c r="N88" s="1"/>
      <c r="O88" s="1"/>
      <c r="P88" s="1"/>
      <c r="Q88" s="1"/>
      <c r="R88" s="1"/>
      <c r="S88" s="1"/>
      <c r="T88" s="1"/>
      <c r="U88" s="1"/>
    </row>
    <row r="89" spans="1:21" ht="12.75" customHeight="1" x14ac:dyDescent="0.15">
      <c r="A89" s="1"/>
      <c r="B89" s="1"/>
      <c r="C89" s="1"/>
      <c r="D89" s="1"/>
      <c r="E89" s="1"/>
      <c r="F89" s="1"/>
      <c r="G89" s="1"/>
      <c r="H89" s="1"/>
      <c r="I89" s="1"/>
      <c r="J89" s="1"/>
      <c r="K89" s="1"/>
      <c r="L89" s="1"/>
      <c r="M89" s="1"/>
      <c r="N89" s="1"/>
      <c r="O89" s="1"/>
      <c r="P89" s="1"/>
      <c r="Q89" s="1"/>
      <c r="R89" s="1"/>
      <c r="S89" s="1"/>
      <c r="T89" s="1"/>
      <c r="U89" s="1"/>
    </row>
    <row r="90" spans="1:21" ht="12.75" customHeight="1" x14ac:dyDescent="0.15">
      <c r="A90" s="1"/>
      <c r="B90" s="1"/>
      <c r="C90" s="1"/>
      <c r="D90" s="1"/>
      <c r="E90" s="1"/>
      <c r="F90" s="1"/>
      <c r="G90" s="1"/>
      <c r="H90" s="1"/>
      <c r="I90" s="1"/>
      <c r="J90" s="1"/>
      <c r="K90" s="1"/>
      <c r="L90" s="1"/>
      <c r="M90" s="1"/>
      <c r="N90" s="1"/>
      <c r="O90" s="1"/>
      <c r="P90" s="1"/>
      <c r="Q90" s="1"/>
      <c r="R90" s="1"/>
      <c r="S90" s="1"/>
      <c r="T90" s="1"/>
      <c r="U90" s="1"/>
    </row>
    <row r="91" spans="1:21" ht="12.75" customHeight="1" x14ac:dyDescent="0.15">
      <c r="A91" s="1"/>
      <c r="B91" s="1"/>
      <c r="C91" s="1"/>
      <c r="D91" s="1"/>
      <c r="E91" s="1"/>
      <c r="F91" s="1"/>
      <c r="G91" s="1"/>
      <c r="H91" s="1"/>
      <c r="I91" s="1"/>
      <c r="J91" s="1"/>
      <c r="K91" s="1"/>
      <c r="L91" s="1"/>
      <c r="M91" s="1"/>
      <c r="N91" s="1"/>
      <c r="O91" s="1"/>
      <c r="P91" s="1"/>
      <c r="Q91" s="1"/>
      <c r="R91" s="1"/>
      <c r="S91" s="1"/>
      <c r="T91" s="1"/>
      <c r="U91" s="1"/>
    </row>
    <row r="92" spans="1:21" ht="12.75" customHeight="1" x14ac:dyDescent="0.15">
      <c r="A92" s="1"/>
      <c r="B92" s="1"/>
      <c r="C92" s="1"/>
      <c r="D92" s="1"/>
      <c r="E92" s="1"/>
      <c r="F92" s="1"/>
      <c r="G92" s="1"/>
      <c r="H92" s="1"/>
      <c r="I92" s="1"/>
      <c r="J92" s="1"/>
      <c r="K92" s="1"/>
      <c r="L92" s="1"/>
      <c r="M92" s="1"/>
      <c r="N92" s="1"/>
      <c r="O92" s="1"/>
      <c r="P92" s="1"/>
      <c r="Q92" s="1"/>
      <c r="R92" s="1"/>
      <c r="S92" s="1"/>
      <c r="T92" s="1"/>
      <c r="U92" s="1"/>
    </row>
    <row r="93" spans="1:21" ht="12.75" customHeight="1" x14ac:dyDescent="0.15">
      <c r="A93" s="1"/>
      <c r="B93" s="1"/>
      <c r="C93" s="1"/>
      <c r="D93" s="1"/>
      <c r="E93" s="1"/>
      <c r="F93" s="1"/>
      <c r="G93" s="1"/>
      <c r="H93" s="1"/>
      <c r="I93" s="1"/>
      <c r="J93" s="1"/>
      <c r="K93" s="1"/>
      <c r="L93" s="1"/>
      <c r="M93" s="1"/>
      <c r="N93" s="1"/>
      <c r="O93" s="1"/>
      <c r="P93" s="1"/>
      <c r="Q93" s="1"/>
      <c r="R93" s="1"/>
      <c r="S93" s="1"/>
      <c r="T93" s="1"/>
      <c r="U93" s="1"/>
    </row>
    <row r="94" spans="1:21" ht="12.75" customHeight="1" x14ac:dyDescent="0.15">
      <c r="A94" s="1"/>
      <c r="B94" s="1"/>
      <c r="C94" s="1"/>
      <c r="D94" s="1"/>
      <c r="E94" s="1"/>
      <c r="F94" s="1"/>
      <c r="G94" s="1"/>
      <c r="H94" s="1"/>
      <c r="I94" s="1"/>
      <c r="J94" s="1"/>
      <c r="K94" s="1"/>
      <c r="L94" s="1"/>
      <c r="M94" s="1"/>
      <c r="N94" s="1"/>
      <c r="O94" s="1"/>
      <c r="P94" s="1"/>
      <c r="Q94" s="1"/>
      <c r="R94" s="1"/>
      <c r="S94" s="1"/>
      <c r="T94" s="1"/>
      <c r="U94" s="1"/>
    </row>
    <row r="95" spans="1:21" ht="12.75" customHeight="1" x14ac:dyDescent="0.15">
      <c r="A95" s="1"/>
      <c r="B95" s="1"/>
      <c r="C95" s="1"/>
      <c r="D95" s="1"/>
      <c r="E95" s="1"/>
      <c r="F95" s="1"/>
      <c r="G95" s="1"/>
      <c r="H95" s="1"/>
      <c r="I95" s="1"/>
      <c r="J95" s="1"/>
      <c r="K95" s="1"/>
      <c r="L95" s="1"/>
      <c r="M95" s="1"/>
      <c r="N95" s="1"/>
      <c r="O95" s="1"/>
      <c r="P95" s="1"/>
      <c r="Q95" s="1"/>
      <c r="R95" s="1"/>
      <c r="S95" s="1"/>
      <c r="T95" s="1"/>
      <c r="U95" s="1"/>
    </row>
    <row r="96" spans="1:21" ht="12.75" customHeight="1" x14ac:dyDescent="0.15">
      <c r="A96" s="1"/>
      <c r="B96" s="1"/>
      <c r="C96" s="1"/>
      <c r="D96" s="1"/>
      <c r="E96" s="1"/>
      <c r="F96" s="1"/>
      <c r="G96" s="1"/>
      <c r="H96" s="1"/>
      <c r="I96" s="1"/>
      <c r="J96" s="1"/>
      <c r="K96" s="1"/>
      <c r="L96" s="1"/>
      <c r="M96" s="1"/>
      <c r="N96" s="1"/>
      <c r="O96" s="1"/>
      <c r="P96" s="1"/>
      <c r="Q96" s="1"/>
      <c r="R96" s="1"/>
      <c r="S96" s="1"/>
      <c r="T96" s="1"/>
      <c r="U96" s="1"/>
    </row>
    <row r="97" spans="1:21" ht="12.75" customHeight="1" x14ac:dyDescent="0.15">
      <c r="A97" s="1"/>
      <c r="B97" s="1"/>
      <c r="C97" s="1"/>
      <c r="D97" s="1"/>
      <c r="E97" s="1"/>
      <c r="F97" s="1"/>
      <c r="G97" s="1"/>
      <c r="H97" s="1"/>
      <c r="I97" s="1"/>
      <c r="J97" s="1"/>
      <c r="K97" s="1"/>
      <c r="L97" s="1"/>
      <c r="M97" s="1"/>
      <c r="N97" s="1"/>
      <c r="O97" s="1"/>
      <c r="P97" s="1"/>
      <c r="Q97" s="1"/>
      <c r="R97" s="1"/>
      <c r="S97" s="1"/>
      <c r="T97" s="1"/>
      <c r="U97" s="1"/>
    </row>
    <row r="98" spans="1:21" ht="12.75" customHeight="1" x14ac:dyDescent="0.15">
      <c r="A98" s="1"/>
      <c r="B98" s="1"/>
      <c r="C98" s="1"/>
      <c r="D98" s="1"/>
      <c r="E98" s="1"/>
      <c r="F98" s="1"/>
      <c r="G98" s="1"/>
      <c r="H98" s="1"/>
      <c r="I98" s="1"/>
      <c r="J98" s="1"/>
      <c r="K98" s="1"/>
      <c r="L98" s="1"/>
      <c r="M98" s="1"/>
      <c r="N98" s="1"/>
      <c r="O98" s="1"/>
      <c r="P98" s="1"/>
      <c r="Q98" s="1"/>
      <c r="R98" s="1"/>
      <c r="S98" s="1"/>
      <c r="T98" s="1"/>
      <c r="U98" s="1"/>
    </row>
    <row r="99" spans="1:21" ht="12.75" customHeight="1" x14ac:dyDescent="0.15">
      <c r="A99" s="1"/>
      <c r="B99" s="1"/>
      <c r="C99" s="1"/>
      <c r="D99" s="1"/>
      <c r="E99" s="1"/>
      <c r="F99" s="1"/>
      <c r="G99" s="1"/>
      <c r="H99" s="1"/>
      <c r="I99" s="1"/>
      <c r="J99" s="1"/>
      <c r="K99" s="1"/>
      <c r="L99" s="1"/>
      <c r="M99" s="1"/>
      <c r="N99" s="1"/>
      <c r="O99" s="1"/>
      <c r="P99" s="1"/>
      <c r="Q99" s="1"/>
      <c r="R99" s="1"/>
      <c r="S99" s="1"/>
      <c r="T99" s="1"/>
      <c r="U99" s="1"/>
    </row>
    <row r="100" spans="1:21" ht="12.75" customHeight="1" x14ac:dyDescent="0.15">
      <c r="A100" s="1"/>
      <c r="B100" s="1"/>
      <c r="C100" s="1"/>
      <c r="D100" s="1"/>
      <c r="E100" s="1"/>
      <c r="F100" s="1"/>
      <c r="G100" s="1"/>
      <c r="H100" s="1"/>
      <c r="I100" s="1"/>
      <c r="J100" s="1"/>
      <c r="K100" s="1"/>
      <c r="L100" s="1"/>
      <c r="M100" s="1"/>
      <c r="N100" s="1"/>
      <c r="O100" s="1"/>
      <c r="P100" s="1"/>
      <c r="Q100" s="1"/>
      <c r="R100" s="1"/>
      <c r="S100" s="1"/>
      <c r="T100" s="1"/>
      <c r="U100" s="1"/>
    </row>
    <row r="101" spans="1:21" ht="12.75" customHeight="1" x14ac:dyDescent="0.15">
      <c r="A101" s="1"/>
      <c r="B101" s="1"/>
      <c r="C101" s="1"/>
      <c r="D101" s="1"/>
      <c r="E101" s="1"/>
      <c r="F101" s="1"/>
      <c r="G101" s="1"/>
      <c r="H101" s="1"/>
      <c r="I101" s="1"/>
      <c r="J101" s="1"/>
      <c r="K101" s="1"/>
      <c r="L101" s="1"/>
      <c r="M101" s="1"/>
      <c r="N101" s="1"/>
      <c r="O101" s="1"/>
      <c r="P101" s="1"/>
      <c r="Q101" s="1"/>
      <c r="R101" s="1"/>
      <c r="S101" s="1"/>
      <c r="T101" s="1"/>
      <c r="U101" s="1"/>
    </row>
    <row r="102" spans="1:21" ht="12.75" customHeight="1" x14ac:dyDescent="0.15">
      <c r="A102" s="1"/>
      <c r="B102" s="1"/>
      <c r="C102" s="1"/>
      <c r="D102" s="1"/>
      <c r="E102" s="1"/>
      <c r="F102" s="1"/>
      <c r="G102" s="1"/>
      <c r="H102" s="1"/>
      <c r="I102" s="1"/>
      <c r="J102" s="1"/>
      <c r="K102" s="1"/>
      <c r="L102" s="1"/>
      <c r="M102" s="1"/>
      <c r="N102" s="1"/>
      <c r="O102" s="1"/>
      <c r="P102" s="1"/>
      <c r="Q102" s="1"/>
      <c r="R102" s="1"/>
      <c r="S102" s="1"/>
      <c r="T102" s="1"/>
      <c r="U102" s="1"/>
    </row>
    <row r="103" spans="1:21" ht="12.75" customHeight="1" x14ac:dyDescent="0.15">
      <c r="A103" s="1"/>
      <c r="B103" s="1"/>
      <c r="C103" s="1"/>
      <c r="D103" s="1"/>
      <c r="E103" s="1"/>
      <c r="F103" s="1"/>
      <c r="G103" s="1"/>
      <c r="H103" s="1"/>
      <c r="I103" s="1"/>
      <c r="J103" s="1"/>
      <c r="K103" s="1"/>
      <c r="L103" s="1"/>
      <c r="M103" s="1"/>
      <c r="N103" s="1"/>
      <c r="O103" s="1"/>
      <c r="P103" s="1"/>
      <c r="Q103" s="1"/>
      <c r="R103" s="1"/>
      <c r="S103" s="1"/>
      <c r="T103" s="1"/>
      <c r="U103" s="1"/>
    </row>
    <row r="104" spans="1:21" ht="12.75" customHeight="1" x14ac:dyDescent="0.15">
      <c r="A104" s="1"/>
      <c r="B104" s="1"/>
      <c r="C104" s="1"/>
      <c r="D104" s="1"/>
      <c r="E104" s="1"/>
      <c r="F104" s="1"/>
      <c r="G104" s="1"/>
      <c r="H104" s="1"/>
      <c r="I104" s="1"/>
      <c r="J104" s="1"/>
      <c r="K104" s="1"/>
      <c r="L104" s="1"/>
      <c r="M104" s="1"/>
      <c r="N104" s="1"/>
      <c r="O104" s="1"/>
      <c r="P104" s="1"/>
      <c r="Q104" s="1"/>
      <c r="R104" s="1"/>
      <c r="S104" s="1"/>
      <c r="T104" s="1"/>
      <c r="U104" s="1"/>
    </row>
    <row r="105" spans="1:21" ht="12.75" customHeight="1" x14ac:dyDescent="0.15">
      <c r="A105" s="1"/>
      <c r="B105" s="1"/>
      <c r="C105" s="1"/>
      <c r="D105" s="1"/>
      <c r="E105" s="1"/>
      <c r="F105" s="1"/>
      <c r="G105" s="1"/>
      <c r="H105" s="1"/>
      <c r="I105" s="1"/>
      <c r="J105" s="1"/>
      <c r="K105" s="1"/>
      <c r="L105" s="1"/>
      <c r="M105" s="1"/>
      <c r="N105" s="1"/>
      <c r="O105" s="1"/>
      <c r="P105" s="1"/>
      <c r="Q105" s="1"/>
      <c r="R105" s="1"/>
      <c r="S105" s="1"/>
      <c r="T105" s="1"/>
      <c r="U105" s="1"/>
    </row>
    <row r="106" spans="1:21" ht="12.75" customHeight="1" x14ac:dyDescent="0.15">
      <c r="A106" s="1"/>
      <c r="B106" s="1"/>
      <c r="C106" s="1"/>
      <c r="D106" s="1"/>
      <c r="E106" s="1"/>
      <c r="F106" s="1"/>
      <c r="G106" s="1"/>
      <c r="H106" s="1"/>
      <c r="I106" s="1"/>
      <c r="J106" s="1"/>
      <c r="K106" s="1"/>
      <c r="L106" s="1"/>
      <c r="M106" s="1"/>
      <c r="N106" s="1"/>
      <c r="O106" s="1"/>
      <c r="P106" s="1"/>
      <c r="Q106" s="1"/>
      <c r="R106" s="1"/>
      <c r="S106" s="1"/>
      <c r="T106" s="1"/>
      <c r="U106" s="1"/>
    </row>
    <row r="107" spans="1:21" ht="12.75" customHeight="1" x14ac:dyDescent="0.15">
      <c r="A107" s="1"/>
      <c r="B107" s="1"/>
      <c r="C107" s="1"/>
      <c r="D107" s="1"/>
      <c r="E107" s="1"/>
      <c r="F107" s="1"/>
      <c r="G107" s="1"/>
      <c r="H107" s="1"/>
      <c r="I107" s="1"/>
      <c r="J107" s="1"/>
      <c r="K107" s="1"/>
      <c r="L107" s="1"/>
      <c r="M107" s="1"/>
      <c r="N107" s="1"/>
      <c r="O107" s="1"/>
      <c r="P107" s="1"/>
      <c r="Q107" s="1"/>
      <c r="R107" s="1"/>
      <c r="S107" s="1"/>
      <c r="T107" s="1"/>
      <c r="U107" s="1"/>
    </row>
    <row r="108" spans="1:21" ht="12.75" customHeight="1" x14ac:dyDescent="0.15">
      <c r="A108" s="1"/>
      <c r="B108" s="1"/>
      <c r="C108" s="1"/>
      <c r="D108" s="1"/>
      <c r="E108" s="1"/>
      <c r="F108" s="1"/>
      <c r="G108" s="1"/>
      <c r="H108" s="1"/>
      <c r="I108" s="1"/>
      <c r="J108" s="1"/>
      <c r="K108" s="1"/>
      <c r="L108" s="1"/>
      <c r="M108" s="1"/>
      <c r="N108" s="1"/>
      <c r="O108" s="1"/>
      <c r="P108" s="1"/>
      <c r="Q108" s="1"/>
      <c r="R108" s="1"/>
      <c r="S108" s="1"/>
      <c r="T108" s="1"/>
      <c r="U108" s="1"/>
    </row>
    <row r="109" spans="1:21" ht="12.75" customHeight="1" x14ac:dyDescent="0.15">
      <c r="A109" s="1"/>
      <c r="B109" s="1"/>
      <c r="C109" s="1"/>
      <c r="D109" s="1"/>
      <c r="E109" s="1"/>
      <c r="F109" s="1"/>
      <c r="G109" s="1"/>
      <c r="H109" s="1"/>
      <c r="I109" s="1"/>
      <c r="J109" s="1"/>
      <c r="K109" s="1"/>
      <c r="L109" s="1"/>
      <c r="M109" s="1"/>
      <c r="N109" s="1"/>
      <c r="O109" s="1"/>
      <c r="P109" s="1"/>
      <c r="Q109" s="1"/>
      <c r="R109" s="1"/>
      <c r="S109" s="1"/>
      <c r="T109" s="1"/>
      <c r="U109" s="1"/>
    </row>
    <row r="110" spans="1:21" ht="12.75" customHeight="1" x14ac:dyDescent="0.15">
      <c r="A110" s="1"/>
      <c r="B110" s="1"/>
      <c r="C110" s="1"/>
      <c r="D110" s="1"/>
      <c r="E110" s="1"/>
      <c r="F110" s="1"/>
      <c r="G110" s="1"/>
      <c r="H110" s="1"/>
      <c r="I110" s="1"/>
      <c r="J110" s="1"/>
      <c r="K110" s="1"/>
      <c r="L110" s="1"/>
      <c r="M110" s="1"/>
      <c r="N110" s="1"/>
      <c r="O110" s="1"/>
      <c r="P110" s="1"/>
      <c r="Q110" s="1"/>
      <c r="R110" s="1"/>
      <c r="S110" s="1"/>
      <c r="T110" s="1"/>
      <c r="U110" s="1"/>
    </row>
    <row r="111" spans="1:21" ht="12.75" customHeight="1" x14ac:dyDescent="0.15">
      <c r="A111" s="1"/>
      <c r="B111" s="1"/>
      <c r="C111" s="1"/>
      <c r="D111" s="1"/>
      <c r="E111" s="1"/>
      <c r="F111" s="1"/>
      <c r="G111" s="1"/>
      <c r="H111" s="1"/>
      <c r="I111" s="1"/>
      <c r="J111" s="1"/>
      <c r="K111" s="1"/>
      <c r="L111" s="1"/>
      <c r="M111" s="1"/>
      <c r="N111" s="1"/>
      <c r="O111" s="1"/>
      <c r="P111" s="1"/>
      <c r="Q111" s="1"/>
      <c r="R111" s="1"/>
      <c r="S111" s="1"/>
      <c r="T111" s="1"/>
      <c r="U111" s="1"/>
    </row>
    <row r="112" spans="1:21" ht="12.75" customHeight="1" x14ac:dyDescent="0.15">
      <c r="A112" s="1"/>
      <c r="B112" s="1"/>
      <c r="C112" s="1"/>
      <c r="D112" s="1"/>
      <c r="E112" s="1"/>
      <c r="F112" s="1"/>
      <c r="G112" s="1"/>
      <c r="H112" s="1"/>
      <c r="I112" s="1"/>
      <c r="J112" s="1"/>
      <c r="K112" s="1"/>
      <c r="L112" s="1"/>
      <c r="M112" s="1"/>
      <c r="N112" s="1"/>
      <c r="O112" s="1"/>
      <c r="P112" s="1"/>
      <c r="Q112" s="1"/>
      <c r="R112" s="1"/>
      <c r="S112" s="1"/>
      <c r="T112" s="1"/>
      <c r="U112" s="1"/>
    </row>
    <row r="113" spans="1:21" ht="12.75" customHeight="1" x14ac:dyDescent="0.15">
      <c r="A113" s="1"/>
      <c r="B113" s="1"/>
      <c r="C113" s="1"/>
      <c r="D113" s="1"/>
      <c r="E113" s="1"/>
      <c r="F113" s="1"/>
      <c r="G113" s="1"/>
      <c r="H113" s="1"/>
      <c r="I113" s="1"/>
      <c r="J113" s="1"/>
      <c r="K113" s="1"/>
      <c r="L113" s="1"/>
      <c r="M113" s="1"/>
      <c r="N113" s="1"/>
      <c r="O113" s="1"/>
      <c r="P113" s="1"/>
      <c r="Q113" s="1"/>
      <c r="R113" s="1"/>
      <c r="S113" s="1"/>
      <c r="T113" s="1"/>
      <c r="U113" s="1"/>
    </row>
    <row r="114" spans="1:21" ht="12.75" customHeight="1" x14ac:dyDescent="0.15">
      <c r="A114" s="1"/>
      <c r="B114" s="1"/>
      <c r="C114" s="1"/>
      <c r="D114" s="1"/>
      <c r="E114" s="1"/>
      <c r="F114" s="1"/>
      <c r="G114" s="1"/>
      <c r="H114" s="1"/>
      <c r="I114" s="1"/>
      <c r="J114" s="1"/>
      <c r="K114" s="1"/>
      <c r="L114" s="1"/>
      <c r="M114" s="1"/>
      <c r="N114" s="1"/>
      <c r="O114" s="1"/>
      <c r="P114" s="1"/>
      <c r="Q114" s="1"/>
      <c r="R114" s="1"/>
      <c r="S114" s="1"/>
      <c r="T114" s="1"/>
      <c r="U114" s="1"/>
    </row>
    <row r="115" spans="1:21" ht="12.75" customHeight="1" x14ac:dyDescent="0.15">
      <c r="A115" s="1"/>
      <c r="B115" s="1"/>
      <c r="C115" s="1"/>
      <c r="D115" s="1"/>
      <c r="E115" s="1"/>
      <c r="F115" s="1"/>
      <c r="G115" s="1"/>
      <c r="H115" s="1"/>
      <c r="I115" s="1"/>
      <c r="J115" s="1"/>
      <c r="K115" s="1"/>
      <c r="L115" s="1"/>
      <c r="M115" s="1"/>
      <c r="N115" s="1"/>
      <c r="O115" s="1"/>
      <c r="P115" s="1"/>
      <c r="Q115" s="1"/>
      <c r="R115" s="1"/>
      <c r="S115" s="1"/>
      <c r="T115" s="1"/>
      <c r="U115" s="1"/>
    </row>
    <row r="116" spans="1:21" ht="12.75" customHeight="1" x14ac:dyDescent="0.15">
      <c r="A116" s="1"/>
      <c r="B116" s="1"/>
      <c r="C116" s="1"/>
      <c r="D116" s="1"/>
      <c r="E116" s="1"/>
      <c r="F116" s="1"/>
      <c r="G116" s="1"/>
      <c r="H116" s="1"/>
      <c r="I116" s="1"/>
      <c r="J116" s="1"/>
      <c r="K116" s="1"/>
      <c r="L116" s="1"/>
      <c r="M116" s="1"/>
      <c r="N116" s="1"/>
      <c r="O116" s="1"/>
      <c r="P116" s="1"/>
      <c r="Q116" s="1"/>
      <c r="R116" s="1"/>
      <c r="S116" s="1"/>
      <c r="T116" s="1"/>
      <c r="U116" s="1"/>
    </row>
    <row r="117" spans="1:21" ht="12.75" customHeight="1" x14ac:dyDescent="0.15">
      <c r="A117" s="1"/>
      <c r="B117" s="1"/>
      <c r="C117" s="1"/>
      <c r="D117" s="1"/>
      <c r="E117" s="1"/>
      <c r="F117" s="1"/>
      <c r="G117" s="1"/>
      <c r="H117" s="1"/>
      <c r="I117" s="1"/>
      <c r="J117" s="1"/>
      <c r="K117" s="1"/>
      <c r="L117" s="1"/>
      <c r="M117" s="1"/>
      <c r="N117" s="1"/>
      <c r="O117" s="1"/>
      <c r="P117" s="1"/>
      <c r="Q117" s="1"/>
      <c r="R117" s="1"/>
      <c r="S117" s="1"/>
      <c r="T117" s="1"/>
      <c r="U117" s="1"/>
    </row>
    <row r="118" spans="1:21" ht="12.75" customHeight="1" x14ac:dyDescent="0.15">
      <c r="A118" s="1"/>
      <c r="B118" s="1"/>
      <c r="C118" s="1"/>
      <c r="D118" s="1"/>
      <c r="E118" s="1"/>
      <c r="F118" s="1"/>
      <c r="G118" s="1"/>
      <c r="H118" s="1"/>
      <c r="I118" s="1"/>
      <c r="J118" s="1"/>
      <c r="K118" s="1"/>
      <c r="L118" s="1"/>
      <c r="M118" s="1"/>
      <c r="N118" s="1"/>
      <c r="O118" s="1"/>
      <c r="P118" s="1"/>
      <c r="Q118" s="1"/>
      <c r="R118" s="1"/>
      <c r="S118" s="1"/>
      <c r="T118" s="1"/>
      <c r="U118" s="1"/>
    </row>
    <row r="119" spans="1:21" ht="12.75" customHeight="1" x14ac:dyDescent="0.15">
      <c r="A119" s="1"/>
      <c r="B119" s="1"/>
      <c r="C119" s="1"/>
      <c r="D119" s="1"/>
      <c r="E119" s="1"/>
      <c r="F119" s="1"/>
      <c r="G119" s="1"/>
      <c r="H119" s="1"/>
      <c r="I119" s="1"/>
      <c r="J119" s="1"/>
      <c r="K119" s="1"/>
      <c r="L119" s="1"/>
      <c r="M119" s="1"/>
      <c r="N119" s="1"/>
      <c r="O119" s="1"/>
      <c r="P119" s="1"/>
      <c r="Q119" s="1"/>
      <c r="R119" s="1"/>
      <c r="S119" s="1"/>
      <c r="T119" s="1"/>
      <c r="U119" s="1"/>
    </row>
    <row r="120" spans="1:21" ht="12.75" customHeight="1" x14ac:dyDescent="0.15">
      <c r="A120" s="1"/>
      <c r="B120" s="1"/>
      <c r="C120" s="1"/>
      <c r="D120" s="1"/>
      <c r="E120" s="1"/>
      <c r="F120" s="1"/>
      <c r="G120" s="1"/>
      <c r="H120" s="1"/>
      <c r="I120" s="1"/>
      <c r="J120" s="1"/>
      <c r="K120" s="1"/>
      <c r="L120" s="1"/>
      <c r="M120" s="1"/>
      <c r="N120" s="1"/>
      <c r="O120" s="1"/>
      <c r="P120" s="1"/>
      <c r="Q120" s="1"/>
      <c r="R120" s="1"/>
      <c r="S120" s="1"/>
      <c r="T120" s="1"/>
      <c r="U120" s="1"/>
    </row>
    <row r="121" spans="1:21" ht="12.75" customHeight="1" x14ac:dyDescent="0.15">
      <c r="A121" s="1"/>
      <c r="B121" s="1"/>
      <c r="C121" s="1"/>
      <c r="D121" s="1"/>
      <c r="E121" s="1"/>
      <c r="F121" s="1"/>
      <c r="G121" s="1"/>
      <c r="H121" s="1"/>
      <c r="I121" s="1"/>
      <c r="J121" s="1"/>
      <c r="K121" s="1"/>
      <c r="L121" s="1"/>
      <c r="M121" s="1"/>
      <c r="N121" s="1"/>
      <c r="O121" s="1"/>
      <c r="P121" s="1"/>
      <c r="Q121" s="1"/>
      <c r="R121" s="1"/>
      <c r="S121" s="1"/>
      <c r="T121" s="1"/>
      <c r="U121" s="1"/>
    </row>
    <row r="122" spans="1:21" ht="12.75" customHeight="1" x14ac:dyDescent="0.15">
      <c r="A122" s="1"/>
      <c r="B122" s="1"/>
      <c r="C122" s="1"/>
      <c r="D122" s="1"/>
      <c r="E122" s="1"/>
      <c r="F122" s="1"/>
      <c r="G122" s="1"/>
      <c r="H122" s="1"/>
      <c r="I122" s="1"/>
      <c r="J122" s="1"/>
      <c r="K122" s="1"/>
      <c r="L122" s="1"/>
      <c r="M122" s="1"/>
      <c r="N122" s="1"/>
      <c r="O122" s="1"/>
      <c r="P122" s="1"/>
      <c r="Q122" s="1"/>
      <c r="R122" s="1"/>
      <c r="S122" s="1"/>
      <c r="T122" s="1"/>
      <c r="U122" s="1"/>
    </row>
    <row r="123" spans="1:21" ht="12.75" customHeight="1" x14ac:dyDescent="0.15">
      <c r="A123" s="1"/>
      <c r="B123" s="1"/>
      <c r="C123" s="1"/>
      <c r="D123" s="1"/>
      <c r="E123" s="1"/>
      <c r="F123" s="1"/>
      <c r="G123" s="1"/>
      <c r="H123" s="1"/>
      <c r="I123" s="1"/>
      <c r="J123" s="1"/>
      <c r="K123" s="1"/>
      <c r="L123" s="1"/>
      <c r="M123" s="1"/>
      <c r="N123" s="1"/>
      <c r="O123" s="1"/>
      <c r="P123" s="1"/>
      <c r="Q123" s="1"/>
      <c r="R123" s="1"/>
      <c r="S123" s="1"/>
      <c r="T123" s="1"/>
      <c r="U123" s="1"/>
    </row>
    <row r="124" spans="1:21" ht="12.75" customHeight="1" x14ac:dyDescent="0.15">
      <c r="A124" s="1"/>
      <c r="B124" s="1"/>
      <c r="C124" s="1"/>
      <c r="D124" s="1"/>
      <c r="E124" s="1"/>
      <c r="F124" s="1"/>
      <c r="G124" s="1"/>
      <c r="H124" s="1"/>
      <c r="I124" s="1"/>
      <c r="J124" s="1"/>
      <c r="K124" s="1"/>
      <c r="L124" s="1"/>
      <c r="M124" s="1"/>
      <c r="N124" s="1"/>
      <c r="O124" s="1"/>
      <c r="P124" s="1"/>
      <c r="Q124" s="1"/>
      <c r="R124" s="1"/>
      <c r="S124" s="1"/>
      <c r="T124" s="1"/>
      <c r="U124" s="1"/>
    </row>
    <row r="125" spans="1:21" ht="12.75" customHeight="1" x14ac:dyDescent="0.15">
      <c r="A125" s="1"/>
      <c r="B125" s="1"/>
      <c r="C125" s="1"/>
      <c r="D125" s="1"/>
      <c r="E125" s="1"/>
      <c r="F125" s="1"/>
      <c r="G125" s="1"/>
      <c r="H125" s="1"/>
      <c r="I125" s="1"/>
      <c r="J125" s="1"/>
      <c r="K125" s="1"/>
      <c r="L125" s="1"/>
      <c r="M125" s="1"/>
      <c r="N125" s="1"/>
      <c r="O125" s="1"/>
      <c r="P125" s="1"/>
      <c r="Q125" s="1"/>
      <c r="R125" s="1"/>
      <c r="S125" s="1"/>
      <c r="T125" s="1"/>
      <c r="U125" s="1"/>
    </row>
    <row r="126" spans="1:21" ht="12.75" customHeight="1" x14ac:dyDescent="0.15">
      <c r="A126" s="1"/>
      <c r="B126" s="1"/>
      <c r="C126" s="1"/>
      <c r="D126" s="1"/>
      <c r="E126" s="1"/>
      <c r="F126" s="1"/>
      <c r="G126" s="1"/>
      <c r="H126" s="1"/>
      <c r="I126" s="1"/>
      <c r="J126" s="1"/>
      <c r="K126" s="1"/>
      <c r="L126" s="1"/>
      <c r="M126" s="1"/>
      <c r="N126" s="1"/>
      <c r="O126" s="1"/>
      <c r="P126" s="1"/>
      <c r="Q126" s="1"/>
      <c r="R126" s="1"/>
      <c r="S126" s="1"/>
      <c r="T126" s="1"/>
      <c r="U126" s="1"/>
    </row>
    <row r="127" spans="1:21" ht="12.75" customHeight="1" x14ac:dyDescent="0.15">
      <c r="A127" s="1"/>
      <c r="B127" s="1"/>
      <c r="C127" s="1"/>
      <c r="D127" s="1"/>
      <c r="E127" s="1"/>
      <c r="F127" s="1"/>
      <c r="G127" s="1"/>
      <c r="H127" s="1"/>
      <c r="I127" s="1"/>
      <c r="J127" s="1"/>
      <c r="K127" s="1"/>
      <c r="L127" s="1"/>
      <c r="M127" s="1"/>
      <c r="N127" s="1"/>
      <c r="O127" s="1"/>
      <c r="P127" s="1"/>
      <c r="Q127" s="1"/>
      <c r="R127" s="1"/>
      <c r="S127" s="1"/>
      <c r="T127" s="1"/>
      <c r="U127" s="1"/>
    </row>
    <row r="128" spans="1:21" ht="12.75" customHeight="1" x14ac:dyDescent="0.15">
      <c r="A128" s="1"/>
      <c r="B128" s="1"/>
      <c r="C128" s="1"/>
      <c r="D128" s="1"/>
      <c r="E128" s="1"/>
      <c r="F128" s="1"/>
      <c r="G128" s="1"/>
      <c r="H128" s="1"/>
      <c r="I128" s="1"/>
      <c r="J128" s="1"/>
      <c r="K128" s="1"/>
      <c r="L128" s="1"/>
      <c r="M128" s="1"/>
      <c r="N128" s="1"/>
      <c r="O128" s="1"/>
      <c r="P128" s="1"/>
      <c r="Q128" s="1"/>
      <c r="R128" s="1"/>
      <c r="S128" s="1"/>
      <c r="T128" s="1"/>
      <c r="U128" s="1"/>
    </row>
    <row r="129" spans="1:21" ht="12.75" customHeight="1" x14ac:dyDescent="0.15">
      <c r="A129" s="1"/>
      <c r="B129" s="1"/>
      <c r="C129" s="1"/>
      <c r="D129" s="1"/>
      <c r="E129" s="1"/>
      <c r="F129" s="1"/>
      <c r="G129" s="1"/>
      <c r="H129" s="1"/>
      <c r="I129" s="1"/>
      <c r="J129" s="1"/>
      <c r="K129" s="1"/>
      <c r="L129" s="1"/>
      <c r="M129" s="1"/>
      <c r="N129" s="1"/>
      <c r="O129" s="1"/>
      <c r="P129" s="1"/>
      <c r="Q129" s="1"/>
      <c r="R129" s="1"/>
      <c r="S129" s="1"/>
      <c r="T129" s="1"/>
      <c r="U129" s="1"/>
    </row>
    <row r="130" spans="1:21" ht="12.75" customHeight="1" x14ac:dyDescent="0.15">
      <c r="A130" s="1"/>
      <c r="B130" s="1"/>
      <c r="C130" s="1"/>
      <c r="D130" s="1"/>
      <c r="E130" s="1"/>
      <c r="F130" s="1"/>
      <c r="G130" s="1"/>
      <c r="H130" s="1"/>
      <c r="I130" s="1"/>
      <c r="J130" s="1"/>
      <c r="K130" s="1"/>
      <c r="L130" s="1"/>
      <c r="M130" s="1"/>
      <c r="N130" s="1"/>
      <c r="O130" s="1"/>
      <c r="P130" s="1"/>
      <c r="Q130" s="1"/>
      <c r="R130" s="1"/>
      <c r="S130" s="1"/>
      <c r="T130" s="1"/>
      <c r="U130" s="1"/>
    </row>
    <row r="131" spans="1:21" ht="12.75" customHeight="1" x14ac:dyDescent="0.15">
      <c r="A131" s="1"/>
      <c r="B131" s="1"/>
      <c r="C131" s="1"/>
      <c r="D131" s="1"/>
      <c r="E131" s="1"/>
      <c r="F131" s="1"/>
      <c r="G131" s="1"/>
      <c r="H131" s="1"/>
      <c r="I131" s="1"/>
      <c r="J131" s="1"/>
      <c r="K131" s="1"/>
      <c r="L131" s="1"/>
      <c r="M131" s="1"/>
      <c r="N131" s="1"/>
      <c r="O131" s="1"/>
      <c r="P131" s="1"/>
      <c r="Q131" s="1"/>
      <c r="R131" s="1"/>
      <c r="S131" s="1"/>
      <c r="T131" s="1"/>
      <c r="U131" s="1"/>
    </row>
    <row r="132" spans="1:21" ht="12.75" customHeight="1" x14ac:dyDescent="0.15">
      <c r="A132" s="1"/>
      <c r="B132" s="1"/>
      <c r="C132" s="1"/>
      <c r="D132" s="1"/>
      <c r="E132" s="1"/>
      <c r="F132" s="1"/>
      <c r="G132" s="1"/>
      <c r="H132" s="1"/>
      <c r="I132" s="1"/>
      <c r="J132" s="1"/>
      <c r="K132" s="1"/>
      <c r="L132" s="1"/>
      <c r="M132" s="1"/>
      <c r="N132" s="1"/>
      <c r="O132" s="1"/>
      <c r="P132" s="1"/>
      <c r="Q132" s="1"/>
      <c r="R132" s="1"/>
      <c r="S132" s="1"/>
      <c r="T132" s="1"/>
      <c r="U132" s="1"/>
    </row>
    <row r="133" spans="1:21" ht="12.75" customHeight="1" x14ac:dyDescent="0.15">
      <c r="A133" s="1"/>
      <c r="B133" s="1"/>
      <c r="C133" s="1"/>
      <c r="D133" s="1"/>
      <c r="E133" s="1"/>
      <c r="F133" s="1"/>
      <c r="G133" s="1"/>
      <c r="H133" s="1"/>
      <c r="I133" s="1"/>
      <c r="J133" s="1"/>
      <c r="K133" s="1"/>
      <c r="L133" s="1"/>
      <c r="M133" s="1"/>
      <c r="N133" s="1"/>
      <c r="O133" s="1"/>
      <c r="P133" s="1"/>
      <c r="Q133" s="1"/>
      <c r="R133" s="1"/>
      <c r="S133" s="1"/>
      <c r="T133" s="1"/>
      <c r="U133" s="1"/>
    </row>
    <row r="134" spans="1:21" ht="12.75" customHeight="1" x14ac:dyDescent="0.15">
      <c r="A134" s="1"/>
      <c r="B134" s="1"/>
      <c r="C134" s="1"/>
      <c r="D134" s="1"/>
      <c r="E134" s="1"/>
      <c r="F134" s="1"/>
      <c r="G134" s="1"/>
      <c r="H134" s="1"/>
      <c r="I134" s="1"/>
      <c r="J134" s="1"/>
      <c r="K134" s="1"/>
      <c r="L134" s="1"/>
      <c r="M134" s="1"/>
      <c r="N134" s="1"/>
      <c r="O134" s="1"/>
      <c r="P134" s="1"/>
      <c r="Q134" s="1"/>
      <c r="R134" s="1"/>
      <c r="S134" s="1"/>
      <c r="T134" s="1"/>
      <c r="U134" s="1"/>
    </row>
    <row r="135" spans="1:21" ht="12.75" customHeight="1" x14ac:dyDescent="0.15">
      <c r="A135" s="1"/>
      <c r="B135" s="1"/>
      <c r="C135" s="1"/>
      <c r="D135" s="1"/>
      <c r="E135" s="1"/>
      <c r="F135" s="1"/>
      <c r="G135" s="1"/>
      <c r="H135" s="1"/>
      <c r="I135" s="1"/>
      <c r="J135" s="1"/>
      <c r="K135" s="1"/>
      <c r="L135" s="1"/>
      <c r="M135" s="1"/>
      <c r="N135" s="1"/>
      <c r="O135" s="1"/>
      <c r="P135" s="1"/>
      <c r="Q135" s="1"/>
      <c r="R135" s="1"/>
      <c r="S135" s="1"/>
      <c r="T135" s="1"/>
      <c r="U135" s="1"/>
    </row>
    <row r="136" spans="1:21" ht="12.75" customHeight="1" x14ac:dyDescent="0.15">
      <c r="A136" s="1"/>
      <c r="B136" s="1"/>
      <c r="C136" s="1"/>
      <c r="D136" s="1"/>
      <c r="E136" s="1"/>
      <c r="F136" s="1"/>
      <c r="G136" s="1"/>
      <c r="H136" s="1"/>
      <c r="I136" s="1"/>
      <c r="J136" s="1"/>
      <c r="K136" s="1"/>
      <c r="L136" s="1"/>
      <c r="M136" s="1"/>
      <c r="N136" s="1"/>
      <c r="O136" s="1"/>
      <c r="P136" s="1"/>
      <c r="Q136" s="1"/>
      <c r="R136" s="1"/>
      <c r="S136" s="1"/>
      <c r="T136" s="1"/>
      <c r="U136" s="1"/>
    </row>
    <row r="137" spans="1:21" ht="12.75" customHeight="1" x14ac:dyDescent="0.15">
      <c r="A137" s="1"/>
      <c r="B137" s="1"/>
      <c r="C137" s="1"/>
      <c r="D137" s="1"/>
      <c r="E137" s="1"/>
      <c r="F137" s="1"/>
      <c r="G137" s="1"/>
      <c r="H137" s="1"/>
      <c r="I137" s="1"/>
      <c r="J137" s="1"/>
      <c r="K137" s="1"/>
      <c r="L137" s="1"/>
      <c r="M137" s="1"/>
      <c r="N137" s="1"/>
      <c r="O137" s="1"/>
      <c r="P137" s="1"/>
      <c r="Q137" s="1"/>
      <c r="R137" s="1"/>
      <c r="S137" s="1"/>
      <c r="T137" s="1"/>
      <c r="U137" s="1"/>
    </row>
    <row r="138" spans="1:21" ht="12.75" customHeight="1" x14ac:dyDescent="0.15">
      <c r="A138" s="1"/>
      <c r="B138" s="1"/>
      <c r="C138" s="1"/>
      <c r="D138" s="1"/>
      <c r="E138" s="1"/>
      <c r="F138" s="1"/>
      <c r="G138" s="1"/>
      <c r="H138" s="1"/>
      <c r="I138" s="1"/>
      <c r="J138" s="1"/>
      <c r="K138" s="1"/>
      <c r="L138" s="1"/>
      <c r="M138" s="1"/>
      <c r="N138" s="1"/>
      <c r="O138" s="1"/>
      <c r="P138" s="1"/>
      <c r="Q138" s="1"/>
      <c r="R138" s="1"/>
      <c r="S138" s="1"/>
      <c r="T138" s="1"/>
      <c r="U138" s="1"/>
    </row>
    <row r="139" spans="1:21" ht="12.75" customHeight="1" x14ac:dyDescent="0.15">
      <c r="A139" s="1"/>
      <c r="B139" s="1"/>
      <c r="C139" s="1"/>
      <c r="D139" s="1"/>
      <c r="E139" s="1"/>
      <c r="F139" s="1"/>
      <c r="G139" s="1"/>
      <c r="H139" s="1"/>
      <c r="I139" s="1"/>
      <c r="J139" s="1"/>
      <c r="K139" s="1"/>
      <c r="L139" s="1"/>
      <c r="M139" s="1"/>
      <c r="N139" s="1"/>
      <c r="O139" s="1"/>
      <c r="P139" s="1"/>
      <c r="Q139" s="1"/>
      <c r="R139" s="1"/>
      <c r="S139" s="1"/>
      <c r="T139" s="1"/>
      <c r="U139" s="1"/>
    </row>
    <row r="140" spans="1:21" ht="12.75" customHeight="1" x14ac:dyDescent="0.15">
      <c r="A140" s="1"/>
      <c r="B140" s="1"/>
      <c r="C140" s="1"/>
      <c r="D140" s="1"/>
      <c r="E140" s="1"/>
      <c r="F140" s="1"/>
      <c r="G140" s="1"/>
      <c r="H140" s="1"/>
      <c r="I140" s="1"/>
      <c r="J140" s="1"/>
      <c r="K140" s="1"/>
      <c r="L140" s="1"/>
      <c r="M140" s="1"/>
      <c r="N140" s="1"/>
      <c r="O140" s="1"/>
      <c r="P140" s="1"/>
      <c r="Q140" s="1"/>
      <c r="R140" s="1"/>
      <c r="S140" s="1"/>
      <c r="T140" s="1"/>
      <c r="U140" s="1"/>
    </row>
    <row r="141" spans="1:21" ht="12.75" customHeight="1" x14ac:dyDescent="0.15">
      <c r="A141" s="1"/>
      <c r="B141" s="1"/>
      <c r="C141" s="1"/>
      <c r="D141" s="1"/>
      <c r="E141" s="1"/>
      <c r="F141" s="1"/>
      <c r="G141" s="1"/>
      <c r="H141" s="1"/>
      <c r="I141" s="1"/>
      <c r="J141" s="1"/>
      <c r="K141" s="1"/>
      <c r="L141" s="1"/>
      <c r="M141" s="1"/>
      <c r="N141" s="1"/>
      <c r="O141" s="1"/>
      <c r="P141" s="1"/>
      <c r="Q141" s="1"/>
      <c r="R141" s="1"/>
      <c r="S141" s="1"/>
      <c r="T141" s="1"/>
      <c r="U141" s="1"/>
    </row>
    <row r="142" spans="1:21" ht="12.75" customHeight="1" x14ac:dyDescent="0.15">
      <c r="A142" s="1"/>
      <c r="B142" s="1"/>
      <c r="C142" s="1"/>
      <c r="D142" s="1"/>
      <c r="E142" s="1"/>
      <c r="F142" s="1"/>
      <c r="G142" s="1"/>
      <c r="H142" s="1"/>
      <c r="I142" s="1"/>
      <c r="J142" s="1"/>
      <c r="K142" s="1"/>
      <c r="L142" s="1"/>
      <c r="M142" s="1"/>
      <c r="N142" s="1"/>
      <c r="O142" s="1"/>
      <c r="P142" s="1"/>
      <c r="Q142" s="1"/>
      <c r="R142" s="1"/>
      <c r="S142" s="1"/>
      <c r="T142" s="1"/>
      <c r="U142" s="1"/>
    </row>
    <row r="143" spans="1:21" ht="12.75" customHeight="1" x14ac:dyDescent="0.15">
      <c r="A143" s="1"/>
      <c r="B143" s="1"/>
      <c r="C143" s="1"/>
      <c r="D143" s="1"/>
      <c r="E143" s="1"/>
      <c r="F143" s="1"/>
      <c r="G143" s="1"/>
      <c r="H143" s="1"/>
      <c r="I143" s="1"/>
      <c r="J143" s="1"/>
      <c r="K143" s="1"/>
      <c r="L143" s="1"/>
      <c r="M143" s="1"/>
      <c r="N143" s="1"/>
      <c r="O143" s="1"/>
      <c r="P143" s="1"/>
      <c r="Q143" s="1"/>
      <c r="R143" s="1"/>
      <c r="S143" s="1"/>
      <c r="T143" s="1"/>
      <c r="U143" s="1"/>
    </row>
    <row r="144" spans="1:21" ht="12.75" customHeight="1" x14ac:dyDescent="0.15">
      <c r="A144" s="1"/>
      <c r="B144" s="1"/>
      <c r="C144" s="1"/>
      <c r="D144" s="1"/>
      <c r="E144" s="1"/>
      <c r="F144" s="1"/>
      <c r="G144" s="1"/>
      <c r="H144" s="1"/>
      <c r="I144" s="1"/>
      <c r="J144" s="1"/>
      <c r="K144" s="1"/>
      <c r="L144" s="1"/>
      <c r="M144" s="1"/>
      <c r="N144" s="1"/>
      <c r="O144" s="1"/>
      <c r="P144" s="1"/>
      <c r="Q144" s="1"/>
      <c r="R144" s="1"/>
      <c r="S144" s="1"/>
      <c r="T144" s="1"/>
      <c r="U144" s="1"/>
    </row>
    <row r="145" spans="1:21" ht="12.75" customHeight="1" x14ac:dyDescent="0.15">
      <c r="A145" s="1"/>
      <c r="B145" s="1"/>
      <c r="C145" s="1"/>
      <c r="D145" s="1"/>
      <c r="E145" s="1"/>
      <c r="F145" s="1"/>
      <c r="G145" s="1"/>
      <c r="H145" s="1"/>
      <c r="I145" s="1"/>
      <c r="J145" s="1"/>
      <c r="K145" s="1"/>
      <c r="L145" s="1"/>
      <c r="M145" s="1"/>
      <c r="N145" s="1"/>
      <c r="O145" s="1"/>
      <c r="P145" s="1"/>
      <c r="Q145" s="1"/>
      <c r="R145" s="1"/>
      <c r="S145" s="1"/>
      <c r="T145" s="1"/>
      <c r="U145" s="1"/>
    </row>
    <row r="146" spans="1:21" ht="12.75" customHeight="1" x14ac:dyDescent="0.15">
      <c r="A146" s="1"/>
      <c r="B146" s="1"/>
      <c r="C146" s="1"/>
      <c r="D146" s="1"/>
      <c r="E146" s="1"/>
      <c r="F146" s="1"/>
      <c r="G146" s="1"/>
      <c r="H146" s="1"/>
      <c r="I146" s="1"/>
      <c r="J146" s="1"/>
      <c r="K146" s="1"/>
      <c r="L146" s="1"/>
      <c r="M146" s="1"/>
      <c r="N146" s="1"/>
      <c r="O146" s="1"/>
      <c r="P146" s="1"/>
      <c r="Q146" s="1"/>
      <c r="R146" s="1"/>
      <c r="S146" s="1"/>
      <c r="T146" s="1"/>
      <c r="U146" s="1"/>
    </row>
    <row r="147" spans="1:21" ht="12.75" customHeight="1" x14ac:dyDescent="0.15">
      <c r="A147" s="1"/>
      <c r="B147" s="1"/>
      <c r="C147" s="1"/>
      <c r="D147" s="1"/>
      <c r="E147" s="1"/>
      <c r="F147" s="1"/>
      <c r="G147" s="1"/>
      <c r="H147" s="1"/>
      <c r="I147" s="1"/>
      <c r="J147" s="1"/>
      <c r="K147" s="1"/>
      <c r="L147" s="1"/>
      <c r="M147" s="1"/>
      <c r="N147" s="1"/>
      <c r="O147" s="1"/>
      <c r="P147" s="1"/>
      <c r="Q147" s="1"/>
      <c r="R147" s="1"/>
      <c r="S147" s="1"/>
      <c r="T147" s="1"/>
      <c r="U147" s="1"/>
    </row>
    <row r="148" spans="1:21" ht="12.75" customHeight="1" x14ac:dyDescent="0.15">
      <c r="A148" s="1"/>
      <c r="B148" s="1"/>
      <c r="C148" s="1"/>
      <c r="D148" s="1"/>
      <c r="E148" s="1"/>
      <c r="F148" s="1"/>
      <c r="G148" s="1"/>
      <c r="H148" s="1"/>
      <c r="I148" s="1"/>
      <c r="J148" s="1"/>
      <c r="K148" s="1"/>
      <c r="L148" s="1"/>
      <c r="M148" s="1"/>
      <c r="N148" s="1"/>
      <c r="O148" s="1"/>
      <c r="P148" s="1"/>
      <c r="Q148" s="1"/>
      <c r="R148" s="1"/>
      <c r="S148" s="1"/>
      <c r="T148" s="1"/>
      <c r="U148" s="1"/>
    </row>
    <row r="149" spans="1:21" ht="12.75" customHeight="1" x14ac:dyDescent="0.15">
      <c r="A149" s="1"/>
      <c r="B149" s="1"/>
      <c r="C149" s="1"/>
      <c r="D149" s="1"/>
      <c r="E149" s="1"/>
      <c r="F149" s="1"/>
      <c r="G149" s="1"/>
      <c r="H149" s="1"/>
      <c r="I149" s="1"/>
      <c r="J149" s="1"/>
      <c r="K149" s="1"/>
      <c r="L149" s="1"/>
      <c r="M149" s="1"/>
      <c r="N149" s="1"/>
      <c r="O149" s="1"/>
      <c r="P149" s="1"/>
      <c r="Q149" s="1"/>
      <c r="R149" s="1"/>
      <c r="S149" s="1"/>
      <c r="T149" s="1"/>
      <c r="U149" s="1"/>
    </row>
    <row r="150" spans="1:21" ht="12.75" customHeight="1" x14ac:dyDescent="0.15">
      <c r="A150" s="1"/>
      <c r="B150" s="1"/>
      <c r="C150" s="1"/>
      <c r="D150" s="1"/>
      <c r="E150" s="1"/>
      <c r="F150" s="1"/>
      <c r="G150" s="1"/>
      <c r="H150" s="1"/>
      <c r="I150" s="1"/>
      <c r="J150" s="1"/>
      <c r="K150" s="1"/>
      <c r="L150" s="1"/>
      <c r="M150" s="1"/>
      <c r="N150" s="1"/>
      <c r="O150" s="1"/>
      <c r="P150" s="1"/>
      <c r="Q150" s="1"/>
      <c r="R150" s="1"/>
      <c r="S150" s="1"/>
      <c r="T150" s="1"/>
      <c r="U150" s="1"/>
    </row>
    <row r="151" spans="1:21" ht="12.75" customHeight="1" x14ac:dyDescent="0.15">
      <c r="A151" s="1"/>
      <c r="B151" s="1"/>
      <c r="C151" s="1"/>
      <c r="D151" s="1"/>
      <c r="E151" s="1"/>
      <c r="F151" s="1"/>
      <c r="G151" s="1"/>
      <c r="H151" s="1"/>
      <c r="I151" s="1"/>
      <c r="J151" s="1"/>
      <c r="K151" s="1"/>
      <c r="L151" s="1"/>
      <c r="M151" s="1"/>
      <c r="N151" s="1"/>
      <c r="O151" s="1"/>
      <c r="P151" s="1"/>
      <c r="Q151" s="1"/>
      <c r="R151" s="1"/>
      <c r="S151" s="1"/>
      <c r="T151" s="1"/>
      <c r="U151" s="1"/>
    </row>
    <row r="152" spans="1:21" ht="12.75" customHeight="1" x14ac:dyDescent="0.15">
      <c r="A152" s="1"/>
      <c r="B152" s="1"/>
      <c r="C152" s="1"/>
      <c r="D152" s="1"/>
      <c r="E152" s="1"/>
      <c r="F152" s="1"/>
      <c r="G152" s="1"/>
      <c r="H152" s="1"/>
      <c r="I152" s="1"/>
      <c r="J152" s="1"/>
      <c r="K152" s="1"/>
      <c r="L152" s="1"/>
      <c r="M152" s="1"/>
      <c r="N152" s="1"/>
      <c r="O152" s="1"/>
      <c r="P152" s="1"/>
      <c r="Q152" s="1"/>
      <c r="R152" s="1"/>
      <c r="S152" s="1"/>
      <c r="T152" s="1"/>
      <c r="U152" s="1"/>
    </row>
    <row r="153" spans="1:21" ht="12.75" customHeight="1" x14ac:dyDescent="0.15">
      <c r="A153" s="1"/>
      <c r="B153" s="1"/>
      <c r="C153" s="1"/>
      <c r="D153" s="1"/>
      <c r="E153" s="1"/>
      <c r="F153" s="1"/>
      <c r="G153" s="1"/>
      <c r="H153" s="1"/>
      <c r="I153" s="1"/>
      <c r="J153" s="1"/>
      <c r="K153" s="1"/>
      <c r="L153" s="1"/>
      <c r="M153" s="1"/>
      <c r="N153" s="1"/>
      <c r="O153" s="1"/>
      <c r="P153" s="1"/>
      <c r="Q153" s="1"/>
      <c r="R153" s="1"/>
      <c r="S153" s="1"/>
      <c r="T153" s="1"/>
      <c r="U153" s="1"/>
    </row>
    <row r="154" spans="1:21" ht="12.75" customHeight="1" x14ac:dyDescent="0.15">
      <c r="A154" s="1"/>
      <c r="B154" s="1"/>
      <c r="C154" s="1"/>
      <c r="D154" s="1"/>
      <c r="E154" s="1"/>
      <c r="F154" s="1"/>
      <c r="G154" s="1"/>
      <c r="H154" s="1"/>
      <c r="I154" s="1"/>
      <c r="J154" s="1"/>
      <c r="K154" s="1"/>
      <c r="L154" s="1"/>
      <c r="M154" s="1"/>
      <c r="N154" s="1"/>
      <c r="O154" s="1"/>
      <c r="P154" s="1"/>
      <c r="Q154" s="1"/>
      <c r="R154" s="1"/>
      <c r="S154" s="1"/>
      <c r="T154" s="1"/>
      <c r="U154" s="1"/>
    </row>
    <row r="155" spans="1:21" ht="12.75" customHeight="1" x14ac:dyDescent="0.15">
      <c r="A155" s="1"/>
      <c r="B155" s="1"/>
      <c r="C155" s="1"/>
      <c r="D155" s="1"/>
      <c r="E155" s="1"/>
      <c r="F155" s="1"/>
      <c r="G155" s="1"/>
      <c r="H155" s="1"/>
      <c r="I155" s="1"/>
      <c r="J155" s="1"/>
      <c r="K155" s="1"/>
      <c r="L155" s="1"/>
      <c r="M155" s="1"/>
      <c r="N155" s="1"/>
      <c r="O155" s="1"/>
      <c r="P155" s="1"/>
      <c r="Q155" s="1"/>
      <c r="R155" s="1"/>
      <c r="S155" s="1"/>
      <c r="T155" s="1"/>
      <c r="U155" s="1"/>
    </row>
    <row r="156" spans="1:21" ht="12.75" customHeight="1" x14ac:dyDescent="0.15">
      <c r="A156" s="1"/>
      <c r="B156" s="1"/>
      <c r="C156" s="1"/>
      <c r="D156" s="1"/>
      <c r="E156" s="1"/>
      <c r="F156" s="1"/>
      <c r="G156" s="1"/>
      <c r="H156" s="1"/>
      <c r="I156" s="1"/>
      <c r="J156" s="1"/>
      <c r="K156" s="1"/>
      <c r="L156" s="1"/>
      <c r="M156" s="1"/>
      <c r="N156" s="1"/>
      <c r="O156" s="1"/>
      <c r="P156" s="1"/>
      <c r="Q156" s="1"/>
      <c r="R156" s="1"/>
      <c r="S156" s="1"/>
      <c r="T156" s="1"/>
      <c r="U156" s="1"/>
    </row>
    <row r="157" spans="1:21" ht="12.75" customHeight="1" x14ac:dyDescent="0.15">
      <c r="A157" s="1"/>
      <c r="B157" s="1"/>
      <c r="C157" s="1"/>
      <c r="D157" s="1"/>
      <c r="E157" s="1"/>
      <c r="F157" s="1"/>
      <c r="G157" s="1"/>
      <c r="H157" s="1"/>
      <c r="I157" s="1"/>
      <c r="J157" s="1"/>
      <c r="K157" s="1"/>
      <c r="L157" s="1"/>
      <c r="M157" s="1"/>
      <c r="N157" s="1"/>
      <c r="O157" s="1"/>
      <c r="P157" s="1"/>
      <c r="Q157" s="1"/>
      <c r="R157" s="1"/>
      <c r="S157" s="1"/>
      <c r="T157" s="1"/>
      <c r="U157" s="1"/>
    </row>
    <row r="158" spans="1:21" ht="12.75" customHeight="1" x14ac:dyDescent="0.15">
      <c r="A158" s="1"/>
      <c r="B158" s="1"/>
      <c r="C158" s="1"/>
      <c r="D158" s="1"/>
      <c r="E158" s="1"/>
      <c r="F158" s="1"/>
      <c r="G158" s="1"/>
      <c r="H158" s="1"/>
      <c r="I158" s="1"/>
      <c r="J158" s="1"/>
      <c r="K158" s="1"/>
      <c r="L158" s="1"/>
      <c r="M158" s="1"/>
      <c r="N158" s="1"/>
      <c r="O158" s="1"/>
      <c r="P158" s="1"/>
      <c r="Q158" s="1"/>
      <c r="R158" s="1"/>
      <c r="S158" s="1"/>
      <c r="T158" s="1"/>
      <c r="U158" s="1"/>
    </row>
    <row r="159" spans="1:21" ht="12.75" customHeight="1" x14ac:dyDescent="0.15">
      <c r="A159" s="1"/>
      <c r="B159" s="1"/>
      <c r="C159" s="1"/>
      <c r="D159" s="1"/>
      <c r="E159" s="1"/>
      <c r="F159" s="1"/>
      <c r="G159" s="1"/>
      <c r="H159" s="1"/>
      <c r="I159" s="1"/>
      <c r="J159" s="1"/>
      <c r="K159" s="1"/>
      <c r="L159" s="1"/>
      <c r="M159" s="1"/>
      <c r="N159" s="1"/>
      <c r="O159" s="1"/>
      <c r="P159" s="1"/>
      <c r="Q159" s="1"/>
      <c r="R159" s="1"/>
      <c r="S159" s="1"/>
      <c r="T159" s="1"/>
      <c r="U159" s="1"/>
    </row>
    <row r="160" spans="1:21" ht="12.75" customHeight="1" x14ac:dyDescent="0.15">
      <c r="A160" s="1"/>
      <c r="B160" s="1"/>
      <c r="C160" s="1"/>
      <c r="D160" s="1"/>
      <c r="E160" s="1"/>
      <c r="F160" s="1"/>
      <c r="G160" s="1"/>
      <c r="H160" s="1"/>
      <c r="I160" s="1"/>
      <c r="J160" s="1"/>
      <c r="K160" s="1"/>
      <c r="L160" s="1"/>
      <c r="M160" s="1"/>
      <c r="N160" s="1"/>
      <c r="O160" s="1"/>
      <c r="P160" s="1"/>
      <c r="Q160" s="1"/>
      <c r="R160" s="1"/>
      <c r="S160" s="1"/>
      <c r="T160" s="1"/>
      <c r="U160" s="1"/>
    </row>
    <row r="161" spans="1:21" ht="12.75" customHeight="1" x14ac:dyDescent="0.15">
      <c r="A161" s="1"/>
      <c r="B161" s="1"/>
      <c r="C161" s="1"/>
      <c r="D161" s="1"/>
      <c r="E161" s="1"/>
      <c r="F161" s="1"/>
      <c r="G161" s="1"/>
      <c r="H161" s="1"/>
      <c r="I161" s="1"/>
      <c r="J161" s="1"/>
      <c r="K161" s="1"/>
      <c r="L161" s="1"/>
      <c r="M161" s="1"/>
      <c r="N161" s="1"/>
      <c r="O161" s="1"/>
      <c r="P161" s="1"/>
      <c r="Q161" s="1"/>
      <c r="R161" s="1"/>
      <c r="S161" s="1"/>
      <c r="T161" s="1"/>
      <c r="U161" s="1"/>
    </row>
    <row r="162" spans="1:21" ht="12.75" customHeight="1" x14ac:dyDescent="0.15">
      <c r="A162" s="1"/>
      <c r="B162" s="1"/>
      <c r="C162" s="1"/>
      <c r="D162" s="1"/>
      <c r="E162" s="1"/>
      <c r="F162" s="1"/>
      <c r="G162" s="1"/>
      <c r="H162" s="1"/>
      <c r="I162" s="1"/>
      <c r="J162" s="1"/>
      <c r="K162" s="1"/>
      <c r="L162" s="1"/>
      <c r="M162" s="1"/>
      <c r="N162" s="1"/>
      <c r="O162" s="1"/>
      <c r="P162" s="1"/>
      <c r="Q162" s="1"/>
      <c r="R162" s="1"/>
      <c r="S162" s="1"/>
      <c r="T162" s="1"/>
      <c r="U162" s="1"/>
    </row>
    <row r="163" spans="1:21" ht="12.75" customHeight="1" x14ac:dyDescent="0.15">
      <c r="A163" s="1"/>
      <c r="B163" s="1"/>
      <c r="C163" s="1"/>
      <c r="D163" s="1"/>
      <c r="E163" s="1"/>
      <c r="F163" s="1"/>
      <c r="G163" s="1"/>
      <c r="H163" s="1"/>
      <c r="I163" s="1"/>
      <c r="J163" s="1"/>
      <c r="K163" s="1"/>
      <c r="L163" s="1"/>
      <c r="M163" s="1"/>
      <c r="N163" s="1"/>
      <c r="O163" s="1"/>
      <c r="P163" s="1"/>
      <c r="Q163" s="1"/>
      <c r="R163" s="1"/>
      <c r="S163" s="1"/>
      <c r="T163" s="1"/>
      <c r="U163" s="1"/>
    </row>
    <row r="164" spans="1:21" ht="12.75" customHeight="1" x14ac:dyDescent="0.15">
      <c r="A164" s="1"/>
      <c r="B164" s="1"/>
      <c r="C164" s="1"/>
      <c r="D164" s="1"/>
      <c r="E164" s="1"/>
      <c r="F164" s="1"/>
      <c r="G164" s="1"/>
      <c r="H164" s="1"/>
      <c r="I164" s="1"/>
      <c r="J164" s="1"/>
      <c r="K164" s="1"/>
      <c r="L164" s="1"/>
      <c r="M164" s="1"/>
      <c r="N164" s="1"/>
      <c r="O164" s="1"/>
      <c r="P164" s="1"/>
      <c r="Q164" s="1"/>
      <c r="R164" s="1"/>
      <c r="S164" s="1"/>
      <c r="T164" s="1"/>
      <c r="U164" s="1"/>
    </row>
    <row r="165" spans="1:21" ht="12.75" customHeight="1" x14ac:dyDescent="0.15">
      <c r="A165" s="1"/>
      <c r="B165" s="1"/>
      <c r="C165" s="1"/>
      <c r="D165" s="1"/>
      <c r="E165" s="1"/>
      <c r="F165" s="1"/>
      <c r="G165" s="1"/>
      <c r="H165" s="1"/>
      <c r="I165" s="1"/>
      <c r="J165" s="1"/>
      <c r="K165" s="1"/>
      <c r="L165" s="1"/>
      <c r="M165" s="1"/>
      <c r="N165" s="1"/>
      <c r="O165" s="1"/>
      <c r="P165" s="1"/>
      <c r="Q165" s="1"/>
      <c r="R165" s="1"/>
      <c r="S165" s="1"/>
      <c r="T165" s="1"/>
      <c r="U165" s="1"/>
    </row>
    <row r="166" spans="1:21" ht="12.75" customHeight="1" x14ac:dyDescent="0.15">
      <c r="A166" s="1"/>
      <c r="B166" s="1"/>
      <c r="C166" s="1"/>
      <c r="D166" s="1"/>
      <c r="E166" s="1"/>
      <c r="F166" s="1"/>
      <c r="G166" s="1"/>
      <c r="H166" s="1"/>
      <c r="I166" s="1"/>
      <c r="J166" s="1"/>
      <c r="K166" s="1"/>
      <c r="L166" s="1"/>
      <c r="M166" s="1"/>
      <c r="N166" s="1"/>
      <c r="O166" s="1"/>
      <c r="P166" s="1"/>
      <c r="Q166" s="1"/>
      <c r="R166" s="1"/>
      <c r="S166" s="1"/>
      <c r="T166" s="1"/>
      <c r="U166" s="1"/>
    </row>
    <row r="167" spans="1:21" ht="12.75" customHeight="1" x14ac:dyDescent="0.15">
      <c r="A167" s="1"/>
      <c r="B167" s="1"/>
      <c r="C167" s="1"/>
      <c r="D167" s="1"/>
      <c r="E167" s="1"/>
      <c r="F167" s="1"/>
      <c r="G167" s="1"/>
      <c r="H167" s="1"/>
      <c r="I167" s="1"/>
      <c r="J167" s="1"/>
      <c r="K167" s="1"/>
      <c r="L167" s="1"/>
      <c r="M167" s="1"/>
      <c r="N167" s="1"/>
      <c r="O167" s="1"/>
      <c r="P167" s="1"/>
      <c r="Q167" s="1"/>
      <c r="R167" s="1"/>
      <c r="S167" s="1"/>
      <c r="T167" s="1"/>
      <c r="U167" s="1"/>
    </row>
    <row r="168" spans="1:21" ht="12.75" customHeight="1" x14ac:dyDescent="0.15">
      <c r="A168" s="1"/>
      <c r="B168" s="1"/>
      <c r="C168" s="1"/>
      <c r="D168" s="1"/>
      <c r="E168" s="1"/>
      <c r="F168" s="1"/>
      <c r="G168" s="1"/>
      <c r="H168" s="1"/>
      <c r="I168" s="1"/>
      <c r="J168" s="1"/>
      <c r="K168" s="1"/>
      <c r="L168" s="1"/>
      <c r="M168" s="1"/>
      <c r="N168" s="1"/>
      <c r="O168" s="1"/>
      <c r="P168" s="1"/>
      <c r="Q168" s="1"/>
      <c r="R168" s="1"/>
      <c r="S168" s="1"/>
      <c r="T168" s="1"/>
      <c r="U168" s="1"/>
    </row>
    <row r="169" spans="1:21" ht="12.75" customHeight="1" x14ac:dyDescent="0.15">
      <c r="A169" s="1"/>
      <c r="B169" s="1"/>
      <c r="C169" s="1"/>
      <c r="D169" s="1"/>
      <c r="E169" s="1"/>
      <c r="F169" s="1"/>
      <c r="G169" s="1"/>
      <c r="H169" s="1"/>
      <c r="I169" s="1"/>
      <c r="J169" s="1"/>
      <c r="K169" s="1"/>
      <c r="L169" s="1"/>
      <c r="M169" s="1"/>
      <c r="N169" s="1"/>
      <c r="O169" s="1"/>
      <c r="P169" s="1"/>
      <c r="Q169" s="1"/>
      <c r="R169" s="1"/>
      <c r="S169" s="1"/>
      <c r="T169" s="1"/>
      <c r="U169" s="1"/>
    </row>
    <row r="170" spans="1:21" ht="12.75" customHeight="1" x14ac:dyDescent="0.15">
      <c r="A170" s="1"/>
      <c r="B170" s="1"/>
      <c r="C170" s="1"/>
      <c r="D170" s="1"/>
      <c r="E170" s="1"/>
      <c r="F170" s="1"/>
      <c r="G170" s="1"/>
      <c r="H170" s="1"/>
      <c r="I170" s="1"/>
      <c r="J170" s="1"/>
      <c r="K170" s="1"/>
      <c r="L170" s="1"/>
      <c r="M170" s="1"/>
      <c r="N170" s="1"/>
      <c r="O170" s="1"/>
      <c r="P170" s="1"/>
      <c r="Q170" s="1"/>
      <c r="R170" s="1"/>
      <c r="S170" s="1"/>
      <c r="T170" s="1"/>
      <c r="U170" s="1"/>
    </row>
    <row r="171" spans="1:21" ht="12.75" customHeight="1" x14ac:dyDescent="0.15">
      <c r="A171" s="1"/>
      <c r="B171" s="1"/>
      <c r="C171" s="1"/>
      <c r="D171" s="1"/>
      <c r="E171" s="1"/>
      <c r="F171" s="1"/>
      <c r="G171" s="1"/>
      <c r="H171" s="1"/>
      <c r="I171" s="1"/>
      <c r="J171" s="1"/>
      <c r="K171" s="1"/>
      <c r="L171" s="1"/>
      <c r="M171" s="1"/>
      <c r="N171" s="1"/>
      <c r="O171" s="1"/>
      <c r="P171" s="1"/>
      <c r="Q171" s="1"/>
      <c r="R171" s="1"/>
      <c r="S171" s="1"/>
      <c r="T171" s="1"/>
      <c r="U171" s="1"/>
    </row>
    <row r="172" spans="1:21" ht="12.75" customHeight="1" x14ac:dyDescent="0.15">
      <c r="A172" s="1"/>
      <c r="B172" s="1"/>
      <c r="C172" s="1"/>
      <c r="D172" s="1"/>
      <c r="E172" s="1"/>
      <c r="F172" s="1"/>
      <c r="G172" s="1"/>
      <c r="H172" s="1"/>
      <c r="I172" s="1"/>
      <c r="J172" s="1"/>
      <c r="K172" s="1"/>
      <c r="L172" s="1"/>
      <c r="M172" s="1"/>
      <c r="N172" s="1"/>
      <c r="O172" s="1"/>
      <c r="P172" s="1"/>
      <c r="Q172" s="1"/>
      <c r="R172" s="1"/>
      <c r="S172" s="1"/>
      <c r="T172" s="1"/>
      <c r="U172" s="1"/>
    </row>
    <row r="173" spans="1:21" ht="12.75" customHeight="1" x14ac:dyDescent="0.15">
      <c r="A173" s="1"/>
      <c r="B173" s="1"/>
      <c r="C173" s="1"/>
      <c r="D173" s="1"/>
      <c r="E173" s="1"/>
      <c r="F173" s="1"/>
      <c r="G173" s="1"/>
      <c r="H173" s="1"/>
      <c r="I173" s="1"/>
      <c r="J173" s="1"/>
      <c r="K173" s="1"/>
      <c r="L173" s="1"/>
      <c r="M173" s="1"/>
      <c r="N173" s="1"/>
      <c r="O173" s="1"/>
      <c r="P173" s="1"/>
      <c r="Q173" s="1"/>
      <c r="R173" s="1"/>
      <c r="S173" s="1"/>
      <c r="T173" s="1"/>
      <c r="U173" s="1"/>
    </row>
    <row r="174" spans="1:21" ht="12.75" customHeight="1" x14ac:dyDescent="0.15">
      <c r="A174" s="1"/>
      <c r="B174" s="1"/>
      <c r="C174" s="1"/>
      <c r="D174" s="1"/>
      <c r="E174" s="1"/>
      <c r="F174" s="1"/>
      <c r="G174" s="1"/>
      <c r="H174" s="1"/>
      <c r="I174" s="1"/>
      <c r="J174" s="1"/>
      <c r="K174" s="1"/>
      <c r="L174" s="1"/>
      <c r="M174" s="1"/>
      <c r="N174" s="1"/>
      <c r="O174" s="1"/>
      <c r="P174" s="1"/>
      <c r="Q174" s="1"/>
      <c r="R174" s="1"/>
      <c r="S174" s="1"/>
      <c r="T174" s="1"/>
      <c r="U174" s="1"/>
    </row>
    <row r="175" spans="1:21" ht="12.75" customHeight="1" x14ac:dyDescent="0.15">
      <c r="A175" s="1"/>
      <c r="B175" s="1"/>
      <c r="C175" s="1"/>
      <c r="D175" s="1"/>
      <c r="E175" s="1"/>
      <c r="F175" s="1"/>
      <c r="G175" s="1"/>
      <c r="H175" s="1"/>
      <c r="I175" s="1"/>
      <c r="J175" s="1"/>
      <c r="K175" s="1"/>
      <c r="L175" s="1"/>
      <c r="M175" s="1"/>
      <c r="N175" s="1"/>
      <c r="O175" s="1"/>
      <c r="P175" s="1"/>
      <c r="Q175" s="1"/>
      <c r="R175" s="1"/>
      <c r="S175" s="1"/>
      <c r="T175" s="1"/>
      <c r="U175" s="1"/>
    </row>
    <row r="176" spans="1:21" ht="12.75" customHeight="1" x14ac:dyDescent="0.15">
      <c r="A176" s="1"/>
      <c r="B176" s="1"/>
      <c r="C176" s="1"/>
      <c r="D176" s="1"/>
      <c r="E176" s="1"/>
      <c r="F176" s="1"/>
      <c r="G176" s="1"/>
      <c r="H176" s="1"/>
      <c r="I176" s="1"/>
      <c r="J176" s="1"/>
      <c r="K176" s="1"/>
      <c r="L176" s="1"/>
      <c r="M176" s="1"/>
      <c r="N176" s="1"/>
      <c r="O176" s="1"/>
      <c r="P176" s="1"/>
      <c r="Q176" s="1"/>
      <c r="R176" s="1"/>
      <c r="S176" s="1"/>
      <c r="T176" s="1"/>
      <c r="U176" s="1"/>
    </row>
    <row r="177" spans="1:21" ht="12.75" customHeight="1" x14ac:dyDescent="0.15">
      <c r="A177" s="1"/>
      <c r="B177" s="1"/>
      <c r="C177" s="1"/>
      <c r="D177" s="1"/>
      <c r="E177" s="1"/>
      <c r="F177" s="1"/>
      <c r="G177" s="1"/>
      <c r="H177" s="1"/>
      <c r="I177" s="1"/>
      <c r="J177" s="1"/>
      <c r="K177" s="1"/>
      <c r="L177" s="1"/>
      <c r="M177" s="1"/>
      <c r="N177" s="1"/>
      <c r="O177" s="1"/>
      <c r="P177" s="1"/>
      <c r="Q177" s="1"/>
      <c r="R177" s="1"/>
      <c r="S177" s="1"/>
      <c r="T177" s="1"/>
      <c r="U177" s="1"/>
    </row>
    <row r="178" spans="1:21" ht="12.75" customHeight="1" x14ac:dyDescent="0.15">
      <c r="A178" s="1"/>
      <c r="B178" s="1"/>
      <c r="C178" s="1"/>
      <c r="D178" s="1"/>
      <c r="E178" s="1"/>
      <c r="F178" s="1"/>
      <c r="G178" s="1"/>
      <c r="H178" s="1"/>
      <c r="I178" s="1"/>
      <c r="J178" s="1"/>
      <c r="K178" s="1"/>
      <c r="L178" s="1"/>
      <c r="M178" s="1"/>
      <c r="N178" s="1"/>
      <c r="O178" s="1"/>
      <c r="P178" s="1"/>
      <c r="Q178" s="1"/>
      <c r="R178" s="1"/>
      <c r="S178" s="1"/>
      <c r="T178" s="1"/>
      <c r="U178" s="1"/>
    </row>
    <row r="179" spans="1:21" ht="12.75" customHeight="1" x14ac:dyDescent="0.15">
      <c r="A179" s="1"/>
      <c r="B179" s="1"/>
      <c r="C179" s="1"/>
      <c r="D179" s="1"/>
      <c r="E179" s="1"/>
      <c r="F179" s="1"/>
      <c r="G179" s="1"/>
      <c r="H179" s="1"/>
      <c r="I179" s="1"/>
      <c r="J179" s="1"/>
      <c r="K179" s="1"/>
      <c r="L179" s="1"/>
      <c r="M179" s="1"/>
      <c r="N179" s="1"/>
      <c r="O179" s="1"/>
      <c r="P179" s="1"/>
      <c r="Q179" s="1"/>
      <c r="R179" s="1"/>
      <c r="S179" s="1"/>
      <c r="T179" s="1"/>
      <c r="U179" s="1"/>
    </row>
    <row r="180" spans="1:21" ht="12.75" customHeight="1" x14ac:dyDescent="0.15">
      <c r="A180" s="1"/>
      <c r="B180" s="1"/>
      <c r="C180" s="1"/>
      <c r="D180" s="1"/>
      <c r="E180" s="1"/>
      <c r="F180" s="1"/>
      <c r="G180" s="1"/>
      <c r="H180" s="1"/>
      <c r="I180" s="1"/>
      <c r="J180" s="1"/>
      <c r="K180" s="1"/>
      <c r="L180" s="1"/>
      <c r="M180" s="1"/>
      <c r="N180" s="1"/>
      <c r="O180" s="1"/>
      <c r="P180" s="1"/>
      <c r="Q180" s="1"/>
      <c r="R180" s="1"/>
      <c r="S180" s="1"/>
      <c r="T180" s="1"/>
      <c r="U180" s="1"/>
    </row>
    <row r="181" spans="1:21" ht="12.75" customHeight="1" x14ac:dyDescent="0.15">
      <c r="A181" s="1"/>
      <c r="B181" s="1"/>
      <c r="C181" s="1"/>
      <c r="D181" s="1"/>
      <c r="E181" s="1"/>
      <c r="F181" s="1"/>
      <c r="G181" s="1"/>
      <c r="H181" s="1"/>
      <c r="I181" s="1"/>
      <c r="J181" s="1"/>
      <c r="K181" s="1"/>
      <c r="L181" s="1"/>
      <c r="M181" s="1"/>
      <c r="N181" s="1"/>
      <c r="O181" s="1"/>
      <c r="P181" s="1"/>
      <c r="Q181" s="1"/>
      <c r="R181" s="1"/>
      <c r="S181" s="1"/>
      <c r="T181" s="1"/>
      <c r="U181" s="1"/>
    </row>
    <row r="182" spans="1:21" ht="12.75" customHeight="1" x14ac:dyDescent="0.15">
      <c r="A182" s="1"/>
      <c r="B182" s="1"/>
      <c r="C182" s="1"/>
      <c r="D182" s="1"/>
      <c r="E182" s="1"/>
      <c r="F182" s="1"/>
      <c r="G182" s="1"/>
      <c r="H182" s="1"/>
      <c r="I182" s="1"/>
      <c r="J182" s="1"/>
      <c r="K182" s="1"/>
      <c r="L182" s="1"/>
      <c r="M182" s="1"/>
      <c r="N182" s="1"/>
      <c r="O182" s="1"/>
      <c r="P182" s="1"/>
      <c r="Q182" s="1"/>
      <c r="R182" s="1"/>
      <c r="S182" s="1"/>
      <c r="T182" s="1"/>
      <c r="U182" s="1"/>
    </row>
    <row r="183" spans="1:21" ht="12.75" customHeight="1" x14ac:dyDescent="0.15">
      <c r="A183" s="1"/>
      <c r="B183" s="1"/>
      <c r="C183" s="1"/>
      <c r="D183" s="1"/>
      <c r="E183" s="1"/>
      <c r="F183" s="1"/>
      <c r="G183" s="1"/>
      <c r="H183" s="1"/>
      <c r="I183" s="1"/>
      <c r="J183" s="1"/>
      <c r="K183" s="1"/>
      <c r="L183" s="1"/>
      <c r="M183" s="1"/>
      <c r="N183" s="1"/>
      <c r="O183" s="1"/>
      <c r="P183" s="1"/>
      <c r="Q183" s="1"/>
      <c r="R183" s="1"/>
      <c r="S183" s="1"/>
      <c r="T183" s="1"/>
      <c r="U183" s="1"/>
    </row>
    <row r="184" spans="1:21" ht="12.75" customHeight="1" x14ac:dyDescent="0.15">
      <c r="A184" s="1"/>
      <c r="B184" s="1"/>
      <c r="C184" s="1"/>
      <c r="D184" s="1"/>
      <c r="E184" s="1"/>
      <c r="F184" s="1"/>
      <c r="G184" s="1"/>
      <c r="H184" s="1"/>
      <c r="I184" s="1"/>
      <c r="J184" s="1"/>
      <c r="K184" s="1"/>
      <c r="L184" s="1"/>
      <c r="M184" s="1"/>
      <c r="N184" s="1"/>
      <c r="O184" s="1"/>
      <c r="P184" s="1"/>
      <c r="Q184" s="1"/>
      <c r="R184" s="1"/>
      <c r="S184" s="1"/>
      <c r="T184" s="1"/>
      <c r="U184" s="1"/>
    </row>
    <row r="185" spans="1:21" ht="12.75" customHeight="1" x14ac:dyDescent="0.15">
      <c r="A185" s="1"/>
      <c r="B185" s="1"/>
      <c r="C185" s="1"/>
      <c r="D185" s="1"/>
      <c r="E185" s="1"/>
      <c r="F185" s="1"/>
      <c r="G185" s="1"/>
      <c r="H185" s="1"/>
      <c r="I185" s="1"/>
      <c r="J185" s="1"/>
      <c r="K185" s="1"/>
      <c r="L185" s="1"/>
      <c r="M185" s="1"/>
      <c r="N185" s="1"/>
      <c r="O185" s="1"/>
      <c r="P185" s="1"/>
      <c r="Q185" s="1"/>
      <c r="R185" s="1"/>
      <c r="S185" s="1"/>
      <c r="T185" s="1"/>
      <c r="U185" s="1"/>
    </row>
    <row r="186" spans="1:21" ht="12.75" customHeight="1" x14ac:dyDescent="0.15">
      <c r="A186" s="1"/>
      <c r="B186" s="1"/>
      <c r="C186" s="1"/>
      <c r="D186" s="1"/>
      <c r="E186" s="1"/>
      <c r="F186" s="1"/>
      <c r="G186" s="1"/>
      <c r="H186" s="1"/>
      <c r="I186" s="1"/>
      <c r="J186" s="1"/>
      <c r="K186" s="1"/>
      <c r="L186" s="1"/>
      <c r="M186" s="1"/>
      <c r="N186" s="1"/>
      <c r="O186" s="1"/>
      <c r="P186" s="1"/>
      <c r="Q186" s="1"/>
      <c r="R186" s="1"/>
      <c r="S186" s="1"/>
      <c r="T186" s="1"/>
      <c r="U186" s="1"/>
    </row>
    <row r="187" spans="1:21" ht="12.75" customHeight="1" x14ac:dyDescent="0.15">
      <c r="A187" s="1"/>
      <c r="B187" s="1"/>
      <c r="C187" s="1"/>
      <c r="D187" s="1"/>
      <c r="E187" s="1"/>
      <c r="F187" s="1"/>
      <c r="G187" s="1"/>
      <c r="H187" s="1"/>
      <c r="I187" s="1"/>
      <c r="J187" s="1"/>
      <c r="K187" s="1"/>
      <c r="L187" s="1"/>
      <c r="M187" s="1"/>
      <c r="N187" s="1"/>
      <c r="O187" s="1"/>
      <c r="P187" s="1"/>
      <c r="Q187" s="1"/>
      <c r="R187" s="1"/>
      <c r="S187" s="1"/>
      <c r="T187" s="1"/>
      <c r="U187" s="1"/>
    </row>
    <row r="188" spans="1:21" ht="12.75" customHeight="1" x14ac:dyDescent="0.15">
      <c r="A188" s="1"/>
      <c r="B188" s="1"/>
      <c r="C188" s="1"/>
      <c r="D188" s="1"/>
      <c r="E188" s="1"/>
      <c r="F188" s="1"/>
      <c r="G188" s="1"/>
      <c r="H188" s="1"/>
      <c r="I188" s="1"/>
      <c r="J188" s="1"/>
      <c r="K188" s="1"/>
      <c r="L188" s="1"/>
      <c r="M188" s="1"/>
      <c r="N188" s="1"/>
      <c r="O188" s="1"/>
      <c r="P188" s="1"/>
      <c r="Q188" s="1"/>
      <c r="R188" s="1"/>
      <c r="S188" s="1"/>
      <c r="T188" s="1"/>
      <c r="U188" s="1"/>
    </row>
    <row r="189" spans="1:21" ht="12.75" customHeight="1" x14ac:dyDescent="0.15">
      <c r="A189" s="1"/>
      <c r="B189" s="1"/>
      <c r="C189" s="1"/>
      <c r="D189" s="1"/>
      <c r="E189" s="1"/>
      <c r="F189" s="1"/>
      <c r="G189" s="1"/>
      <c r="H189" s="1"/>
      <c r="I189" s="1"/>
      <c r="J189" s="1"/>
      <c r="K189" s="1"/>
      <c r="L189" s="1"/>
      <c r="M189" s="1"/>
      <c r="N189" s="1"/>
      <c r="O189" s="1"/>
      <c r="P189" s="1"/>
      <c r="Q189" s="1"/>
      <c r="R189" s="1"/>
      <c r="S189" s="1"/>
      <c r="T189" s="1"/>
      <c r="U189" s="1"/>
    </row>
    <row r="190" spans="1:21" ht="12.75" customHeight="1" x14ac:dyDescent="0.15">
      <c r="A190" s="1"/>
      <c r="B190" s="1"/>
      <c r="C190" s="1"/>
      <c r="D190" s="1"/>
      <c r="E190" s="1"/>
      <c r="F190" s="1"/>
      <c r="G190" s="1"/>
      <c r="H190" s="1"/>
      <c r="I190" s="1"/>
      <c r="J190" s="1"/>
      <c r="K190" s="1"/>
      <c r="L190" s="1"/>
      <c r="M190" s="1"/>
      <c r="N190" s="1"/>
      <c r="O190" s="1"/>
      <c r="P190" s="1"/>
      <c r="Q190" s="1"/>
      <c r="R190" s="1"/>
      <c r="S190" s="1"/>
      <c r="T190" s="1"/>
      <c r="U190" s="1"/>
    </row>
    <row r="191" spans="1:21" ht="12.75" customHeight="1" x14ac:dyDescent="0.15">
      <c r="A191" s="1"/>
      <c r="B191" s="1"/>
      <c r="C191" s="1"/>
      <c r="D191" s="1"/>
      <c r="E191" s="1"/>
      <c r="F191" s="1"/>
      <c r="G191" s="1"/>
      <c r="H191" s="1"/>
      <c r="I191" s="1"/>
      <c r="J191" s="1"/>
      <c r="K191" s="1"/>
      <c r="L191" s="1"/>
      <c r="M191" s="1"/>
      <c r="N191" s="1"/>
      <c r="O191" s="1"/>
      <c r="P191" s="1"/>
      <c r="Q191" s="1"/>
      <c r="R191" s="1"/>
      <c r="S191" s="1"/>
      <c r="T191" s="1"/>
      <c r="U191" s="1"/>
    </row>
    <row r="192" spans="1:21" ht="12.75" customHeight="1" x14ac:dyDescent="0.15">
      <c r="A192" s="1"/>
      <c r="B192" s="1"/>
      <c r="C192" s="1"/>
      <c r="D192" s="1"/>
      <c r="E192" s="1"/>
      <c r="F192" s="1"/>
      <c r="G192" s="1"/>
      <c r="H192" s="1"/>
      <c r="I192" s="1"/>
      <c r="J192" s="1"/>
      <c r="K192" s="1"/>
      <c r="L192" s="1"/>
      <c r="M192" s="1"/>
      <c r="N192" s="1"/>
      <c r="O192" s="1"/>
      <c r="P192" s="1"/>
      <c r="Q192" s="1"/>
      <c r="R192" s="1"/>
      <c r="S192" s="1"/>
      <c r="T192" s="1"/>
      <c r="U192" s="1"/>
    </row>
    <row r="193" spans="1:21" ht="12.75" customHeight="1" x14ac:dyDescent="0.15">
      <c r="A193" s="1"/>
      <c r="B193" s="1"/>
      <c r="C193" s="1"/>
      <c r="D193" s="1"/>
      <c r="E193" s="1"/>
      <c r="F193" s="1"/>
      <c r="G193" s="1"/>
      <c r="H193" s="1"/>
      <c r="I193" s="1"/>
      <c r="J193" s="1"/>
      <c r="K193" s="1"/>
      <c r="L193" s="1"/>
      <c r="M193" s="1"/>
      <c r="N193" s="1"/>
      <c r="O193" s="1"/>
      <c r="P193" s="1"/>
      <c r="Q193" s="1"/>
      <c r="R193" s="1"/>
      <c r="S193" s="1"/>
      <c r="T193" s="1"/>
      <c r="U193" s="1"/>
    </row>
    <row r="194" spans="1:21" ht="12.75" customHeight="1" x14ac:dyDescent="0.15">
      <c r="A194" s="1"/>
      <c r="B194" s="1"/>
      <c r="C194" s="1"/>
      <c r="D194" s="1"/>
      <c r="E194" s="1"/>
      <c r="F194" s="1"/>
      <c r="G194" s="1"/>
      <c r="H194" s="1"/>
      <c r="I194" s="1"/>
      <c r="J194" s="1"/>
      <c r="K194" s="1"/>
      <c r="L194" s="1"/>
      <c r="M194" s="1"/>
      <c r="N194" s="1"/>
      <c r="O194" s="1"/>
      <c r="P194" s="1"/>
      <c r="Q194" s="1"/>
      <c r="R194" s="1"/>
      <c r="S194" s="1"/>
      <c r="T194" s="1"/>
      <c r="U194" s="1"/>
    </row>
    <row r="195" spans="1:21" ht="12.75" customHeight="1" x14ac:dyDescent="0.15">
      <c r="A195" s="1"/>
      <c r="B195" s="1"/>
      <c r="C195" s="1"/>
      <c r="D195" s="1"/>
      <c r="E195" s="1"/>
      <c r="F195" s="1"/>
      <c r="G195" s="1"/>
      <c r="H195" s="1"/>
      <c r="I195" s="1"/>
      <c r="J195" s="1"/>
      <c r="K195" s="1"/>
      <c r="L195" s="1"/>
      <c r="M195" s="1"/>
      <c r="N195" s="1"/>
      <c r="O195" s="1"/>
      <c r="P195" s="1"/>
      <c r="Q195" s="1"/>
      <c r="R195" s="1"/>
      <c r="S195" s="1"/>
      <c r="T195" s="1"/>
      <c r="U195" s="1"/>
    </row>
    <row r="196" spans="1:21" ht="12.75" customHeight="1" x14ac:dyDescent="0.15">
      <c r="A196" s="1"/>
      <c r="B196" s="1"/>
      <c r="C196" s="1"/>
      <c r="D196" s="1"/>
      <c r="E196" s="1"/>
      <c r="F196" s="1"/>
      <c r="G196" s="1"/>
      <c r="H196" s="1"/>
      <c r="I196" s="1"/>
      <c r="J196" s="1"/>
      <c r="K196" s="1"/>
      <c r="L196" s="1"/>
      <c r="M196" s="1"/>
      <c r="N196" s="1"/>
      <c r="O196" s="1"/>
      <c r="P196" s="1"/>
      <c r="Q196" s="1"/>
      <c r="R196" s="1"/>
      <c r="S196" s="1"/>
      <c r="T196" s="1"/>
      <c r="U196" s="1"/>
    </row>
    <row r="197" spans="1:21" ht="12.75" customHeight="1" x14ac:dyDescent="0.15">
      <c r="A197" s="1"/>
      <c r="B197" s="1"/>
      <c r="C197" s="1"/>
      <c r="D197" s="1"/>
      <c r="E197" s="1"/>
      <c r="F197" s="1"/>
      <c r="G197" s="1"/>
      <c r="H197" s="1"/>
      <c r="I197" s="1"/>
      <c r="J197" s="1"/>
      <c r="K197" s="1"/>
      <c r="L197" s="1"/>
      <c r="M197" s="1"/>
      <c r="N197" s="1"/>
      <c r="O197" s="1"/>
      <c r="P197" s="1"/>
      <c r="Q197" s="1"/>
      <c r="R197" s="1"/>
      <c r="S197" s="1"/>
      <c r="T197" s="1"/>
      <c r="U197" s="1"/>
    </row>
    <row r="198" spans="1:21" ht="12.75" customHeight="1" x14ac:dyDescent="0.15">
      <c r="A198" s="1"/>
      <c r="B198" s="1"/>
      <c r="C198" s="1"/>
      <c r="D198" s="1"/>
      <c r="E198" s="1"/>
      <c r="F198" s="1"/>
      <c r="G198" s="1"/>
      <c r="H198" s="1"/>
      <c r="I198" s="1"/>
      <c r="J198" s="1"/>
      <c r="K198" s="1"/>
      <c r="L198" s="1"/>
      <c r="M198" s="1"/>
      <c r="N198" s="1"/>
      <c r="O198" s="1"/>
      <c r="P198" s="1"/>
      <c r="Q198" s="1"/>
      <c r="R198" s="1"/>
      <c r="S198" s="1"/>
      <c r="T198" s="1"/>
      <c r="U198" s="1"/>
    </row>
    <row r="199" spans="1:21" ht="12.75" customHeight="1" x14ac:dyDescent="0.15">
      <c r="A199" s="1"/>
      <c r="B199" s="1"/>
      <c r="C199" s="1"/>
      <c r="D199" s="1"/>
      <c r="E199" s="1"/>
      <c r="F199" s="1"/>
      <c r="G199" s="1"/>
      <c r="H199" s="1"/>
      <c r="I199" s="1"/>
      <c r="J199" s="1"/>
      <c r="K199" s="1"/>
      <c r="L199" s="1"/>
      <c r="M199" s="1"/>
      <c r="N199" s="1"/>
      <c r="O199" s="1"/>
      <c r="P199" s="1"/>
      <c r="Q199" s="1"/>
      <c r="R199" s="1"/>
      <c r="S199" s="1"/>
      <c r="T199" s="1"/>
      <c r="U199" s="1"/>
    </row>
    <row r="200" spans="1:21" ht="12.75" customHeight="1" x14ac:dyDescent="0.15">
      <c r="A200" s="1"/>
      <c r="B200" s="1"/>
      <c r="C200" s="1"/>
      <c r="D200" s="1"/>
      <c r="E200" s="1"/>
      <c r="F200" s="1"/>
      <c r="G200" s="1"/>
      <c r="H200" s="1"/>
      <c r="I200" s="1"/>
      <c r="J200" s="1"/>
      <c r="K200" s="1"/>
      <c r="L200" s="1"/>
      <c r="M200" s="1"/>
      <c r="N200" s="1"/>
      <c r="O200" s="1"/>
      <c r="P200" s="1"/>
      <c r="Q200" s="1"/>
      <c r="R200" s="1"/>
      <c r="S200" s="1"/>
      <c r="T200" s="1"/>
      <c r="U200" s="1"/>
    </row>
    <row r="201" spans="1:21" ht="12.75" customHeight="1" x14ac:dyDescent="0.15">
      <c r="A201" s="1"/>
      <c r="B201" s="1"/>
      <c r="C201" s="1"/>
      <c r="D201" s="1"/>
      <c r="E201" s="1"/>
      <c r="F201" s="1"/>
      <c r="G201" s="1"/>
      <c r="H201" s="1"/>
      <c r="I201" s="1"/>
      <c r="J201" s="1"/>
      <c r="K201" s="1"/>
      <c r="L201" s="1"/>
      <c r="M201" s="1"/>
      <c r="N201" s="1"/>
      <c r="O201" s="1"/>
      <c r="P201" s="1"/>
      <c r="Q201" s="1"/>
      <c r="R201" s="1"/>
      <c r="S201" s="1"/>
      <c r="T201" s="1"/>
      <c r="U201" s="1"/>
    </row>
    <row r="202" spans="1:21" ht="12.75" customHeight="1" x14ac:dyDescent="0.15">
      <c r="A202" s="1"/>
      <c r="B202" s="1"/>
      <c r="C202" s="1"/>
      <c r="D202" s="1"/>
      <c r="E202" s="1"/>
      <c r="F202" s="1"/>
      <c r="G202" s="1"/>
      <c r="H202" s="1"/>
      <c r="I202" s="1"/>
      <c r="J202" s="1"/>
      <c r="K202" s="1"/>
      <c r="L202" s="1"/>
      <c r="M202" s="1"/>
      <c r="N202" s="1"/>
      <c r="O202" s="1"/>
      <c r="P202" s="1"/>
      <c r="Q202" s="1"/>
      <c r="R202" s="1"/>
      <c r="S202" s="1"/>
      <c r="T202" s="1"/>
      <c r="U202" s="1"/>
    </row>
    <row r="203" spans="1:21" ht="12.75" customHeight="1" x14ac:dyDescent="0.15">
      <c r="A203" s="1"/>
      <c r="B203" s="1"/>
      <c r="C203" s="1"/>
      <c r="D203" s="1"/>
      <c r="E203" s="1"/>
      <c r="F203" s="1"/>
      <c r="G203" s="1"/>
      <c r="H203" s="1"/>
      <c r="I203" s="1"/>
      <c r="J203" s="1"/>
      <c r="K203" s="1"/>
      <c r="L203" s="1"/>
      <c r="M203" s="1"/>
      <c r="N203" s="1"/>
      <c r="O203" s="1"/>
      <c r="P203" s="1"/>
      <c r="Q203" s="1"/>
      <c r="R203" s="1"/>
      <c r="S203" s="1"/>
      <c r="T203" s="1"/>
      <c r="U203" s="1"/>
    </row>
    <row r="204" spans="1:21" ht="12.75" customHeight="1" x14ac:dyDescent="0.15">
      <c r="A204" s="1"/>
      <c r="B204" s="1"/>
      <c r="C204" s="1"/>
      <c r="D204" s="1"/>
      <c r="E204" s="1"/>
      <c r="F204" s="1"/>
      <c r="G204" s="1"/>
      <c r="H204" s="1"/>
      <c r="I204" s="1"/>
      <c r="J204" s="1"/>
      <c r="K204" s="1"/>
      <c r="L204" s="1"/>
      <c r="M204" s="1"/>
      <c r="N204" s="1"/>
      <c r="O204" s="1"/>
      <c r="P204" s="1"/>
      <c r="Q204" s="1"/>
      <c r="R204" s="1"/>
      <c r="S204" s="1"/>
      <c r="T204" s="1"/>
      <c r="U204" s="1"/>
    </row>
    <row r="205" spans="1:21" ht="12.75" customHeight="1" x14ac:dyDescent="0.15">
      <c r="A205" s="1"/>
      <c r="B205" s="1"/>
      <c r="C205" s="1"/>
      <c r="D205" s="1"/>
      <c r="E205" s="1"/>
      <c r="F205" s="1"/>
      <c r="G205" s="1"/>
      <c r="H205" s="1"/>
      <c r="I205" s="1"/>
      <c r="J205" s="1"/>
      <c r="K205" s="1"/>
      <c r="L205" s="1"/>
      <c r="M205" s="1"/>
      <c r="N205" s="1"/>
      <c r="O205" s="1"/>
      <c r="P205" s="1"/>
      <c r="Q205" s="1"/>
      <c r="R205" s="1"/>
      <c r="S205" s="1"/>
      <c r="T205" s="1"/>
      <c r="U205" s="1"/>
    </row>
    <row r="206" spans="1:21" ht="12.75" customHeight="1" x14ac:dyDescent="0.15">
      <c r="A206" s="1"/>
      <c r="B206" s="1"/>
      <c r="C206" s="1"/>
      <c r="D206" s="1"/>
      <c r="E206" s="1"/>
      <c r="F206" s="1"/>
      <c r="G206" s="1"/>
      <c r="H206" s="1"/>
      <c r="I206" s="1"/>
      <c r="J206" s="1"/>
      <c r="K206" s="1"/>
      <c r="L206" s="1"/>
      <c r="M206" s="1"/>
      <c r="N206" s="1"/>
      <c r="O206" s="1"/>
      <c r="P206" s="1"/>
      <c r="Q206" s="1"/>
      <c r="R206" s="1"/>
      <c r="S206" s="1"/>
      <c r="T206" s="1"/>
      <c r="U206" s="1"/>
    </row>
    <row r="207" spans="1:21" ht="12.75" customHeight="1" x14ac:dyDescent="0.15">
      <c r="A207" s="1"/>
      <c r="B207" s="1"/>
      <c r="C207" s="1"/>
      <c r="D207" s="1"/>
      <c r="E207" s="1"/>
      <c r="F207" s="1"/>
      <c r="G207" s="1"/>
      <c r="H207" s="1"/>
      <c r="I207" s="1"/>
      <c r="J207" s="1"/>
      <c r="K207" s="1"/>
      <c r="L207" s="1"/>
      <c r="M207" s="1"/>
      <c r="N207" s="1"/>
      <c r="O207" s="1"/>
      <c r="P207" s="1"/>
      <c r="Q207" s="1"/>
      <c r="R207" s="1"/>
      <c r="S207" s="1"/>
      <c r="T207" s="1"/>
      <c r="U207" s="1"/>
    </row>
    <row r="208" spans="1:21" ht="12.75" customHeight="1" x14ac:dyDescent="0.15">
      <c r="A208" s="1"/>
      <c r="B208" s="1"/>
      <c r="C208" s="1"/>
      <c r="D208" s="1"/>
      <c r="E208" s="1"/>
      <c r="F208" s="1"/>
      <c r="G208" s="1"/>
      <c r="H208" s="1"/>
      <c r="I208" s="1"/>
      <c r="J208" s="1"/>
      <c r="K208" s="1"/>
      <c r="L208" s="1"/>
      <c r="M208" s="1"/>
      <c r="N208" s="1"/>
      <c r="O208" s="1"/>
      <c r="P208" s="1"/>
      <c r="Q208" s="1"/>
      <c r="R208" s="1"/>
      <c r="S208" s="1"/>
      <c r="T208" s="1"/>
      <c r="U208" s="1"/>
    </row>
    <row r="209" spans="1:21" ht="12.75" customHeight="1" x14ac:dyDescent="0.15">
      <c r="A209" s="1"/>
      <c r="B209" s="1"/>
      <c r="C209" s="1"/>
      <c r="D209" s="1"/>
      <c r="E209" s="1"/>
      <c r="F209" s="1"/>
      <c r="G209" s="1"/>
      <c r="H209" s="1"/>
      <c r="I209" s="1"/>
      <c r="J209" s="1"/>
      <c r="K209" s="1"/>
      <c r="L209" s="1"/>
      <c r="M209" s="1"/>
      <c r="N209" s="1"/>
      <c r="O209" s="1"/>
      <c r="P209" s="1"/>
      <c r="Q209" s="1"/>
      <c r="R209" s="1"/>
      <c r="S209" s="1"/>
      <c r="T209" s="1"/>
      <c r="U209" s="1"/>
    </row>
    <row r="210" spans="1:21" ht="12.75" customHeight="1" x14ac:dyDescent="0.15">
      <c r="A210" s="1"/>
      <c r="B210" s="1"/>
      <c r="C210" s="1"/>
      <c r="D210" s="1"/>
      <c r="E210" s="1"/>
      <c r="F210" s="1"/>
      <c r="G210" s="1"/>
      <c r="H210" s="1"/>
      <c r="I210" s="1"/>
      <c r="J210" s="1"/>
      <c r="K210" s="1"/>
      <c r="L210" s="1"/>
      <c r="M210" s="1"/>
      <c r="N210" s="1"/>
      <c r="O210" s="1"/>
      <c r="P210" s="1"/>
      <c r="Q210" s="1"/>
      <c r="R210" s="1"/>
      <c r="S210" s="1"/>
      <c r="T210" s="1"/>
      <c r="U210" s="1"/>
    </row>
    <row r="211" spans="1:21" ht="12.75" customHeight="1" x14ac:dyDescent="0.15">
      <c r="A211" s="1"/>
      <c r="B211" s="1"/>
      <c r="C211" s="1"/>
      <c r="D211" s="1"/>
      <c r="E211" s="1"/>
      <c r="F211" s="1"/>
      <c r="G211" s="1"/>
      <c r="H211" s="1"/>
      <c r="I211" s="1"/>
      <c r="J211" s="1"/>
      <c r="K211" s="1"/>
      <c r="L211" s="1"/>
      <c r="M211" s="1"/>
      <c r="N211" s="1"/>
      <c r="O211" s="1"/>
      <c r="P211" s="1"/>
      <c r="Q211" s="1"/>
      <c r="R211" s="1"/>
      <c r="S211" s="1"/>
      <c r="T211" s="1"/>
      <c r="U211" s="1"/>
    </row>
    <row r="212" spans="1:21" ht="12.75" customHeight="1" x14ac:dyDescent="0.15">
      <c r="A212" s="1"/>
      <c r="B212" s="1"/>
      <c r="C212" s="1"/>
      <c r="D212" s="1"/>
      <c r="E212" s="1"/>
      <c r="F212" s="1"/>
      <c r="G212" s="1"/>
      <c r="H212" s="1"/>
      <c r="I212" s="1"/>
      <c r="J212" s="1"/>
      <c r="K212" s="1"/>
      <c r="L212" s="1"/>
      <c r="M212" s="1"/>
      <c r="N212" s="1"/>
      <c r="O212" s="1"/>
      <c r="P212" s="1"/>
      <c r="Q212" s="1"/>
      <c r="R212" s="1"/>
      <c r="S212" s="1"/>
      <c r="T212" s="1"/>
      <c r="U212" s="1"/>
    </row>
    <row r="213" spans="1:21" ht="12.75" customHeight="1" x14ac:dyDescent="0.15">
      <c r="A213" s="1"/>
      <c r="B213" s="1"/>
      <c r="C213" s="1"/>
      <c r="D213" s="1"/>
      <c r="E213" s="1"/>
      <c r="F213" s="1"/>
      <c r="G213" s="1"/>
      <c r="H213" s="1"/>
      <c r="I213" s="1"/>
      <c r="J213" s="1"/>
      <c r="K213" s="1"/>
      <c r="L213" s="1"/>
      <c r="M213" s="1"/>
      <c r="N213" s="1"/>
      <c r="O213" s="1"/>
      <c r="P213" s="1"/>
      <c r="Q213" s="1"/>
      <c r="R213" s="1"/>
      <c r="S213" s="1"/>
      <c r="T213" s="1"/>
      <c r="U213" s="1"/>
    </row>
    <row r="214" spans="1:21" ht="12.75" customHeight="1" x14ac:dyDescent="0.15">
      <c r="A214" s="1"/>
      <c r="B214" s="1"/>
      <c r="C214" s="1"/>
      <c r="D214" s="1"/>
      <c r="E214" s="1"/>
      <c r="F214" s="1"/>
      <c r="G214" s="1"/>
      <c r="H214" s="1"/>
      <c r="I214" s="1"/>
      <c r="J214" s="1"/>
      <c r="K214" s="1"/>
      <c r="L214" s="1"/>
      <c r="M214" s="1"/>
      <c r="N214" s="1"/>
      <c r="O214" s="1"/>
      <c r="P214" s="1"/>
      <c r="Q214" s="1"/>
      <c r="R214" s="1"/>
      <c r="S214" s="1"/>
      <c r="T214" s="1"/>
      <c r="U214" s="1"/>
    </row>
    <row r="215" spans="1:21" ht="12.75" customHeight="1" x14ac:dyDescent="0.15">
      <c r="A215" s="1"/>
      <c r="B215" s="1"/>
      <c r="C215" s="1"/>
      <c r="D215" s="1"/>
      <c r="E215" s="1"/>
      <c r="F215" s="1"/>
      <c r="G215" s="1"/>
      <c r="H215" s="1"/>
      <c r="I215" s="1"/>
      <c r="J215" s="1"/>
      <c r="K215" s="1"/>
      <c r="L215" s="1"/>
      <c r="M215" s="1"/>
      <c r="N215" s="1"/>
      <c r="O215" s="1"/>
      <c r="P215" s="1"/>
      <c r="Q215" s="1"/>
      <c r="R215" s="1"/>
      <c r="S215" s="1"/>
      <c r="T215" s="1"/>
      <c r="U215" s="1"/>
    </row>
    <row r="216" spans="1:21" ht="12.75" customHeight="1" x14ac:dyDescent="0.15">
      <c r="A216" s="1"/>
      <c r="B216" s="1"/>
      <c r="C216" s="1"/>
      <c r="D216" s="1"/>
      <c r="E216" s="1"/>
      <c r="F216" s="1"/>
      <c r="G216" s="1"/>
      <c r="H216" s="1"/>
      <c r="I216" s="1"/>
      <c r="J216" s="1"/>
      <c r="K216" s="1"/>
      <c r="L216" s="1"/>
      <c r="M216" s="1"/>
      <c r="N216" s="1"/>
      <c r="O216" s="1"/>
      <c r="P216" s="1"/>
      <c r="Q216" s="1"/>
      <c r="R216" s="1"/>
      <c r="S216" s="1"/>
      <c r="T216" s="1"/>
      <c r="U216" s="1"/>
    </row>
    <row r="217" spans="1:21" ht="12.75" customHeight="1" x14ac:dyDescent="0.15">
      <c r="A217" s="1"/>
      <c r="B217" s="1"/>
      <c r="C217" s="1"/>
      <c r="D217" s="1"/>
      <c r="E217" s="1"/>
      <c r="F217" s="1"/>
      <c r="G217" s="1"/>
      <c r="H217" s="1"/>
      <c r="I217" s="1"/>
      <c r="J217" s="1"/>
      <c r="K217" s="1"/>
      <c r="L217" s="1"/>
      <c r="M217" s="1"/>
      <c r="N217" s="1"/>
      <c r="O217" s="1"/>
      <c r="P217" s="1"/>
      <c r="Q217" s="1"/>
      <c r="R217" s="1"/>
      <c r="S217" s="1"/>
      <c r="T217" s="1"/>
      <c r="U217" s="1"/>
    </row>
    <row r="218" spans="1:21" ht="12.75" customHeight="1" x14ac:dyDescent="0.15">
      <c r="A218" s="1"/>
      <c r="B218" s="1"/>
      <c r="C218" s="1"/>
      <c r="D218" s="1"/>
      <c r="E218" s="1"/>
      <c r="F218" s="1"/>
      <c r="G218" s="1"/>
      <c r="H218" s="1"/>
      <c r="I218" s="1"/>
      <c r="J218" s="1"/>
      <c r="K218" s="1"/>
      <c r="L218" s="1"/>
      <c r="M218" s="1"/>
      <c r="N218" s="1"/>
      <c r="O218" s="1"/>
      <c r="P218" s="1"/>
      <c r="Q218" s="1"/>
      <c r="R218" s="1"/>
      <c r="S218" s="1"/>
      <c r="T218" s="1"/>
      <c r="U218" s="1"/>
    </row>
    <row r="219" spans="1:21" ht="12.75" customHeight="1" x14ac:dyDescent="0.15">
      <c r="A219" s="1"/>
      <c r="B219" s="1"/>
      <c r="C219" s="1"/>
      <c r="D219" s="1"/>
      <c r="E219" s="1"/>
      <c r="F219" s="1"/>
      <c r="G219" s="1"/>
      <c r="H219" s="1"/>
      <c r="I219" s="1"/>
      <c r="J219" s="1"/>
      <c r="K219" s="1"/>
      <c r="L219" s="1"/>
      <c r="M219" s="1"/>
      <c r="N219" s="1"/>
      <c r="O219" s="1"/>
      <c r="P219" s="1"/>
      <c r="Q219" s="1"/>
      <c r="R219" s="1"/>
      <c r="S219" s="1"/>
      <c r="T219" s="1"/>
      <c r="U219" s="1"/>
    </row>
    <row r="220" spans="1:21" ht="12.75" customHeight="1" x14ac:dyDescent="0.15">
      <c r="A220" s="1"/>
      <c r="B220" s="1"/>
      <c r="C220" s="1"/>
      <c r="D220" s="1"/>
      <c r="E220" s="1"/>
      <c r="F220" s="1"/>
      <c r="G220" s="1"/>
      <c r="H220" s="1"/>
      <c r="I220" s="1"/>
      <c r="J220" s="1"/>
      <c r="K220" s="1"/>
      <c r="L220" s="1"/>
      <c r="M220" s="1"/>
      <c r="N220" s="1"/>
      <c r="O220" s="1"/>
      <c r="P220" s="1"/>
      <c r="Q220" s="1"/>
      <c r="R220" s="1"/>
      <c r="S220" s="1"/>
      <c r="T220" s="1"/>
      <c r="U220" s="1"/>
    </row>
    <row r="221" spans="1:21" ht="15.75" customHeight="1" x14ac:dyDescent="0.2"/>
    <row r="222" spans="1:21" ht="15.75" customHeight="1" x14ac:dyDescent="0.2"/>
    <row r="223" spans="1:21" ht="15.75" customHeight="1" x14ac:dyDescent="0.2"/>
    <row r="224" spans="1:21"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W1000"/>
  <sheetViews>
    <sheetView topLeftCell="A2" workbookViewId="0">
      <selection activeCell="A32" sqref="A32"/>
    </sheetView>
  </sheetViews>
  <sheetFormatPr baseColWidth="10" defaultColWidth="11.25" defaultRowHeight="15" customHeight="1" x14ac:dyDescent="0.2"/>
  <cols>
    <col min="1" max="2" width="10.375" customWidth="1"/>
    <col min="3" max="3" width="99.375" customWidth="1"/>
    <col min="4" max="23" width="10.375" customWidth="1"/>
  </cols>
  <sheetData>
    <row r="1" spans="1:23" ht="36" customHeight="1" x14ac:dyDescent="0.15">
      <c r="A1" s="356" t="s">
        <v>2174</v>
      </c>
      <c r="B1" s="269"/>
      <c r="C1" s="271"/>
      <c r="D1" s="139"/>
      <c r="E1" s="139"/>
      <c r="F1" s="139"/>
      <c r="G1" s="139"/>
      <c r="H1" s="139"/>
      <c r="I1" s="14"/>
      <c r="J1" s="6"/>
      <c r="K1" s="6"/>
      <c r="L1" s="6"/>
      <c r="M1" s="6"/>
      <c r="N1" s="6"/>
      <c r="O1" s="6"/>
      <c r="P1" s="6"/>
      <c r="Q1" s="6"/>
      <c r="R1" s="6"/>
      <c r="S1" s="6"/>
      <c r="T1" s="6"/>
      <c r="U1" s="6"/>
      <c r="V1" s="6"/>
      <c r="W1" s="6"/>
    </row>
    <row r="2" spans="1:23" ht="25.5" customHeight="1" x14ac:dyDescent="0.15">
      <c r="A2" s="318" t="s">
        <v>20</v>
      </c>
      <c r="B2" s="269"/>
      <c r="C2" s="271"/>
      <c r="D2" s="140"/>
      <c r="E2" s="140"/>
      <c r="F2" s="140"/>
      <c r="G2" s="140"/>
      <c r="H2" s="140"/>
      <c r="I2" s="14"/>
      <c r="J2" s="6"/>
      <c r="K2" s="6"/>
      <c r="L2" s="6"/>
      <c r="M2" s="6"/>
      <c r="N2" s="6"/>
      <c r="O2" s="6"/>
      <c r="P2" s="6"/>
      <c r="Q2" s="6"/>
      <c r="R2" s="6"/>
      <c r="S2" s="6"/>
      <c r="T2" s="6"/>
      <c r="U2" s="6"/>
      <c r="V2" s="6"/>
      <c r="W2" s="6"/>
    </row>
    <row r="3" spans="1:23" ht="24" customHeight="1" x14ac:dyDescent="0.2">
      <c r="A3" s="141" t="s">
        <v>2175</v>
      </c>
      <c r="B3" s="141" t="s">
        <v>22</v>
      </c>
      <c r="C3" s="141" t="s">
        <v>2176</v>
      </c>
      <c r="D3" s="40"/>
      <c r="E3" s="40"/>
      <c r="F3" s="40"/>
      <c r="G3" s="40"/>
      <c r="H3" s="40"/>
      <c r="I3" s="40"/>
      <c r="J3" s="40"/>
      <c r="K3" s="40"/>
      <c r="L3" s="40"/>
      <c r="M3" s="40"/>
      <c r="N3" s="40"/>
      <c r="O3" s="40"/>
      <c r="P3" s="40"/>
      <c r="Q3" s="40"/>
      <c r="R3" s="40"/>
      <c r="S3" s="40"/>
      <c r="T3" s="40"/>
      <c r="U3" s="40"/>
      <c r="V3" s="40"/>
      <c r="W3" s="40"/>
    </row>
    <row r="4" spans="1:23" ht="36" customHeight="1" x14ac:dyDescent="0.2">
      <c r="A4" s="142" t="s">
        <v>2177</v>
      </c>
      <c r="B4" s="143">
        <v>42586</v>
      </c>
      <c r="C4" s="142" t="s">
        <v>2178</v>
      </c>
    </row>
    <row r="5" spans="1:23" ht="36" customHeight="1" x14ac:dyDescent="0.2">
      <c r="A5" s="142" t="s">
        <v>2179</v>
      </c>
      <c r="B5" s="143">
        <v>42596</v>
      </c>
      <c r="C5" s="142" t="s">
        <v>2180</v>
      </c>
    </row>
    <row r="6" spans="1:23" ht="36" customHeight="1" x14ac:dyDescent="0.2">
      <c r="A6" s="142" t="s">
        <v>2181</v>
      </c>
      <c r="B6" s="143">
        <v>42597</v>
      </c>
      <c r="C6" s="142" t="s">
        <v>2182</v>
      </c>
    </row>
    <row r="7" spans="1:23" ht="36" customHeight="1" x14ac:dyDescent="0.2">
      <c r="A7" s="142" t="s">
        <v>2183</v>
      </c>
      <c r="B7" s="143">
        <v>42598</v>
      </c>
      <c r="C7" s="142" t="s">
        <v>2184</v>
      </c>
    </row>
    <row r="8" spans="1:23" ht="36" customHeight="1" x14ac:dyDescent="0.2">
      <c r="A8" s="142" t="s">
        <v>2185</v>
      </c>
      <c r="B8" s="143">
        <v>42606</v>
      </c>
      <c r="C8" s="142" t="s">
        <v>2186</v>
      </c>
    </row>
    <row r="9" spans="1:23" ht="36" customHeight="1" x14ac:dyDescent="0.2">
      <c r="A9" s="142" t="s">
        <v>2187</v>
      </c>
      <c r="B9" s="143">
        <v>42607</v>
      </c>
      <c r="C9" s="142" t="s">
        <v>2188</v>
      </c>
    </row>
    <row r="10" spans="1:23" ht="36" customHeight="1" x14ac:dyDescent="0.2">
      <c r="A10" s="142" t="s">
        <v>2189</v>
      </c>
      <c r="B10" s="143">
        <v>42608</v>
      </c>
      <c r="C10" s="142" t="s">
        <v>2190</v>
      </c>
    </row>
    <row r="11" spans="1:23" ht="36" customHeight="1" x14ac:dyDescent="0.2">
      <c r="A11" s="142" t="s">
        <v>2191</v>
      </c>
      <c r="B11" s="143">
        <v>42608</v>
      </c>
      <c r="C11" s="142" t="s">
        <v>2192</v>
      </c>
    </row>
    <row r="12" spans="1:23" ht="36" customHeight="1" x14ac:dyDescent="0.2">
      <c r="A12" s="142" t="s">
        <v>2193</v>
      </c>
      <c r="B12" s="143">
        <v>42634</v>
      </c>
      <c r="C12" s="142" t="s">
        <v>2194</v>
      </c>
    </row>
    <row r="13" spans="1:23" ht="36" customHeight="1" x14ac:dyDescent="0.2">
      <c r="A13" s="142" t="s">
        <v>2195</v>
      </c>
      <c r="B13" s="143">
        <v>42636</v>
      </c>
      <c r="C13" s="142" t="s">
        <v>2196</v>
      </c>
    </row>
    <row r="14" spans="1:23" ht="36" customHeight="1" x14ac:dyDescent="0.2">
      <c r="A14" s="142" t="s">
        <v>2197</v>
      </c>
      <c r="B14" s="143">
        <v>42639</v>
      </c>
      <c r="C14" s="142" t="s">
        <v>2198</v>
      </c>
    </row>
    <row r="15" spans="1:23" ht="36" customHeight="1" x14ac:dyDescent="0.2">
      <c r="A15" s="142" t="s">
        <v>2199</v>
      </c>
      <c r="B15" s="143">
        <v>42649</v>
      </c>
      <c r="C15" s="142" t="s">
        <v>2200</v>
      </c>
    </row>
    <row r="16" spans="1:23" ht="36" customHeight="1" x14ac:dyDescent="0.2">
      <c r="A16" s="142" t="s">
        <v>2201</v>
      </c>
      <c r="B16" s="143">
        <v>42660</v>
      </c>
      <c r="C16" s="142" t="s">
        <v>2202</v>
      </c>
    </row>
    <row r="17" spans="1:3" ht="36" customHeight="1" x14ac:dyDescent="0.2">
      <c r="A17" s="142" t="s">
        <v>2203</v>
      </c>
      <c r="B17" s="143">
        <v>42690</v>
      </c>
      <c r="C17" s="142" t="s">
        <v>2204</v>
      </c>
    </row>
    <row r="18" spans="1:3" ht="36" customHeight="1" x14ac:dyDescent="0.2">
      <c r="A18" s="142" t="s">
        <v>2205</v>
      </c>
      <c r="B18" s="143">
        <v>42695</v>
      </c>
      <c r="C18" s="142" t="s">
        <v>2206</v>
      </c>
    </row>
    <row r="19" spans="1:3" ht="36" customHeight="1" x14ac:dyDescent="0.2">
      <c r="A19" s="142" t="s">
        <v>2207</v>
      </c>
      <c r="B19" s="143">
        <v>42697</v>
      </c>
      <c r="C19" s="142" t="s">
        <v>2208</v>
      </c>
    </row>
    <row r="20" spans="1:3" ht="36" customHeight="1" x14ac:dyDescent="0.2">
      <c r="A20" s="142" t="s">
        <v>2209</v>
      </c>
      <c r="B20" s="143">
        <v>43032</v>
      </c>
      <c r="C20" s="142" t="s">
        <v>2210</v>
      </c>
    </row>
    <row r="21" spans="1:3" ht="36" customHeight="1" x14ac:dyDescent="0.2">
      <c r="A21" s="142" t="s">
        <v>2211</v>
      </c>
      <c r="B21" s="143">
        <v>43314</v>
      </c>
      <c r="C21" s="142" t="s">
        <v>2212</v>
      </c>
    </row>
    <row r="22" spans="1:3" ht="36" customHeight="1" x14ac:dyDescent="0.2">
      <c r="A22" s="142" t="s">
        <v>2213</v>
      </c>
      <c r="B22" s="143">
        <v>43315</v>
      </c>
      <c r="C22" s="142" t="s">
        <v>2214</v>
      </c>
    </row>
    <row r="23" spans="1:3" ht="36" customHeight="1" x14ac:dyDescent="0.2">
      <c r="A23" s="142" t="s">
        <v>2215</v>
      </c>
      <c r="B23" s="143">
        <v>43386</v>
      </c>
      <c r="C23" s="142" t="s">
        <v>2216</v>
      </c>
    </row>
    <row r="24" spans="1:3" ht="36" customHeight="1" x14ac:dyDescent="0.2">
      <c r="A24" s="142" t="s">
        <v>2217</v>
      </c>
      <c r="B24" s="143">
        <v>43405</v>
      </c>
      <c r="C24" s="142" t="s">
        <v>2218</v>
      </c>
    </row>
    <row r="25" spans="1:3" ht="36" customHeight="1" x14ac:dyDescent="0.2">
      <c r="A25" s="142" t="s">
        <v>2219</v>
      </c>
      <c r="B25" s="143">
        <v>43490</v>
      </c>
      <c r="C25" s="142" t="s">
        <v>2220</v>
      </c>
    </row>
    <row r="26" spans="1:3" ht="53.25" customHeight="1" x14ac:dyDescent="0.2">
      <c r="A26" s="142" t="s">
        <v>2221</v>
      </c>
      <c r="B26" s="143">
        <v>43543</v>
      </c>
      <c r="C26" s="142" t="s">
        <v>2222</v>
      </c>
    </row>
    <row r="27" spans="1:3" ht="36" customHeight="1" x14ac:dyDescent="0.2">
      <c r="A27" s="142" t="s">
        <v>2223</v>
      </c>
      <c r="B27" s="143">
        <v>43593</v>
      </c>
      <c r="C27" s="142" t="s">
        <v>2224</v>
      </c>
    </row>
    <row r="28" spans="1:3" ht="36" customHeight="1" x14ac:dyDescent="0.2">
      <c r="A28" s="142" t="s">
        <v>2225</v>
      </c>
      <c r="B28" s="143">
        <v>43742</v>
      </c>
      <c r="C28" s="142" t="s">
        <v>2226</v>
      </c>
    </row>
    <row r="29" spans="1:3" ht="36" customHeight="1" x14ac:dyDescent="0.2">
      <c r="A29" s="142" t="s">
        <v>2227</v>
      </c>
      <c r="B29" s="143">
        <v>43776</v>
      </c>
      <c r="C29" s="142" t="s">
        <v>2228</v>
      </c>
    </row>
    <row r="30" spans="1:3" ht="36" customHeight="1" x14ac:dyDescent="0.2">
      <c r="A30" s="142" t="s">
        <v>2229</v>
      </c>
      <c r="B30" s="143">
        <v>44489</v>
      </c>
      <c r="C30" s="142" t="s">
        <v>2216</v>
      </c>
    </row>
    <row r="31" spans="1:3" ht="36" customHeight="1" x14ac:dyDescent="0.2">
      <c r="A31" s="253" t="s">
        <v>2261</v>
      </c>
      <c r="B31" s="143">
        <v>44963</v>
      </c>
      <c r="C31" s="253" t="s">
        <v>2262</v>
      </c>
    </row>
    <row r="32" spans="1:3" ht="36" customHeight="1" x14ac:dyDescent="0.2">
      <c r="A32" s="142"/>
      <c r="B32" s="144"/>
      <c r="C32" s="142"/>
    </row>
    <row r="33" spans="1:3" ht="36" customHeight="1" x14ac:dyDescent="0.2">
      <c r="A33" s="142"/>
      <c r="B33" s="144"/>
      <c r="C33" s="142"/>
    </row>
    <row r="34" spans="1:3" ht="36" customHeight="1" x14ac:dyDescent="0.2">
      <c r="A34" s="142"/>
      <c r="B34" s="144"/>
      <c r="C34" s="142"/>
    </row>
    <row r="35" spans="1:3" ht="36" customHeight="1" x14ac:dyDescent="0.2">
      <c r="A35" s="142"/>
      <c r="B35" s="144"/>
      <c r="C35" s="142"/>
    </row>
    <row r="36" spans="1:3" ht="36" customHeight="1" x14ac:dyDescent="0.2">
      <c r="A36" s="142"/>
      <c r="B36" s="144"/>
      <c r="C36" s="142"/>
    </row>
    <row r="37" spans="1:3" ht="36" customHeight="1" x14ac:dyDescent="0.2">
      <c r="A37" s="142"/>
      <c r="B37" s="144"/>
      <c r="C37" s="142"/>
    </row>
    <row r="38" spans="1:3" ht="36" customHeight="1" x14ac:dyDescent="0.2">
      <c r="A38" s="142"/>
      <c r="B38" s="144"/>
      <c r="C38" s="142"/>
    </row>
    <row r="39" spans="1:3" ht="36" customHeight="1" x14ac:dyDescent="0.2">
      <c r="A39" s="142"/>
      <c r="B39" s="144"/>
      <c r="C39" s="142"/>
    </row>
    <row r="40" spans="1:3" ht="36" customHeight="1" x14ac:dyDescent="0.2">
      <c r="A40" s="142"/>
      <c r="B40" s="144"/>
      <c r="C40" s="142"/>
    </row>
    <row r="41" spans="1:3" ht="15.75" customHeight="1" x14ac:dyDescent="0.2">
      <c r="B41" s="145"/>
    </row>
    <row r="42" spans="1:3" ht="15.75" customHeight="1" x14ac:dyDescent="0.2">
      <c r="B42" s="145"/>
    </row>
    <row r="43" spans="1:3" ht="15.75" customHeight="1" x14ac:dyDescent="0.2">
      <c r="B43" s="145"/>
    </row>
    <row r="44" spans="1:3" ht="15.75" customHeight="1" x14ac:dyDescent="0.2">
      <c r="B44" s="145"/>
    </row>
    <row r="45" spans="1:3" ht="15.75" customHeight="1" x14ac:dyDescent="0.2">
      <c r="B45" s="145"/>
    </row>
    <row r="46" spans="1:3" ht="15.75" customHeight="1" x14ac:dyDescent="0.2">
      <c r="B46" s="145"/>
    </row>
    <row r="47" spans="1:3" ht="15.75" customHeight="1" x14ac:dyDescent="0.2">
      <c r="B47" s="145"/>
    </row>
    <row r="48" spans="1:3" ht="15.75" customHeight="1" x14ac:dyDescent="0.2">
      <c r="B48" s="145"/>
    </row>
    <row r="49" spans="2:2" ht="15.75" customHeight="1" x14ac:dyDescent="0.2">
      <c r="B49" s="145"/>
    </row>
    <row r="50" spans="2:2" ht="15.75" customHeight="1" x14ac:dyDescent="0.2">
      <c r="B50" s="145"/>
    </row>
    <row r="51" spans="2:2" ht="15.75" customHeight="1" x14ac:dyDescent="0.2">
      <c r="B51" s="145"/>
    </row>
    <row r="52" spans="2:2" ht="15.75" customHeight="1" x14ac:dyDescent="0.2">
      <c r="B52" s="145"/>
    </row>
    <row r="53" spans="2:2" ht="15.75" customHeight="1" x14ac:dyDescent="0.2">
      <c r="B53" s="145"/>
    </row>
    <row r="54" spans="2:2" ht="15.75" customHeight="1" x14ac:dyDescent="0.2">
      <c r="B54" s="145"/>
    </row>
    <row r="55" spans="2:2" ht="15.75" customHeight="1" x14ac:dyDescent="0.2">
      <c r="B55" s="145"/>
    </row>
    <row r="56" spans="2:2" ht="15.75" customHeight="1" x14ac:dyDescent="0.2">
      <c r="B56" s="145"/>
    </row>
    <row r="57" spans="2:2" ht="15.75" customHeight="1" x14ac:dyDescent="0.2">
      <c r="B57" s="145"/>
    </row>
    <row r="58" spans="2:2" ht="15.75" customHeight="1" x14ac:dyDescent="0.2">
      <c r="B58" s="145"/>
    </row>
    <row r="59" spans="2:2" ht="15.75" customHeight="1" x14ac:dyDescent="0.2">
      <c r="B59" s="145"/>
    </row>
    <row r="60" spans="2:2" ht="15.75" customHeight="1" x14ac:dyDescent="0.2">
      <c r="B60" s="145"/>
    </row>
    <row r="61" spans="2:2" ht="15.75" customHeight="1" x14ac:dyDescent="0.2">
      <c r="B61" s="145"/>
    </row>
    <row r="62" spans="2:2" ht="15.75" customHeight="1" x14ac:dyDescent="0.2">
      <c r="B62" s="145"/>
    </row>
    <row r="63" spans="2:2" ht="15.75" customHeight="1" x14ac:dyDescent="0.2">
      <c r="B63" s="145"/>
    </row>
    <row r="64" spans="2:2" ht="15.75" customHeight="1" x14ac:dyDescent="0.2">
      <c r="B64" s="145"/>
    </row>
    <row r="65" spans="2:2" ht="15.75" customHeight="1" x14ac:dyDescent="0.2">
      <c r="B65" s="145"/>
    </row>
    <row r="66" spans="2:2" ht="15.75" customHeight="1" x14ac:dyDescent="0.2">
      <c r="B66" s="145"/>
    </row>
    <row r="67" spans="2:2" ht="15.75" customHeight="1" x14ac:dyDescent="0.2">
      <c r="B67" s="145"/>
    </row>
    <row r="68" spans="2:2" ht="15.75" customHeight="1" x14ac:dyDescent="0.2">
      <c r="B68" s="145"/>
    </row>
    <row r="69" spans="2:2" ht="15.75" customHeight="1" x14ac:dyDescent="0.2">
      <c r="B69" s="145"/>
    </row>
    <row r="70" spans="2:2" ht="15.75" customHeight="1" x14ac:dyDescent="0.2">
      <c r="B70" s="145"/>
    </row>
    <row r="71" spans="2:2" ht="15.75" customHeight="1" x14ac:dyDescent="0.2">
      <c r="B71" s="145"/>
    </row>
    <row r="72" spans="2:2" ht="15.75" customHeight="1" x14ac:dyDescent="0.2">
      <c r="B72" s="145"/>
    </row>
    <row r="73" spans="2:2" ht="15.75" customHeight="1" x14ac:dyDescent="0.2">
      <c r="B73" s="145"/>
    </row>
    <row r="74" spans="2:2" ht="15.75" customHeight="1" x14ac:dyDescent="0.2">
      <c r="B74" s="145"/>
    </row>
    <row r="75" spans="2:2" ht="15.75" customHeight="1" x14ac:dyDescent="0.2">
      <c r="B75" s="145"/>
    </row>
    <row r="76" spans="2:2" ht="15.75" customHeight="1" x14ac:dyDescent="0.2">
      <c r="B76" s="145"/>
    </row>
    <row r="77" spans="2:2" ht="15.75" customHeight="1" x14ac:dyDescent="0.2">
      <c r="B77" s="145"/>
    </row>
    <row r="78" spans="2:2" ht="15.75" customHeight="1" x14ac:dyDescent="0.2">
      <c r="B78" s="145"/>
    </row>
    <row r="79" spans="2:2" ht="15.75" customHeight="1" x14ac:dyDescent="0.2">
      <c r="B79" s="145"/>
    </row>
    <row r="80" spans="2:2" ht="15.75" customHeight="1" x14ac:dyDescent="0.2">
      <c r="B80" s="145"/>
    </row>
    <row r="81" spans="2:2" ht="15.75" customHeight="1" x14ac:dyDescent="0.2">
      <c r="B81" s="145"/>
    </row>
    <row r="82" spans="2:2" ht="15.75" customHeight="1" x14ac:dyDescent="0.2">
      <c r="B82" s="145"/>
    </row>
    <row r="83" spans="2:2" ht="15.75" customHeight="1" x14ac:dyDescent="0.2">
      <c r="B83" s="145"/>
    </row>
    <row r="84" spans="2:2" ht="15.75" customHeight="1" x14ac:dyDescent="0.2">
      <c r="B84" s="145"/>
    </row>
    <row r="85" spans="2:2" ht="15.75" customHeight="1" x14ac:dyDescent="0.2">
      <c r="B85" s="145"/>
    </row>
    <row r="86" spans="2:2" ht="15.75" customHeight="1" x14ac:dyDescent="0.2">
      <c r="B86" s="145"/>
    </row>
    <row r="87" spans="2:2" ht="15.75" customHeight="1" x14ac:dyDescent="0.2">
      <c r="B87" s="145"/>
    </row>
    <row r="88" spans="2:2" ht="15.75" customHeight="1" x14ac:dyDescent="0.2">
      <c r="B88" s="145"/>
    </row>
    <row r="89" spans="2:2" ht="15.75" customHeight="1" x14ac:dyDescent="0.2">
      <c r="B89" s="145"/>
    </row>
    <row r="90" spans="2:2" ht="15.75" customHeight="1" x14ac:dyDescent="0.2">
      <c r="B90" s="145"/>
    </row>
    <row r="91" spans="2:2" ht="15.75" customHeight="1" x14ac:dyDescent="0.2">
      <c r="B91" s="145"/>
    </row>
    <row r="92" spans="2:2" ht="15.75" customHeight="1" x14ac:dyDescent="0.2">
      <c r="B92" s="145"/>
    </row>
    <row r="93" spans="2:2" ht="15.75" customHeight="1" x14ac:dyDescent="0.2">
      <c r="B93" s="145"/>
    </row>
    <row r="94" spans="2:2" ht="15.75" customHeight="1" x14ac:dyDescent="0.2">
      <c r="B94" s="145"/>
    </row>
    <row r="95" spans="2:2" ht="15.75" customHeight="1" x14ac:dyDescent="0.2">
      <c r="B95" s="145"/>
    </row>
    <row r="96" spans="2:2" ht="15.75" customHeight="1" x14ac:dyDescent="0.2">
      <c r="B96" s="145"/>
    </row>
    <row r="97" spans="2:2" ht="15.75" customHeight="1" x14ac:dyDescent="0.2">
      <c r="B97" s="145"/>
    </row>
    <row r="98" spans="2:2" ht="15.75" customHeight="1" x14ac:dyDescent="0.2">
      <c r="B98" s="145"/>
    </row>
    <row r="99" spans="2:2" ht="15.75" customHeight="1" x14ac:dyDescent="0.2">
      <c r="B99" s="145"/>
    </row>
    <row r="100" spans="2:2" ht="15.75" customHeight="1" x14ac:dyDescent="0.2">
      <c r="B100" s="145"/>
    </row>
    <row r="101" spans="2:2" ht="15.75" customHeight="1" x14ac:dyDescent="0.2">
      <c r="B101" s="145"/>
    </row>
    <row r="102" spans="2:2" ht="15.75" customHeight="1" x14ac:dyDescent="0.2">
      <c r="B102" s="145"/>
    </row>
    <row r="103" spans="2:2" ht="15.75" customHeight="1" x14ac:dyDescent="0.2">
      <c r="B103" s="145"/>
    </row>
    <row r="104" spans="2:2" ht="15.75" customHeight="1" x14ac:dyDescent="0.2">
      <c r="B104" s="145"/>
    </row>
    <row r="105" spans="2:2" ht="15.75" customHeight="1" x14ac:dyDescent="0.2">
      <c r="B105" s="145"/>
    </row>
    <row r="106" spans="2:2" ht="15.75" customHeight="1" x14ac:dyDescent="0.2">
      <c r="B106" s="145"/>
    </row>
    <row r="107" spans="2:2" ht="15.75" customHeight="1" x14ac:dyDescent="0.2">
      <c r="B107" s="145"/>
    </row>
    <row r="108" spans="2:2" ht="15.75" customHeight="1" x14ac:dyDescent="0.2">
      <c r="B108" s="145"/>
    </row>
    <row r="109" spans="2:2" ht="15.75" customHeight="1" x14ac:dyDescent="0.2">
      <c r="B109" s="145"/>
    </row>
    <row r="110" spans="2:2" ht="15.75" customHeight="1" x14ac:dyDescent="0.2">
      <c r="B110" s="145"/>
    </row>
    <row r="111" spans="2:2" ht="15.75" customHeight="1" x14ac:dyDescent="0.2">
      <c r="B111" s="145"/>
    </row>
    <row r="112" spans="2:2" ht="15.75" customHeight="1" x14ac:dyDescent="0.2">
      <c r="B112" s="145"/>
    </row>
    <row r="113" spans="2:2" ht="15.75" customHeight="1" x14ac:dyDescent="0.2">
      <c r="B113" s="145"/>
    </row>
    <row r="114" spans="2:2" ht="15.75" customHeight="1" x14ac:dyDescent="0.2">
      <c r="B114" s="145"/>
    </row>
    <row r="115" spans="2:2" ht="15.75" customHeight="1" x14ac:dyDescent="0.2">
      <c r="B115" s="145"/>
    </row>
    <row r="116" spans="2:2" ht="15.75" customHeight="1" x14ac:dyDescent="0.2">
      <c r="B116" s="145"/>
    </row>
    <row r="117" spans="2:2" ht="15.75" customHeight="1" x14ac:dyDescent="0.2">
      <c r="B117" s="145"/>
    </row>
    <row r="118" spans="2:2" ht="15.75" customHeight="1" x14ac:dyDescent="0.2">
      <c r="B118" s="145"/>
    </row>
    <row r="119" spans="2:2" ht="15.75" customHeight="1" x14ac:dyDescent="0.2">
      <c r="B119" s="145"/>
    </row>
    <row r="120" spans="2:2" ht="15.75" customHeight="1" x14ac:dyDescent="0.2">
      <c r="B120" s="145"/>
    </row>
    <row r="121" spans="2:2" ht="15.75" customHeight="1" x14ac:dyDescent="0.2">
      <c r="B121" s="145"/>
    </row>
    <row r="122" spans="2:2" ht="15.75" customHeight="1" x14ac:dyDescent="0.2">
      <c r="B122" s="145"/>
    </row>
    <row r="123" spans="2:2" ht="15.75" customHeight="1" x14ac:dyDescent="0.2">
      <c r="B123" s="145"/>
    </row>
    <row r="124" spans="2:2" ht="15.75" customHeight="1" x14ac:dyDescent="0.2">
      <c r="B124" s="145"/>
    </row>
    <row r="125" spans="2:2" ht="15.75" customHeight="1" x14ac:dyDescent="0.2">
      <c r="B125" s="145"/>
    </row>
    <row r="126" spans="2:2" ht="15.75" customHeight="1" x14ac:dyDescent="0.2">
      <c r="B126" s="145"/>
    </row>
    <row r="127" spans="2:2" ht="15.75" customHeight="1" x14ac:dyDescent="0.2">
      <c r="B127" s="145"/>
    </row>
    <row r="128" spans="2:2" ht="15.75" customHeight="1" x14ac:dyDescent="0.2">
      <c r="B128" s="145"/>
    </row>
    <row r="129" spans="2:2" ht="15.75" customHeight="1" x14ac:dyDescent="0.2">
      <c r="B129" s="145"/>
    </row>
    <row r="130" spans="2:2" ht="15.75" customHeight="1" x14ac:dyDescent="0.2">
      <c r="B130" s="145"/>
    </row>
    <row r="131" spans="2:2" ht="15.75" customHeight="1" x14ac:dyDescent="0.2">
      <c r="B131" s="145"/>
    </row>
    <row r="132" spans="2:2" ht="15.75" customHeight="1" x14ac:dyDescent="0.2">
      <c r="B132" s="145"/>
    </row>
    <row r="133" spans="2:2" ht="15.75" customHeight="1" x14ac:dyDescent="0.2">
      <c r="B133" s="145"/>
    </row>
    <row r="134" spans="2:2" ht="15.75" customHeight="1" x14ac:dyDescent="0.2">
      <c r="B134" s="145"/>
    </row>
    <row r="135" spans="2:2" ht="15.75" customHeight="1" x14ac:dyDescent="0.2">
      <c r="B135" s="145"/>
    </row>
    <row r="136" spans="2:2" ht="15.75" customHeight="1" x14ac:dyDescent="0.2">
      <c r="B136" s="145"/>
    </row>
    <row r="137" spans="2:2" ht="15.75" customHeight="1" x14ac:dyDescent="0.2">
      <c r="B137" s="145"/>
    </row>
    <row r="138" spans="2:2" ht="15.75" customHeight="1" x14ac:dyDescent="0.2">
      <c r="B138" s="145"/>
    </row>
    <row r="139" spans="2:2" ht="15.75" customHeight="1" x14ac:dyDescent="0.2">
      <c r="B139" s="145"/>
    </row>
    <row r="140" spans="2:2" ht="15.75" customHeight="1" x14ac:dyDescent="0.2">
      <c r="B140" s="145"/>
    </row>
    <row r="141" spans="2:2" ht="15.75" customHeight="1" x14ac:dyDescent="0.2">
      <c r="B141" s="145"/>
    </row>
    <row r="142" spans="2:2" ht="15.75" customHeight="1" x14ac:dyDescent="0.2">
      <c r="B142" s="145"/>
    </row>
    <row r="143" spans="2:2" ht="15.75" customHeight="1" x14ac:dyDescent="0.2">
      <c r="B143" s="145"/>
    </row>
    <row r="144" spans="2:2" ht="15.75" customHeight="1" x14ac:dyDescent="0.2">
      <c r="B144" s="145"/>
    </row>
    <row r="145" spans="2:2" ht="15.75" customHeight="1" x14ac:dyDescent="0.2">
      <c r="B145" s="145"/>
    </row>
    <row r="146" spans="2:2" ht="15.75" customHeight="1" x14ac:dyDescent="0.2">
      <c r="B146" s="145"/>
    </row>
    <row r="147" spans="2:2" ht="15.75" customHeight="1" x14ac:dyDescent="0.2">
      <c r="B147" s="145"/>
    </row>
    <row r="148" spans="2:2" ht="15.75" customHeight="1" x14ac:dyDescent="0.2">
      <c r="B148" s="145"/>
    </row>
    <row r="149" spans="2:2" ht="15.75" customHeight="1" x14ac:dyDescent="0.2">
      <c r="B149" s="145"/>
    </row>
    <row r="150" spans="2:2" ht="15.75" customHeight="1" x14ac:dyDescent="0.2">
      <c r="B150" s="145"/>
    </row>
    <row r="151" spans="2:2" ht="15.75" customHeight="1" x14ac:dyDescent="0.2">
      <c r="B151" s="145"/>
    </row>
    <row r="152" spans="2:2" ht="15.75" customHeight="1" x14ac:dyDescent="0.2">
      <c r="B152" s="145"/>
    </row>
    <row r="153" spans="2:2" ht="15.75" customHeight="1" x14ac:dyDescent="0.2">
      <c r="B153" s="145"/>
    </row>
    <row r="154" spans="2:2" ht="15.75" customHeight="1" x14ac:dyDescent="0.2">
      <c r="B154" s="145"/>
    </row>
    <row r="155" spans="2:2" ht="15.75" customHeight="1" x14ac:dyDescent="0.2">
      <c r="B155" s="145"/>
    </row>
    <row r="156" spans="2:2" ht="15.75" customHeight="1" x14ac:dyDescent="0.2">
      <c r="B156" s="145"/>
    </row>
    <row r="157" spans="2:2" ht="15.75" customHeight="1" x14ac:dyDescent="0.2">
      <c r="B157" s="145"/>
    </row>
    <row r="158" spans="2:2" ht="15.75" customHeight="1" x14ac:dyDescent="0.2">
      <c r="B158" s="145"/>
    </row>
    <row r="159" spans="2:2" ht="15.75" customHeight="1" x14ac:dyDescent="0.2">
      <c r="B159" s="145"/>
    </row>
    <row r="160" spans="2:2" ht="15.75" customHeight="1" x14ac:dyDescent="0.2">
      <c r="B160" s="145"/>
    </row>
    <row r="161" spans="2:2" ht="15.75" customHeight="1" x14ac:dyDescent="0.2">
      <c r="B161" s="145"/>
    </row>
    <row r="162" spans="2:2" ht="15.75" customHeight="1" x14ac:dyDescent="0.2">
      <c r="B162" s="145"/>
    </row>
    <row r="163" spans="2:2" ht="15.75" customHeight="1" x14ac:dyDescent="0.2">
      <c r="B163" s="145"/>
    </row>
    <row r="164" spans="2:2" ht="15.75" customHeight="1" x14ac:dyDescent="0.2">
      <c r="B164" s="145"/>
    </row>
    <row r="165" spans="2:2" ht="15.75" customHeight="1" x14ac:dyDescent="0.2">
      <c r="B165" s="145"/>
    </row>
    <row r="166" spans="2:2" ht="15.75" customHeight="1" x14ac:dyDescent="0.2">
      <c r="B166" s="145"/>
    </row>
    <row r="167" spans="2:2" ht="15.75" customHeight="1" x14ac:dyDescent="0.2">
      <c r="B167" s="145"/>
    </row>
    <row r="168" spans="2:2" ht="15.75" customHeight="1" x14ac:dyDescent="0.2">
      <c r="B168" s="145"/>
    </row>
    <row r="169" spans="2:2" ht="15.75" customHeight="1" x14ac:dyDescent="0.2">
      <c r="B169" s="145"/>
    </row>
    <row r="170" spans="2:2" ht="15.75" customHeight="1" x14ac:dyDescent="0.2">
      <c r="B170" s="145"/>
    </row>
    <row r="171" spans="2:2" ht="15.75" customHeight="1" x14ac:dyDescent="0.2">
      <c r="B171" s="145"/>
    </row>
    <row r="172" spans="2:2" ht="15.75" customHeight="1" x14ac:dyDescent="0.2">
      <c r="B172" s="145"/>
    </row>
    <row r="173" spans="2:2" ht="15.75" customHeight="1" x14ac:dyDescent="0.2">
      <c r="B173" s="145"/>
    </row>
    <row r="174" spans="2:2" ht="15.75" customHeight="1" x14ac:dyDescent="0.2">
      <c r="B174" s="145"/>
    </row>
    <row r="175" spans="2:2" ht="15.75" customHeight="1" x14ac:dyDescent="0.2">
      <c r="B175" s="145"/>
    </row>
    <row r="176" spans="2:2" ht="15.75" customHeight="1" x14ac:dyDescent="0.2">
      <c r="B176" s="145"/>
    </row>
    <row r="177" spans="2:2" ht="15.75" customHeight="1" x14ac:dyDescent="0.2">
      <c r="B177" s="145"/>
    </row>
    <row r="178" spans="2:2" ht="15.75" customHeight="1" x14ac:dyDescent="0.2">
      <c r="B178" s="145"/>
    </row>
    <row r="179" spans="2:2" ht="15.75" customHeight="1" x14ac:dyDescent="0.2">
      <c r="B179" s="145"/>
    </row>
    <row r="180" spans="2:2" ht="15.75" customHeight="1" x14ac:dyDescent="0.2">
      <c r="B180" s="145"/>
    </row>
    <row r="181" spans="2:2" ht="15.75" customHeight="1" x14ac:dyDescent="0.2">
      <c r="B181" s="145"/>
    </row>
    <row r="182" spans="2:2" ht="15.75" customHeight="1" x14ac:dyDescent="0.2">
      <c r="B182" s="145"/>
    </row>
    <row r="183" spans="2:2" ht="15.75" customHeight="1" x14ac:dyDescent="0.2">
      <c r="B183" s="145"/>
    </row>
    <row r="184" spans="2:2" ht="15.75" customHeight="1" x14ac:dyDescent="0.2">
      <c r="B184" s="145"/>
    </row>
    <row r="185" spans="2:2" ht="15.75" customHeight="1" x14ac:dyDescent="0.2">
      <c r="B185" s="145"/>
    </row>
    <row r="186" spans="2:2" ht="15.75" customHeight="1" x14ac:dyDescent="0.2">
      <c r="B186" s="145"/>
    </row>
    <row r="187" spans="2:2" ht="15.75" customHeight="1" x14ac:dyDescent="0.2">
      <c r="B187" s="145"/>
    </row>
    <row r="188" spans="2:2" ht="15.75" customHeight="1" x14ac:dyDescent="0.2">
      <c r="B188" s="145"/>
    </row>
    <row r="189" spans="2:2" ht="15.75" customHeight="1" x14ac:dyDescent="0.2">
      <c r="B189" s="145"/>
    </row>
    <row r="190" spans="2:2" ht="15.75" customHeight="1" x14ac:dyDescent="0.2">
      <c r="B190" s="145"/>
    </row>
    <row r="191" spans="2:2" ht="15.75" customHeight="1" x14ac:dyDescent="0.2">
      <c r="B191" s="145"/>
    </row>
    <row r="192" spans="2:2" ht="15.75" customHeight="1" x14ac:dyDescent="0.2">
      <c r="B192" s="145"/>
    </row>
    <row r="193" spans="2:2" ht="15.75" customHeight="1" x14ac:dyDescent="0.2">
      <c r="B193" s="145"/>
    </row>
    <row r="194" spans="2:2" ht="15.75" customHeight="1" x14ac:dyDescent="0.2">
      <c r="B194" s="145"/>
    </row>
    <row r="195" spans="2:2" ht="15.75" customHeight="1" x14ac:dyDescent="0.2">
      <c r="B195" s="145"/>
    </row>
    <row r="196" spans="2:2" ht="15.75" customHeight="1" x14ac:dyDescent="0.2">
      <c r="B196" s="145"/>
    </row>
    <row r="197" spans="2:2" ht="15.75" customHeight="1" x14ac:dyDescent="0.2">
      <c r="B197" s="145"/>
    </row>
    <row r="198" spans="2:2" ht="15.75" customHeight="1" x14ac:dyDescent="0.2">
      <c r="B198" s="145"/>
    </row>
    <row r="199" spans="2:2" ht="15.75" customHeight="1" x14ac:dyDescent="0.2">
      <c r="B199" s="145"/>
    </row>
    <row r="200" spans="2:2" ht="15.75" customHeight="1" x14ac:dyDescent="0.2">
      <c r="B200" s="145"/>
    </row>
    <row r="201" spans="2:2" ht="15.75" customHeight="1" x14ac:dyDescent="0.2">
      <c r="B201" s="145"/>
    </row>
    <row r="202" spans="2:2" ht="15.75" customHeight="1" x14ac:dyDescent="0.2">
      <c r="B202" s="145"/>
    </row>
    <row r="203" spans="2:2" ht="15.75" customHeight="1" x14ac:dyDescent="0.2">
      <c r="B203" s="145"/>
    </row>
    <row r="204" spans="2:2" ht="15.75" customHeight="1" x14ac:dyDescent="0.2">
      <c r="B204" s="145"/>
    </row>
    <row r="205" spans="2:2" ht="15.75" customHeight="1" x14ac:dyDescent="0.2">
      <c r="B205" s="145"/>
    </row>
    <row r="206" spans="2:2" ht="15.75" customHeight="1" x14ac:dyDescent="0.2">
      <c r="B206" s="145"/>
    </row>
    <row r="207" spans="2:2" ht="15.75" customHeight="1" x14ac:dyDescent="0.2">
      <c r="B207" s="145"/>
    </row>
    <row r="208" spans="2:2" ht="15.75" customHeight="1" x14ac:dyDescent="0.2">
      <c r="B208" s="145"/>
    </row>
    <row r="209" spans="2:2" ht="15.75" customHeight="1" x14ac:dyDescent="0.2">
      <c r="B209" s="145"/>
    </row>
    <row r="210" spans="2:2" ht="15.75" customHeight="1" x14ac:dyDescent="0.2">
      <c r="B210" s="145"/>
    </row>
    <row r="211" spans="2:2" ht="15.75" customHeight="1" x14ac:dyDescent="0.2">
      <c r="B211" s="145"/>
    </row>
    <row r="212" spans="2:2" ht="15.75" customHeight="1" x14ac:dyDescent="0.2">
      <c r="B212" s="145"/>
    </row>
    <row r="213" spans="2:2" ht="15.75" customHeight="1" x14ac:dyDescent="0.2">
      <c r="B213" s="145"/>
    </row>
    <row r="214" spans="2:2" ht="15.75" customHeight="1" x14ac:dyDescent="0.2">
      <c r="B214" s="145"/>
    </row>
    <row r="215" spans="2:2" ht="15.75" customHeight="1" x14ac:dyDescent="0.2">
      <c r="B215" s="145"/>
    </row>
    <row r="216" spans="2:2" ht="15.75" customHeight="1" x14ac:dyDescent="0.2">
      <c r="B216" s="145"/>
    </row>
    <row r="217" spans="2:2" ht="15.75" customHeight="1" x14ac:dyDescent="0.2">
      <c r="B217" s="145"/>
    </row>
    <row r="218" spans="2:2" ht="15.75" customHeight="1" x14ac:dyDescent="0.2">
      <c r="B218" s="145"/>
    </row>
    <row r="219" spans="2:2" ht="15.75" customHeight="1" x14ac:dyDescent="0.2">
      <c r="B219" s="145"/>
    </row>
    <row r="220" spans="2:2" ht="15.75" customHeight="1" x14ac:dyDescent="0.2">
      <c r="B220" s="145"/>
    </row>
    <row r="221" spans="2:2" ht="15.75" customHeight="1" x14ac:dyDescent="0.2">
      <c r="B221" s="145"/>
    </row>
    <row r="222" spans="2:2" ht="15.75" customHeight="1" x14ac:dyDescent="0.2">
      <c r="B222" s="145"/>
    </row>
    <row r="223" spans="2:2" ht="15.75" customHeight="1" x14ac:dyDescent="0.2">
      <c r="B223" s="145"/>
    </row>
    <row r="224" spans="2:2" ht="15.75" customHeight="1" x14ac:dyDescent="0.2">
      <c r="B224" s="145"/>
    </row>
    <row r="225" spans="2:2" ht="15.75" customHeight="1" x14ac:dyDescent="0.2">
      <c r="B225" s="145"/>
    </row>
    <row r="226" spans="2:2" ht="15.75" customHeight="1" x14ac:dyDescent="0.2">
      <c r="B226" s="145"/>
    </row>
    <row r="227" spans="2:2" ht="15.75" customHeight="1" x14ac:dyDescent="0.2">
      <c r="B227" s="145"/>
    </row>
    <row r="228" spans="2:2" ht="15.75" customHeight="1" x14ac:dyDescent="0.2">
      <c r="B228" s="145"/>
    </row>
    <row r="229" spans="2:2" ht="15.75" customHeight="1" x14ac:dyDescent="0.2">
      <c r="B229" s="145"/>
    </row>
    <row r="230" spans="2:2" ht="15.75" customHeight="1" x14ac:dyDescent="0.2"/>
    <row r="231" spans="2:2" ht="15.75" customHeight="1" x14ac:dyDescent="0.2"/>
    <row r="232" spans="2:2" ht="15.75" customHeight="1" x14ac:dyDescent="0.2"/>
    <row r="233" spans="2:2" ht="15.75" customHeight="1" x14ac:dyDescent="0.2"/>
    <row r="234" spans="2:2" ht="15.75" customHeight="1" x14ac:dyDescent="0.2"/>
    <row r="235" spans="2:2" ht="15.75" customHeight="1" x14ac:dyDescent="0.2"/>
    <row r="236" spans="2:2" ht="15.75" customHeight="1" x14ac:dyDescent="0.2"/>
    <row r="237" spans="2:2" ht="15.75" customHeight="1" x14ac:dyDescent="0.2"/>
    <row r="238" spans="2:2" ht="15.75" customHeight="1" x14ac:dyDescent="0.2"/>
    <row r="239" spans="2:2" ht="15.75" customHeight="1" x14ac:dyDescent="0.2"/>
    <row r="240" spans="2:2"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2">
    <mergeCell ref="A1:C1"/>
    <mergeCell ref="A2:C2"/>
  </mergeCell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01"/>
  <sheetViews>
    <sheetView workbookViewId="0">
      <selection activeCell="B27" sqref="B27"/>
    </sheetView>
  </sheetViews>
  <sheetFormatPr baseColWidth="10" defaultColWidth="11.25" defaultRowHeight="15" customHeight="1" x14ac:dyDescent="0.2"/>
  <cols>
    <col min="1" max="1" width="18.375" customWidth="1"/>
    <col min="2" max="2" width="88.375" customWidth="1"/>
    <col min="3" max="22" width="10.625" customWidth="1"/>
  </cols>
  <sheetData>
    <row r="1" spans="1:22" ht="49.5" customHeight="1" x14ac:dyDescent="0.2">
      <c r="A1" s="273" t="s">
        <v>2253</v>
      </c>
      <c r="B1" s="271"/>
    </row>
    <row r="2" spans="1:22" ht="25.5" customHeight="1" x14ac:dyDescent="0.15">
      <c r="A2" s="274"/>
      <c r="B2" s="271"/>
      <c r="C2" s="5"/>
      <c r="D2" s="5"/>
      <c r="E2" s="5"/>
      <c r="F2" s="6"/>
      <c r="G2" s="6"/>
      <c r="H2" s="6"/>
      <c r="I2" s="6"/>
      <c r="J2" s="6"/>
      <c r="K2" s="6"/>
      <c r="L2" s="6"/>
      <c r="M2" s="6"/>
      <c r="N2" s="6"/>
      <c r="O2" s="6"/>
      <c r="P2" s="6"/>
      <c r="Q2" s="6"/>
      <c r="R2" s="6"/>
      <c r="S2" s="6"/>
      <c r="T2" s="6"/>
      <c r="U2" s="6"/>
      <c r="V2" s="6"/>
    </row>
    <row r="3" spans="1:22" ht="24" customHeight="1" x14ac:dyDescent="0.2">
      <c r="A3" s="275" t="s">
        <v>1</v>
      </c>
      <c r="B3" s="271"/>
      <c r="C3" s="7"/>
      <c r="D3" s="7"/>
      <c r="E3" s="7"/>
      <c r="F3" s="7"/>
      <c r="G3" s="7"/>
      <c r="H3" s="7"/>
      <c r="I3" s="7"/>
      <c r="J3" s="7"/>
      <c r="K3" s="7"/>
      <c r="L3" s="7"/>
      <c r="M3" s="7"/>
      <c r="N3" s="7"/>
      <c r="O3" s="7"/>
      <c r="P3" s="7"/>
      <c r="Q3" s="7"/>
      <c r="R3" s="7"/>
      <c r="S3" s="7"/>
      <c r="T3" s="7"/>
      <c r="U3" s="7"/>
      <c r="V3" s="7"/>
    </row>
    <row r="4" spans="1:22" ht="72" customHeight="1" x14ac:dyDescent="0.2">
      <c r="A4" s="272" t="s">
        <v>2246</v>
      </c>
      <c r="B4" s="271"/>
    </row>
    <row r="5" spans="1:22" ht="24" customHeight="1" x14ac:dyDescent="0.2">
      <c r="A5" s="275" t="s">
        <v>2</v>
      </c>
      <c r="B5" s="271"/>
      <c r="C5" s="7"/>
      <c r="D5" s="7"/>
      <c r="E5" s="7"/>
      <c r="F5" s="7"/>
      <c r="G5" s="7"/>
      <c r="H5" s="7"/>
      <c r="I5" s="7"/>
      <c r="J5" s="7"/>
      <c r="K5" s="7"/>
      <c r="L5" s="7"/>
      <c r="M5" s="7"/>
      <c r="N5" s="7"/>
      <c r="O5" s="7"/>
      <c r="P5" s="7"/>
      <c r="Q5" s="7"/>
      <c r="R5" s="7"/>
      <c r="S5" s="7"/>
      <c r="T5" s="7"/>
      <c r="U5" s="7"/>
      <c r="V5" s="7"/>
    </row>
    <row r="6" spans="1:22" ht="84" customHeight="1" x14ac:dyDescent="0.2">
      <c r="A6" s="272" t="s">
        <v>3</v>
      </c>
      <c r="B6" s="271"/>
    </row>
    <row r="7" spans="1:22" ht="54.75" customHeight="1" x14ac:dyDescent="0.2">
      <c r="A7" s="8" t="s">
        <v>4</v>
      </c>
      <c r="B7" s="9" t="s">
        <v>5</v>
      </c>
    </row>
    <row r="8" spans="1:22" ht="36" customHeight="1" x14ac:dyDescent="0.2">
      <c r="A8" s="8" t="s">
        <v>6</v>
      </c>
      <c r="B8" s="9" t="s">
        <v>7</v>
      </c>
    </row>
    <row r="9" spans="1:22" ht="36" customHeight="1" x14ac:dyDescent="0.2">
      <c r="A9" s="8" t="s">
        <v>8</v>
      </c>
      <c r="B9" s="9" t="s">
        <v>9</v>
      </c>
    </row>
    <row r="10" spans="1:22" ht="36" customHeight="1" x14ac:dyDescent="0.2">
      <c r="A10" s="8" t="s">
        <v>10</v>
      </c>
      <c r="B10" s="9" t="s">
        <v>11</v>
      </c>
    </row>
    <row r="11" spans="1:22" ht="24" customHeight="1" x14ac:dyDescent="0.2">
      <c r="A11" s="275" t="s">
        <v>2</v>
      </c>
      <c r="B11" s="271"/>
      <c r="C11" s="7"/>
      <c r="D11" s="7"/>
      <c r="E11" s="7"/>
      <c r="F11" s="7"/>
      <c r="G11" s="7"/>
      <c r="H11" s="7"/>
      <c r="I11" s="7"/>
      <c r="J11" s="7"/>
      <c r="K11" s="7"/>
      <c r="L11" s="7"/>
      <c r="M11" s="7"/>
      <c r="N11" s="7"/>
      <c r="O11" s="7"/>
      <c r="P11" s="7"/>
      <c r="Q11" s="7"/>
      <c r="R11" s="7"/>
      <c r="S11" s="7"/>
      <c r="T11" s="7"/>
      <c r="U11" s="7"/>
      <c r="V11" s="7"/>
    </row>
    <row r="12" spans="1:22" ht="96" customHeight="1" x14ac:dyDescent="0.2">
      <c r="A12" s="272" t="s">
        <v>2243</v>
      </c>
      <c r="B12" s="271"/>
    </row>
    <row r="13" spans="1:22" ht="123.75" customHeight="1" x14ac:dyDescent="0.2">
      <c r="A13" s="276" t="s">
        <v>12</v>
      </c>
      <c r="B13" s="271"/>
    </row>
    <row r="14" spans="1:22" ht="24" customHeight="1" x14ac:dyDescent="0.2">
      <c r="A14" s="277" t="s">
        <v>13</v>
      </c>
      <c r="B14" s="271"/>
      <c r="C14" s="7"/>
      <c r="D14" s="7"/>
      <c r="E14" s="7"/>
      <c r="F14" s="7"/>
      <c r="G14" s="7"/>
      <c r="H14" s="7"/>
      <c r="I14" s="7"/>
      <c r="J14" s="7"/>
      <c r="K14" s="7"/>
      <c r="L14" s="7"/>
      <c r="M14" s="7"/>
      <c r="N14" s="7"/>
      <c r="O14" s="7"/>
      <c r="P14" s="7"/>
      <c r="Q14" s="7"/>
      <c r="R14" s="7"/>
      <c r="S14" s="7"/>
      <c r="T14" s="7"/>
      <c r="U14" s="7"/>
      <c r="V14" s="7"/>
    </row>
    <row r="15" spans="1:22" ht="36" customHeight="1" x14ac:dyDescent="0.2">
      <c r="A15" s="10" t="s">
        <v>14</v>
      </c>
      <c r="B15" s="9" t="s">
        <v>15</v>
      </c>
    </row>
    <row r="16" spans="1:22" ht="36" customHeight="1" x14ac:dyDescent="0.2">
      <c r="A16" s="10" t="s">
        <v>16</v>
      </c>
      <c r="B16" s="9" t="s">
        <v>17</v>
      </c>
    </row>
    <row r="17" spans="1:22" ht="36" customHeight="1" x14ac:dyDescent="0.2">
      <c r="A17" s="10" t="s">
        <v>18</v>
      </c>
      <c r="B17" s="9" t="s">
        <v>19</v>
      </c>
    </row>
    <row r="18" spans="1:22" ht="24" customHeight="1" x14ac:dyDescent="0.2">
      <c r="A18" s="275" t="s">
        <v>2244</v>
      </c>
      <c r="B18" s="271"/>
      <c r="C18" s="7"/>
      <c r="D18" s="7"/>
      <c r="E18" s="7"/>
      <c r="F18" s="7"/>
      <c r="G18" s="7"/>
      <c r="H18" s="7"/>
      <c r="I18" s="7"/>
      <c r="J18" s="7"/>
      <c r="K18" s="7"/>
      <c r="L18" s="7"/>
      <c r="M18" s="7"/>
      <c r="N18" s="7"/>
      <c r="O18" s="7"/>
      <c r="P18" s="7"/>
      <c r="Q18" s="7"/>
      <c r="R18" s="7"/>
      <c r="S18" s="7"/>
      <c r="T18" s="7"/>
      <c r="U18" s="7"/>
      <c r="V18" s="7"/>
    </row>
    <row r="19" spans="1:22" ht="84" customHeight="1" x14ac:dyDescent="0.2">
      <c r="A19" s="272" t="s">
        <v>2245</v>
      </c>
      <c r="B19" s="271"/>
    </row>
    <row r="20" spans="1:22" ht="36" customHeight="1" x14ac:dyDescent="0.2">
      <c r="A20" s="266" t="s">
        <v>2258</v>
      </c>
      <c r="B20" s="267"/>
    </row>
    <row r="21" spans="1:22" ht="46.5" customHeight="1" x14ac:dyDescent="0.2">
      <c r="A21" s="268"/>
      <c r="B21" s="269"/>
    </row>
    <row r="22" spans="1:22" ht="36" customHeight="1" x14ac:dyDescent="0.2">
      <c r="A22" s="270" t="s">
        <v>2259</v>
      </c>
      <c r="B22" s="271"/>
      <c r="C22" s="7"/>
      <c r="D22" s="7"/>
      <c r="E22" s="7"/>
      <c r="F22" s="7"/>
      <c r="G22" s="7"/>
      <c r="H22" s="7"/>
      <c r="I22" s="7"/>
      <c r="J22" s="7"/>
      <c r="K22" s="7"/>
      <c r="L22" s="7"/>
      <c r="M22" s="7"/>
      <c r="N22" s="7"/>
      <c r="O22" s="7"/>
      <c r="P22" s="7"/>
      <c r="Q22" s="7"/>
      <c r="R22" s="7"/>
      <c r="S22" s="7"/>
      <c r="T22" s="7"/>
      <c r="U22" s="7"/>
      <c r="V22" s="7"/>
    </row>
    <row r="23" spans="1:22" ht="156" customHeight="1" x14ac:dyDescent="0.2">
      <c r="A23" s="272" t="s">
        <v>2264</v>
      </c>
      <c r="B23" s="271"/>
    </row>
    <row r="24" spans="1:22" ht="15.75" customHeight="1" x14ac:dyDescent="0.2">
      <c r="A24" s="11"/>
    </row>
    <row r="25" spans="1:22" ht="15.75" customHeight="1" x14ac:dyDescent="0.2">
      <c r="A25" s="12"/>
    </row>
    <row r="26" spans="1:22" ht="15.75" customHeight="1" x14ac:dyDescent="0.2"/>
    <row r="27" spans="1:22" ht="15.75" customHeight="1" x14ac:dyDescent="0.2">
      <c r="A27" s="12"/>
    </row>
    <row r="28" spans="1:22" ht="15.75" customHeight="1" x14ac:dyDescent="0.2"/>
    <row r="29" spans="1:22" ht="15.75" customHeight="1" x14ac:dyDescent="0.2"/>
    <row r="30" spans="1:22" ht="15.75" customHeight="1" x14ac:dyDescent="0.2"/>
    <row r="31" spans="1:22" ht="15.75" customHeight="1" x14ac:dyDescent="0.2"/>
    <row r="32" spans="1:2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sheetData>
  <mergeCells count="16">
    <mergeCell ref="A21:B21"/>
    <mergeCell ref="A22:B22"/>
    <mergeCell ref="A23:B23"/>
    <mergeCell ref="A1:B1"/>
    <mergeCell ref="A2:B2"/>
    <mergeCell ref="A3:B3"/>
    <mergeCell ref="A4:B4"/>
    <mergeCell ref="A5:B5"/>
    <mergeCell ref="A6:B6"/>
    <mergeCell ref="A12:B12"/>
    <mergeCell ref="A13:B13"/>
    <mergeCell ref="A14:B14"/>
    <mergeCell ref="A18:B18"/>
    <mergeCell ref="A19:B19"/>
    <mergeCell ref="A20:B20"/>
    <mergeCell ref="A11:B11"/>
  </mergeCells>
  <pageMargins left="0.7" right="0.7" top="0.75" bottom="0.75" header="0" footer="0"/>
  <pageSetup orientation="landscape"/>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C00000"/>
  </sheetPr>
  <dimension ref="A1:Z1000"/>
  <sheetViews>
    <sheetView showGridLines="0" topLeftCell="A107" zoomScaleNormal="100" workbookViewId="0">
      <selection activeCell="D107" sqref="D107"/>
    </sheetView>
  </sheetViews>
  <sheetFormatPr baseColWidth="10" defaultColWidth="11.25" defaultRowHeight="15" customHeight="1" x14ac:dyDescent="0.2"/>
  <cols>
    <col min="1" max="1" width="11.125" customWidth="1"/>
    <col min="2" max="2" width="58.375" customWidth="1"/>
    <col min="3" max="3" width="27" customWidth="1"/>
    <col min="4" max="4" width="50.375" customWidth="1"/>
    <col min="5" max="5" width="32.125" customWidth="1"/>
    <col min="6" max="6" width="36.625" customWidth="1"/>
    <col min="7" max="26" width="6.375" customWidth="1"/>
  </cols>
  <sheetData>
    <row r="1" spans="1:26" ht="36" customHeight="1" x14ac:dyDescent="0.15">
      <c r="A1" s="285" t="s">
        <v>2254</v>
      </c>
      <c r="B1" s="269"/>
      <c r="C1" s="269"/>
      <c r="D1" s="269"/>
      <c r="E1" s="13" t="s">
        <v>2263</v>
      </c>
      <c r="F1" s="14"/>
      <c r="G1" s="6"/>
      <c r="H1" s="6"/>
      <c r="I1" s="6"/>
      <c r="J1" s="6"/>
      <c r="K1" s="6"/>
      <c r="L1" s="6"/>
      <c r="M1" s="6"/>
      <c r="N1" s="6"/>
      <c r="O1" s="6"/>
      <c r="P1" s="6"/>
      <c r="Q1" s="6"/>
      <c r="R1" s="6"/>
      <c r="S1" s="6"/>
      <c r="T1" s="6"/>
      <c r="U1" s="6"/>
      <c r="V1" s="6"/>
      <c r="W1" s="6"/>
      <c r="X1" s="6"/>
      <c r="Y1" s="6"/>
      <c r="Z1" s="6"/>
    </row>
    <row r="2" spans="1:26" ht="36" customHeight="1" x14ac:dyDescent="0.15">
      <c r="A2" s="286" t="s">
        <v>2249</v>
      </c>
      <c r="B2" s="287"/>
      <c r="C2" s="287"/>
      <c r="D2" s="287"/>
      <c r="E2" s="288"/>
      <c r="F2" s="14"/>
      <c r="G2" s="6"/>
      <c r="H2" s="6"/>
      <c r="I2" s="6"/>
      <c r="J2" s="6"/>
      <c r="K2" s="6"/>
      <c r="L2" s="6"/>
      <c r="M2" s="6"/>
      <c r="N2" s="6"/>
      <c r="O2" s="6"/>
      <c r="P2" s="6"/>
      <c r="Q2" s="6"/>
      <c r="R2" s="6"/>
      <c r="S2" s="6"/>
      <c r="T2" s="6"/>
      <c r="U2" s="6"/>
      <c r="V2" s="6"/>
      <c r="W2" s="6"/>
      <c r="X2" s="6"/>
      <c r="Y2" s="6"/>
      <c r="Z2" s="6"/>
    </row>
    <row r="3" spans="1:26" ht="28.5" customHeight="1" x14ac:dyDescent="0.15">
      <c r="A3" s="9" t="s">
        <v>21</v>
      </c>
      <c r="B3" s="15" t="s">
        <v>22</v>
      </c>
      <c r="C3" s="289">
        <v>45197</v>
      </c>
      <c r="D3" s="269"/>
      <c r="E3" s="271"/>
      <c r="F3" s="14"/>
      <c r="G3" s="6"/>
      <c r="H3" s="6"/>
      <c r="I3" s="6"/>
      <c r="J3" s="6"/>
      <c r="K3" s="6"/>
      <c r="L3" s="6"/>
      <c r="M3" s="6"/>
      <c r="N3" s="6"/>
      <c r="O3" s="6"/>
      <c r="P3" s="6"/>
      <c r="Q3" s="6"/>
      <c r="R3" s="6"/>
      <c r="S3" s="6"/>
      <c r="T3" s="6"/>
      <c r="U3" s="6"/>
      <c r="V3" s="6"/>
      <c r="W3" s="6"/>
      <c r="X3" s="6"/>
      <c r="Y3" s="6"/>
      <c r="Z3" s="6"/>
    </row>
    <row r="4" spans="1:26" ht="36" customHeight="1" x14ac:dyDescent="0.15">
      <c r="A4" s="279" t="s">
        <v>4</v>
      </c>
      <c r="B4" s="269"/>
      <c r="C4" s="269"/>
      <c r="D4" s="269"/>
      <c r="E4" s="271"/>
      <c r="F4" s="14"/>
      <c r="G4" s="6"/>
      <c r="H4" s="6"/>
      <c r="I4" s="6"/>
      <c r="J4" s="6"/>
      <c r="K4" s="6"/>
      <c r="L4" s="6"/>
      <c r="M4" s="6"/>
      <c r="N4" s="6"/>
      <c r="O4" s="6"/>
      <c r="P4" s="6"/>
      <c r="Q4" s="6"/>
      <c r="R4" s="6"/>
      <c r="S4" s="6"/>
      <c r="T4" s="6"/>
      <c r="U4" s="6"/>
      <c r="V4" s="6"/>
      <c r="W4" s="6"/>
      <c r="X4" s="6"/>
      <c r="Y4" s="6"/>
      <c r="Z4" s="6"/>
    </row>
    <row r="5" spans="1:26" ht="72" customHeight="1" x14ac:dyDescent="0.15">
      <c r="A5" s="290" t="s">
        <v>23</v>
      </c>
      <c r="B5" s="269"/>
      <c r="C5" s="269"/>
      <c r="D5" s="269"/>
      <c r="E5" s="271"/>
      <c r="F5" s="14"/>
      <c r="G5" s="6"/>
      <c r="H5" s="6"/>
      <c r="I5" s="6"/>
      <c r="J5" s="6"/>
      <c r="K5" s="6"/>
      <c r="L5" s="6"/>
      <c r="M5" s="6"/>
      <c r="N5" s="6"/>
      <c r="O5" s="6"/>
      <c r="P5" s="6"/>
      <c r="Q5" s="6"/>
      <c r="R5" s="6"/>
      <c r="S5" s="6"/>
      <c r="T5" s="6"/>
      <c r="U5" s="6"/>
      <c r="V5" s="6"/>
      <c r="W5" s="6"/>
      <c r="X5" s="6"/>
      <c r="Y5" s="6"/>
      <c r="Z5" s="6"/>
    </row>
    <row r="6" spans="1:26" ht="21.75" customHeight="1" x14ac:dyDescent="0.15">
      <c r="A6" s="16" t="s">
        <v>24</v>
      </c>
      <c r="B6" s="17" t="s">
        <v>25</v>
      </c>
      <c r="C6" s="281" t="s">
        <v>2266</v>
      </c>
      <c r="D6" s="269"/>
      <c r="E6" s="271"/>
      <c r="F6" s="14"/>
      <c r="G6" s="6"/>
      <c r="H6" s="6"/>
      <c r="I6" s="6"/>
      <c r="J6" s="6"/>
      <c r="K6" s="6"/>
      <c r="L6" s="6"/>
      <c r="M6" s="6"/>
      <c r="N6" s="6"/>
      <c r="O6" s="6"/>
      <c r="P6" s="6"/>
      <c r="Q6" s="6"/>
      <c r="R6" s="6"/>
      <c r="S6" s="6"/>
      <c r="T6" s="6"/>
      <c r="U6" s="6"/>
      <c r="V6" s="6"/>
      <c r="W6" s="6"/>
      <c r="X6" s="6"/>
      <c r="Y6" s="6"/>
      <c r="Z6" s="6"/>
    </row>
    <row r="7" spans="1:26" ht="21.75" customHeight="1" x14ac:dyDescent="0.15">
      <c r="A7" s="16" t="s">
        <v>26</v>
      </c>
      <c r="B7" s="17" t="s">
        <v>27</v>
      </c>
      <c r="C7" s="281" t="s">
        <v>2267</v>
      </c>
      <c r="D7" s="269"/>
      <c r="E7" s="271"/>
      <c r="F7" s="14"/>
      <c r="G7" s="6"/>
      <c r="H7" s="6"/>
      <c r="I7" s="6"/>
      <c r="J7" s="6"/>
      <c r="K7" s="6"/>
      <c r="L7" s="6"/>
      <c r="M7" s="6"/>
      <c r="N7" s="6"/>
      <c r="O7" s="6"/>
      <c r="P7" s="6"/>
      <c r="Q7" s="6"/>
      <c r="R7" s="6"/>
      <c r="S7" s="6"/>
      <c r="T7" s="6"/>
      <c r="U7" s="6"/>
      <c r="V7" s="6"/>
      <c r="W7" s="6"/>
      <c r="X7" s="6"/>
      <c r="Y7" s="6"/>
      <c r="Z7" s="6"/>
    </row>
    <row r="8" spans="1:26" ht="21.75" customHeight="1" x14ac:dyDescent="0.15">
      <c r="A8" s="16" t="s">
        <v>28</v>
      </c>
      <c r="B8" s="17" t="s">
        <v>29</v>
      </c>
      <c r="C8" s="281" t="s">
        <v>2268</v>
      </c>
      <c r="D8" s="269"/>
      <c r="E8" s="271"/>
      <c r="F8" s="14"/>
      <c r="G8" s="6"/>
      <c r="H8" s="6"/>
      <c r="I8" s="6"/>
      <c r="J8" s="6"/>
      <c r="K8" s="6"/>
      <c r="L8" s="6"/>
      <c r="M8" s="6"/>
      <c r="N8" s="6"/>
      <c r="O8" s="6"/>
      <c r="P8" s="6"/>
      <c r="Q8" s="6"/>
      <c r="R8" s="6"/>
      <c r="S8" s="6"/>
      <c r="T8" s="6"/>
      <c r="U8" s="6"/>
      <c r="V8" s="6"/>
      <c r="W8" s="6"/>
      <c r="X8" s="6"/>
      <c r="Y8" s="6"/>
      <c r="Z8" s="6"/>
    </row>
    <row r="9" spans="1:26" ht="21.75" customHeight="1" x14ac:dyDescent="0.15">
      <c r="A9" s="16" t="s">
        <v>30</v>
      </c>
      <c r="B9" s="17" t="s">
        <v>31</v>
      </c>
      <c r="C9" s="282" t="s">
        <v>2269</v>
      </c>
      <c r="D9" s="283"/>
      <c r="E9" s="284"/>
      <c r="F9" s="14"/>
      <c r="G9" s="6"/>
      <c r="H9" s="6"/>
      <c r="I9" s="6"/>
      <c r="J9" s="6"/>
      <c r="K9" s="6"/>
      <c r="L9" s="6"/>
      <c r="M9" s="6"/>
      <c r="N9" s="6"/>
      <c r="O9" s="6"/>
      <c r="P9" s="6"/>
      <c r="Q9" s="6"/>
      <c r="R9" s="6"/>
      <c r="S9" s="6"/>
      <c r="T9" s="6"/>
      <c r="U9" s="6"/>
      <c r="V9" s="6"/>
      <c r="W9" s="6"/>
      <c r="X9" s="6"/>
      <c r="Y9" s="6"/>
      <c r="Z9" s="6"/>
    </row>
    <row r="10" spans="1:26" ht="21.75" customHeight="1" x14ac:dyDescent="0.15">
      <c r="A10" s="16" t="s">
        <v>32</v>
      </c>
      <c r="B10" s="17" t="s">
        <v>33</v>
      </c>
      <c r="C10" s="282" t="s">
        <v>2270</v>
      </c>
      <c r="D10" s="283"/>
      <c r="E10" s="284"/>
      <c r="F10" s="14"/>
      <c r="G10" s="6"/>
      <c r="H10" s="6"/>
      <c r="I10" s="6"/>
      <c r="J10" s="6"/>
      <c r="K10" s="6"/>
      <c r="L10" s="6"/>
      <c r="M10" s="6"/>
      <c r="N10" s="6"/>
      <c r="O10" s="6"/>
      <c r="P10" s="6"/>
      <c r="Q10" s="6"/>
      <c r="R10" s="6"/>
      <c r="S10" s="6"/>
      <c r="T10" s="6"/>
      <c r="U10" s="6"/>
      <c r="V10" s="6"/>
      <c r="W10" s="6"/>
      <c r="X10" s="6"/>
      <c r="Y10" s="6"/>
      <c r="Z10" s="6"/>
    </row>
    <row r="11" spans="1:26" ht="21.75" customHeight="1" x14ac:dyDescent="0.15">
      <c r="A11" s="16" t="s">
        <v>34</v>
      </c>
      <c r="B11" s="17" t="s">
        <v>35</v>
      </c>
      <c r="C11" s="281" t="s">
        <v>2271</v>
      </c>
      <c r="D11" s="269"/>
      <c r="E11" s="271"/>
      <c r="F11" s="14"/>
      <c r="G11" s="6"/>
      <c r="H11" s="6"/>
      <c r="I11" s="6"/>
      <c r="J11" s="6"/>
      <c r="K11" s="6"/>
      <c r="L11" s="6"/>
      <c r="M11" s="6"/>
      <c r="N11" s="6"/>
      <c r="O11" s="6"/>
      <c r="P11" s="6"/>
      <c r="Q11" s="6"/>
      <c r="R11" s="6"/>
      <c r="S11" s="6"/>
      <c r="T11" s="6"/>
      <c r="U11" s="6"/>
      <c r="V11" s="6"/>
      <c r="W11" s="6"/>
      <c r="X11" s="6"/>
      <c r="Y11" s="6"/>
      <c r="Z11" s="6"/>
    </row>
    <row r="12" spans="1:26" ht="21.75" customHeight="1" x14ac:dyDescent="0.15">
      <c r="A12" s="16" t="s">
        <v>36</v>
      </c>
      <c r="B12" s="17" t="s">
        <v>37</v>
      </c>
      <c r="C12" s="281" t="s">
        <v>2271</v>
      </c>
      <c r="D12" s="269"/>
      <c r="E12" s="271"/>
      <c r="F12" s="14"/>
      <c r="G12" s="6"/>
      <c r="H12" s="6"/>
      <c r="I12" s="6"/>
      <c r="J12" s="6"/>
      <c r="K12" s="6"/>
      <c r="L12" s="6"/>
      <c r="M12" s="6"/>
      <c r="N12" s="6"/>
      <c r="O12" s="6"/>
      <c r="P12" s="6"/>
      <c r="Q12" s="6"/>
      <c r="R12" s="6"/>
      <c r="S12" s="6"/>
      <c r="T12" s="6"/>
      <c r="U12" s="6"/>
      <c r="V12" s="6"/>
      <c r="W12" s="6"/>
      <c r="X12" s="6"/>
      <c r="Y12" s="6"/>
      <c r="Z12" s="6"/>
    </row>
    <row r="13" spans="1:26" ht="21.75" customHeight="1" x14ac:dyDescent="0.15">
      <c r="A13" s="16" t="s">
        <v>38</v>
      </c>
      <c r="B13" s="17" t="s">
        <v>39</v>
      </c>
      <c r="C13" s="281" t="s">
        <v>2272</v>
      </c>
      <c r="D13" s="269"/>
      <c r="E13" s="271"/>
      <c r="F13" s="14"/>
      <c r="G13" s="6"/>
      <c r="H13" s="6"/>
      <c r="I13" s="6"/>
      <c r="J13" s="6"/>
      <c r="K13" s="6"/>
      <c r="L13" s="6"/>
      <c r="M13" s="6"/>
      <c r="N13" s="6"/>
      <c r="O13" s="6"/>
      <c r="P13" s="6"/>
      <c r="Q13" s="6"/>
      <c r="R13" s="6"/>
      <c r="S13" s="6"/>
      <c r="T13" s="6"/>
      <c r="U13" s="6"/>
      <c r="V13" s="6"/>
      <c r="W13" s="6"/>
      <c r="X13" s="6"/>
      <c r="Y13" s="6"/>
      <c r="Z13" s="6"/>
    </row>
    <row r="14" spans="1:26" ht="21.75" customHeight="1" x14ac:dyDescent="0.15">
      <c r="A14" s="16" t="s">
        <v>40</v>
      </c>
      <c r="B14" s="17" t="s">
        <v>41</v>
      </c>
      <c r="C14" s="281" t="s">
        <v>2273</v>
      </c>
      <c r="D14" s="269"/>
      <c r="E14" s="271"/>
      <c r="F14" s="14"/>
      <c r="G14" s="6"/>
      <c r="H14" s="6"/>
      <c r="I14" s="6"/>
      <c r="J14" s="6"/>
      <c r="K14" s="6"/>
      <c r="L14" s="6"/>
      <c r="M14" s="6"/>
      <c r="N14" s="6"/>
      <c r="O14" s="6"/>
      <c r="P14" s="6"/>
      <c r="Q14" s="6"/>
      <c r="R14" s="6"/>
      <c r="S14" s="6"/>
      <c r="T14" s="6"/>
      <c r="U14" s="6"/>
      <c r="V14" s="6"/>
      <c r="W14" s="6"/>
      <c r="X14" s="6"/>
      <c r="Y14" s="6"/>
      <c r="Z14" s="6"/>
    </row>
    <row r="15" spans="1:26" ht="21.75" customHeight="1" x14ac:dyDescent="0.15">
      <c r="A15" s="16" t="s">
        <v>42</v>
      </c>
      <c r="B15" s="16" t="s">
        <v>43</v>
      </c>
      <c r="C15" s="281" t="s">
        <v>2274</v>
      </c>
      <c r="D15" s="269"/>
      <c r="E15" s="271"/>
      <c r="F15" s="14"/>
      <c r="G15" s="6"/>
      <c r="H15" s="6"/>
      <c r="I15" s="6"/>
      <c r="J15" s="6"/>
      <c r="K15" s="6"/>
      <c r="L15" s="6"/>
      <c r="M15" s="6"/>
      <c r="N15" s="6"/>
      <c r="O15" s="6"/>
      <c r="P15" s="6"/>
      <c r="Q15" s="6"/>
      <c r="R15" s="6"/>
      <c r="S15" s="6"/>
      <c r="T15" s="6"/>
      <c r="U15" s="6"/>
      <c r="V15" s="6"/>
      <c r="W15" s="6"/>
      <c r="X15" s="6"/>
      <c r="Y15" s="6"/>
      <c r="Z15" s="6"/>
    </row>
    <row r="16" spans="1:26" ht="21.75" customHeight="1" x14ac:dyDescent="0.15">
      <c r="A16" s="16" t="s">
        <v>45</v>
      </c>
      <c r="B16" s="16" t="s">
        <v>44</v>
      </c>
      <c r="C16" s="281" t="s">
        <v>2274</v>
      </c>
      <c r="D16" s="269"/>
      <c r="E16" s="271"/>
      <c r="F16" s="14"/>
      <c r="G16" s="6"/>
      <c r="H16" s="6"/>
      <c r="I16" s="6"/>
      <c r="J16" s="6"/>
      <c r="K16" s="6"/>
      <c r="L16" s="6"/>
      <c r="M16" s="6"/>
      <c r="N16" s="6"/>
      <c r="O16" s="6"/>
      <c r="P16" s="6"/>
      <c r="Q16" s="6"/>
      <c r="R16" s="6"/>
      <c r="S16" s="6"/>
      <c r="T16" s="6"/>
      <c r="U16" s="6"/>
      <c r="V16" s="6"/>
      <c r="W16" s="6"/>
      <c r="X16" s="6"/>
      <c r="Y16" s="6"/>
      <c r="Z16" s="6"/>
    </row>
    <row r="17" spans="1:26" ht="21.75" customHeight="1" x14ac:dyDescent="0.15">
      <c r="A17" s="16" t="s">
        <v>46</v>
      </c>
      <c r="B17" s="16" t="s">
        <v>47</v>
      </c>
      <c r="C17" s="281" t="s">
        <v>2275</v>
      </c>
      <c r="D17" s="269"/>
      <c r="E17" s="271"/>
      <c r="F17" s="14"/>
      <c r="G17" s="6"/>
      <c r="H17" s="6"/>
      <c r="I17" s="6"/>
      <c r="J17" s="6"/>
      <c r="K17" s="6"/>
      <c r="L17" s="6"/>
      <c r="M17" s="6"/>
      <c r="N17" s="6"/>
      <c r="O17" s="6"/>
      <c r="P17" s="6"/>
      <c r="Q17" s="6"/>
      <c r="R17" s="6"/>
      <c r="S17" s="6"/>
      <c r="T17" s="6"/>
      <c r="U17" s="6"/>
      <c r="V17" s="6"/>
      <c r="W17" s="6"/>
      <c r="X17" s="6"/>
      <c r="Y17" s="6"/>
      <c r="Z17" s="6"/>
    </row>
    <row r="18" spans="1:26" ht="21.75" customHeight="1" x14ac:dyDescent="0.15">
      <c r="A18" s="16" t="s">
        <v>48</v>
      </c>
      <c r="B18" s="16" t="s">
        <v>49</v>
      </c>
      <c r="C18" s="281" t="s">
        <v>2274</v>
      </c>
      <c r="D18" s="269"/>
      <c r="E18" s="271"/>
      <c r="F18" s="14"/>
      <c r="G18" s="6"/>
      <c r="H18" s="6"/>
      <c r="I18" s="6"/>
      <c r="J18" s="6"/>
      <c r="K18" s="6"/>
      <c r="L18" s="6"/>
      <c r="M18" s="6"/>
      <c r="N18" s="6"/>
      <c r="O18" s="6"/>
      <c r="P18" s="6"/>
      <c r="Q18" s="6"/>
      <c r="R18" s="6"/>
      <c r="S18" s="6"/>
      <c r="T18" s="6"/>
      <c r="U18" s="6"/>
      <c r="V18" s="6"/>
      <c r="W18" s="6"/>
      <c r="X18" s="6"/>
      <c r="Y18" s="6"/>
      <c r="Z18" s="6"/>
    </row>
    <row r="19" spans="1:26" ht="21.75" customHeight="1" x14ac:dyDescent="0.15">
      <c r="A19" s="16" t="s">
        <v>50</v>
      </c>
      <c r="B19" s="16" t="s">
        <v>16</v>
      </c>
      <c r="C19" s="281" t="s">
        <v>2276</v>
      </c>
      <c r="D19" s="269"/>
      <c r="E19" s="271"/>
      <c r="F19" s="14"/>
      <c r="G19" s="6"/>
      <c r="H19" s="6"/>
      <c r="I19" s="6"/>
      <c r="J19" s="6"/>
      <c r="K19" s="6"/>
      <c r="L19" s="6"/>
      <c r="M19" s="6"/>
      <c r="N19" s="6"/>
      <c r="O19" s="6"/>
      <c r="P19" s="6"/>
      <c r="Q19" s="6"/>
      <c r="R19" s="6"/>
      <c r="S19" s="6"/>
      <c r="T19" s="6"/>
      <c r="U19" s="6"/>
      <c r="V19" s="6"/>
      <c r="W19" s="6"/>
      <c r="X19" s="6"/>
      <c r="Y19" s="6"/>
      <c r="Z19" s="6"/>
    </row>
    <row r="20" spans="1:26" ht="24" customHeight="1" x14ac:dyDescent="0.15">
      <c r="A20" s="16" t="s">
        <v>51</v>
      </c>
      <c r="B20" s="16" t="s">
        <v>18</v>
      </c>
      <c r="C20" s="281" t="s">
        <v>2277</v>
      </c>
      <c r="D20" s="269"/>
      <c r="E20" s="271"/>
      <c r="F20" s="6"/>
      <c r="G20" s="6"/>
      <c r="H20" s="6"/>
      <c r="I20" s="6"/>
      <c r="J20" s="6"/>
      <c r="K20" s="6"/>
      <c r="L20" s="6"/>
      <c r="M20" s="6"/>
      <c r="N20" s="6"/>
      <c r="O20" s="6"/>
      <c r="P20" s="6"/>
      <c r="Q20" s="6"/>
      <c r="R20" s="6"/>
      <c r="S20" s="6"/>
      <c r="T20" s="6"/>
      <c r="U20" s="6"/>
      <c r="V20" s="6"/>
      <c r="W20" s="6"/>
      <c r="X20" s="6"/>
      <c r="Y20" s="6"/>
      <c r="Z20" s="6"/>
    </row>
    <row r="21" spans="1:26" ht="36" customHeight="1" x14ac:dyDescent="0.15">
      <c r="A21" s="279" t="s">
        <v>2247</v>
      </c>
      <c r="B21" s="269"/>
      <c r="C21" s="269"/>
      <c r="D21" s="269"/>
      <c r="E21" s="271"/>
      <c r="F21" s="14"/>
      <c r="G21" s="6"/>
      <c r="H21" s="6"/>
      <c r="I21" s="6"/>
      <c r="J21" s="6"/>
      <c r="K21" s="6"/>
      <c r="L21" s="6"/>
      <c r="M21" s="6"/>
      <c r="N21" s="6"/>
      <c r="O21" s="6"/>
      <c r="P21" s="6"/>
      <c r="Q21" s="6"/>
      <c r="R21" s="6"/>
      <c r="S21" s="6"/>
      <c r="T21" s="6"/>
      <c r="U21" s="6"/>
      <c r="V21" s="6"/>
      <c r="W21" s="6"/>
      <c r="X21" s="6"/>
      <c r="Y21" s="6"/>
      <c r="Z21" s="6"/>
    </row>
    <row r="22" spans="1:26" ht="48" customHeight="1" x14ac:dyDescent="0.15">
      <c r="A22" s="280" t="s">
        <v>2248</v>
      </c>
      <c r="B22" s="269"/>
      <c r="C22" s="269"/>
      <c r="D22" s="269"/>
      <c r="E22" s="271"/>
      <c r="F22" s="14"/>
      <c r="G22" s="6"/>
      <c r="H22" s="6"/>
      <c r="I22" s="6"/>
      <c r="J22" s="6"/>
      <c r="K22" s="6"/>
      <c r="L22" s="6"/>
      <c r="M22" s="6"/>
      <c r="N22" s="6"/>
      <c r="O22" s="6"/>
      <c r="P22" s="6"/>
      <c r="Q22" s="6"/>
      <c r="R22" s="6"/>
      <c r="S22" s="6"/>
      <c r="T22" s="6"/>
      <c r="U22" s="6"/>
      <c r="V22" s="6"/>
      <c r="W22" s="6"/>
      <c r="X22" s="6"/>
      <c r="Y22" s="6"/>
      <c r="Z22" s="6"/>
    </row>
    <row r="23" spans="1:26" ht="36" customHeight="1" x14ac:dyDescent="0.15">
      <c r="A23" s="279" t="s">
        <v>8</v>
      </c>
      <c r="B23" s="271"/>
      <c r="C23" s="18" t="s">
        <v>53</v>
      </c>
      <c r="D23" s="18" t="s">
        <v>54</v>
      </c>
      <c r="E23" s="19" t="s">
        <v>55</v>
      </c>
      <c r="F23" s="20" t="s">
        <v>56</v>
      </c>
      <c r="G23" s="6"/>
      <c r="H23" s="6"/>
      <c r="I23" s="6"/>
      <c r="J23" s="6"/>
      <c r="K23" s="6"/>
      <c r="L23" s="6"/>
      <c r="M23" s="6"/>
      <c r="N23" s="6"/>
      <c r="O23" s="6"/>
      <c r="P23" s="6"/>
      <c r="Q23" s="6"/>
      <c r="R23" s="6"/>
      <c r="S23" s="6"/>
      <c r="T23" s="6"/>
      <c r="U23" s="6"/>
      <c r="V23" s="6"/>
      <c r="W23" s="6"/>
      <c r="X23" s="6"/>
      <c r="Y23" s="6"/>
      <c r="Z23" s="6"/>
    </row>
    <row r="24" spans="1:26" ht="96.75" customHeight="1" x14ac:dyDescent="0.15">
      <c r="A24" s="16" t="s">
        <v>57</v>
      </c>
      <c r="B24" s="16" t="str">
        <f>VLOOKUP(A24,Questions!B$18:C$109,2,FALSE)</f>
        <v>Describe your organization’s business background and ownership structure, including all parent and subsidiary relationships.</v>
      </c>
      <c r="C24" s="278" t="s">
        <v>2333</v>
      </c>
      <c r="D24" s="271"/>
      <c r="E24" s="21" t="str">
        <f>IF(C24="",VLOOKUP(A24,Questions!$B$18:$G$109,4,TRUE),"N/A")</f>
        <v>N/A</v>
      </c>
      <c r="F24" s="22" t="str">
        <f>VLOOKUP(A24,'Analyst Report'!$A$31:$E$119,5,FALSE)</f>
        <v xml:space="preserve"> </v>
      </c>
      <c r="G24" s="6"/>
      <c r="H24" s="6"/>
      <c r="I24" s="6"/>
      <c r="J24" s="6"/>
      <c r="K24" s="6"/>
      <c r="L24" s="6"/>
      <c r="M24" s="6"/>
      <c r="N24" s="6"/>
      <c r="O24" s="6"/>
      <c r="P24" s="6"/>
      <c r="Q24" s="6"/>
      <c r="R24" s="6"/>
      <c r="S24" s="6"/>
      <c r="T24" s="6"/>
      <c r="U24" s="6"/>
      <c r="V24" s="6"/>
      <c r="W24" s="6"/>
      <c r="X24" s="6"/>
      <c r="Y24" s="6"/>
      <c r="Z24" s="6"/>
    </row>
    <row r="25" spans="1:26" ht="165" x14ac:dyDescent="0.15">
      <c r="A25" s="16" t="s">
        <v>58</v>
      </c>
      <c r="B25" s="16" t="str">
        <f>VLOOKUP(A25,Questions!B$18:C$109,2,FALSE)</f>
        <v>Have you had an unplanned disruption to this product/service in the last 12 months?</v>
      </c>
      <c r="C25" s="23" t="s">
        <v>220</v>
      </c>
      <c r="D25" s="255" t="s">
        <v>2278</v>
      </c>
      <c r="E25" s="21" t="str">
        <f>IF(C25="",VLOOKUP(A25,Questions!$B$18:$G$109,4,TRUE),"N/A")</f>
        <v>N/A</v>
      </c>
      <c r="F25" s="22" t="str">
        <f>VLOOKUP(A25,'Analyst Report'!$A$31:$E$119,5,FALSE)</f>
        <v xml:space="preserve"> </v>
      </c>
      <c r="G25" s="6"/>
      <c r="H25" s="6"/>
      <c r="I25" s="6"/>
      <c r="J25" s="6"/>
      <c r="K25" s="6"/>
      <c r="L25" s="6"/>
      <c r="M25" s="6"/>
      <c r="N25" s="6"/>
      <c r="O25" s="6"/>
      <c r="P25" s="6"/>
      <c r="Q25" s="6"/>
      <c r="R25" s="6"/>
      <c r="S25" s="6"/>
      <c r="T25" s="6"/>
      <c r="U25" s="6"/>
      <c r="V25" s="6"/>
      <c r="W25" s="6"/>
      <c r="X25" s="6"/>
      <c r="Y25" s="6"/>
      <c r="Z25" s="6"/>
    </row>
    <row r="26" spans="1:26" ht="210" x14ac:dyDescent="0.15">
      <c r="A26" s="16" t="s">
        <v>59</v>
      </c>
      <c r="B26" s="16" t="str">
        <f>VLOOKUP(A26,Questions!B$18:C$109,2,FALSE)</f>
        <v>Do you have a dedicated Information Security staff or office?</v>
      </c>
      <c r="C26" s="23" t="s">
        <v>220</v>
      </c>
      <c r="D26" s="257" t="s">
        <v>2334</v>
      </c>
      <c r="E26" s="21" t="str">
        <f>IF((C26=""),VLOOKUP(A26,Questions!$B$18:$G$109,4,FALSE),IF(C26="Yes",VLOOKUP(A26,Questions!$B$18:$G$109,6,FALSE),IF(C26="No",VLOOKUP(A26,Questions!$B$18:$G$109,5,FALSE),"N/A")))</f>
        <v>Describe your Information Security Office, including size, talents, resources, etc.</v>
      </c>
      <c r="F26" s="22" t="str">
        <f>VLOOKUP(A26,'Analyst Report'!$A$31:$E$119,5,FALSE)</f>
        <v xml:space="preserve"> </v>
      </c>
      <c r="G26" s="6"/>
      <c r="H26" s="6"/>
      <c r="I26" s="6"/>
      <c r="J26" s="6"/>
      <c r="K26" s="6"/>
      <c r="L26" s="6"/>
      <c r="M26" s="6"/>
      <c r="N26" s="6"/>
      <c r="O26" s="6"/>
      <c r="P26" s="6"/>
      <c r="Q26" s="6"/>
      <c r="R26" s="6"/>
      <c r="S26" s="6"/>
      <c r="T26" s="6"/>
      <c r="U26" s="6"/>
      <c r="V26" s="6"/>
      <c r="W26" s="6"/>
      <c r="X26" s="6"/>
      <c r="Y26" s="6"/>
      <c r="Z26" s="6"/>
    </row>
    <row r="27" spans="1:26" ht="60" x14ac:dyDescent="0.15">
      <c r="A27" s="16" t="s">
        <v>60</v>
      </c>
      <c r="B27" s="16" t="str">
        <f>VLOOKUP(A27,Questions!B$18:C$109,2,FALSE)</f>
        <v>Do you have a dedicated Software and System Development team(s)? (e.g. Customer Support, Implementation, Product Management, etc.)</v>
      </c>
      <c r="C27" s="23" t="s">
        <v>220</v>
      </c>
      <c r="D27" s="253" t="s">
        <v>2265</v>
      </c>
      <c r="E27" s="21" t="str">
        <f>IF((C27=""),VLOOKUP(A27,Questions!$B$18:$G$109,4,FALSE),IF(C27="Yes",VLOOKUP(A27,Questions!$B$18:$G$109,6,FALSE),IF(C27="No",VLOOKUP(A27,Questions!$B$18:$G$109,5,FALSE),"N/A")))</f>
        <v>Describe the structure and size of your Software and System Development teams. (e.g. Customer Support, Implementation, Product Management, etc.)</v>
      </c>
      <c r="F27" s="22" t="str">
        <f>VLOOKUP(A27,'Analyst Report'!$A$31:$E$119,5,FALSE)</f>
        <v xml:space="preserve"> </v>
      </c>
      <c r="G27" s="6"/>
      <c r="H27" s="6"/>
      <c r="I27" s="6"/>
      <c r="J27" s="6"/>
      <c r="K27" s="6"/>
      <c r="L27" s="6"/>
      <c r="M27" s="6"/>
      <c r="N27" s="6"/>
      <c r="O27" s="6"/>
      <c r="P27" s="6"/>
      <c r="Q27" s="6"/>
      <c r="R27" s="6"/>
      <c r="S27" s="6"/>
      <c r="T27" s="6"/>
      <c r="U27" s="6"/>
      <c r="V27" s="6"/>
      <c r="W27" s="6"/>
      <c r="X27" s="6"/>
      <c r="Y27" s="6"/>
      <c r="Z27" s="6"/>
    </row>
    <row r="28" spans="1:26" ht="30" x14ac:dyDescent="0.15">
      <c r="A28" s="16" t="s">
        <v>61</v>
      </c>
      <c r="B28" s="16" t="str">
        <f>VLOOKUP(A28,Questions!B$18:C$109,2,FALSE)</f>
        <v>Does your product process protected health information (PHI) or any data covered by the Health Insurance Portability and Accountability Act?</v>
      </c>
      <c r="C28" s="23" t="s">
        <v>244</v>
      </c>
      <c r="D28" s="24" t="s">
        <v>2265</v>
      </c>
      <c r="E28" s="21" t="str">
        <f>IF((C28=""),VLOOKUP(A28,Questions!$B$18:$G$109,4,FALSE),IF(C28="Yes",VLOOKUP(A28,Questions!$B$18:$G$109,6,FALSE),IF(C28="No",VLOOKUP(A28,Questions!$B$18:$G$109,5,FALSE),"N/A")))</f>
        <v xml:space="preserve"> </v>
      </c>
      <c r="F28" s="22" t="str">
        <f>VLOOKUP(A28,'Analyst Report'!$A$31:$E$119,5,FALSE)</f>
        <v xml:space="preserve"> </v>
      </c>
      <c r="G28" s="6"/>
      <c r="H28" s="6"/>
      <c r="I28" s="6"/>
      <c r="J28" s="6"/>
      <c r="K28" s="6"/>
      <c r="L28" s="6"/>
      <c r="M28" s="6"/>
      <c r="N28" s="6"/>
      <c r="O28" s="6"/>
      <c r="P28" s="6"/>
      <c r="Q28" s="6"/>
      <c r="R28" s="6"/>
      <c r="S28" s="6"/>
      <c r="T28" s="6"/>
      <c r="U28" s="6"/>
      <c r="V28" s="6"/>
      <c r="W28" s="6"/>
      <c r="X28" s="6"/>
      <c r="Y28" s="6"/>
      <c r="Z28" s="6"/>
    </row>
    <row r="29" spans="1:26" ht="16" x14ac:dyDescent="0.15">
      <c r="A29" s="16" t="s">
        <v>62</v>
      </c>
      <c r="B29" s="16" t="str">
        <f>VLOOKUP(A29,Questions!B$18:C$109,2,FALSE)</f>
        <v>Will data regulated by PCI DSS reside in the vended product?</v>
      </c>
      <c r="C29" s="23" t="s">
        <v>244</v>
      </c>
      <c r="D29" s="357" t="s">
        <v>2335</v>
      </c>
      <c r="E29" s="21" t="str">
        <f>IF((C29=""),VLOOKUP(A29,Questions!$B$18:$G$109,4,FALSE),IF(C29="Yes",VLOOKUP(A29,Questions!$B$18:$G$109,6,FALSE),IF(C29="No",VLOOKUP(A29,Questions!$B$18:$G$109,5,FALSE),"N/A")))</f>
        <v xml:space="preserve"> </v>
      </c>
      <c r="F29" s="22" t="str">
        <f>VLOOKUP(A29,'Analyst Report'!$A$31:$E$119,5,FALSE)</f>
        <v xml:space="preserve"> </v>
      </c>
      <c r="G29" s="6"/>
      <c r="H29" s="6"/>
      <c r="I29" s="6"/>
      <c r="J29" s="6"/>
      <c r="K29" s="6"/>
      <c r="L29" s="6"/>
      <c r="M29" s="6"/>
      <c r="N29" s="6"/>
      <c r="O29" s="6"/>
      <c r="P29" s="6"/>
      <c r="Q29" s="6"/>
      <c r="R29" s="6"/>
      <c r="S29" s="6"/>
      <c r="T29" s="6"/>
      <c r="U29" s="6"/>
      <c r="V29" s="6"/>
      <c r="W29" s="6"/>
      <c r="X29" s="6"/>
      <c r="Y29" s="6"/>
      <c r="Z29" s="6"/>
    </row>
    <row r="30" spans="1:26" ht="64" customHeight="1" x14ac:dyDescent="0.15">
      <c r="A30" s="16" t="s">
        <v>63</v>
      </c>
      <c r="B30" s="16" t="str">
        <f>VLOOKUP(A30,Questions!B$18:C$109,2,FALSE)</f>
        <v>Use this area to share information about your environment that will assist those who are assessing your company data security program.</v>
      </c>
      <c r="C30" s="278" t="s">
        <v>2265</v>
      </c>
      <c r="D30" s="271"/>
      <c r="E30" s="21" t="str">
        <f>IF((C30=""),VLOOKUP(A30,Questions!$B$18:$G$109,4,FALSE),IF(C30="Yes",VLOOKUP(A30,Questions!$B$18:$G$109,6,FALSE),IF(C30="No",VLOOKUP(A30,Questions!$B$18:$G$109,5,FALSE),"N/A")))</f>
        <v>Share any details that would help information security analysts assess your product.</v>
      </c>
      <c r="F30" s="22" t="str">
        <f>VLOOKUP(A30,'Analyst Report'!$A$31:$E$119,5,FALSE)</f>
        <v xml:space="preserve"> </v>
      </c>
      <c r="G30" s="6"/>
      <c r="H30" s="6"/>
      <c r="I30" s="6"/>
      <c r="J30" s="6"/>
      <c r="K30" s="6"/>
      <c r="L30" s="6"/>
      <c r="M30" s="6"/>
      <c r="N30" s="6"/>
      <c r="O30" s="6"/>
      <c r="P30" s="6"/>
      <c r="Q30" s="6"/>
      <c r="R30" s="6"/>
      <c r="S30" s="6"/>
      <c r="T30" s="6"/>
      <c r="U30" s="6"/>
      <c r="V30" s="6"/>
      <c r="W30" s="6"/>
      <c r="X30" s="6"/>
      <c r="Y30" s="6"/>
      <c r="Z30" s="6"/>
    </row>
    <row r="31" spans="1:26" ht="36" customHeight="1" x14ac:dyDescent="0.15">
      <c r="A31" s="279" t="s">
        <v>6</v>
      </c>
      <c r="B31" s="271"/>
      <c r="C31" s="18" t="s">
        <v>53</v>
      </c>
      <c r="D31" s="18" t="s">
        <v>54</v>
      </c>
      <c r="E31" s="19" t="s">
        <v>55</v>
      </c>
      <c r="F31" s="20" t="str">
        <f>F23</f>
        <v>Analyst Notes</v>
      </c>
      <c r="G31" s="6"/>
      <c r="H31" s="6"/>
      <c r="I31" s="6"/>
      <c r="J31" s="6"/>
      <c r="K31" s="6"/>
      <c r="L31" s="6"/>
      <c r="M31" s="6"/>
      <c r="N31" s="6"/>
      <c r="O31" s="6"/>
      <c r="P31" s="6"/>
      <c r="Q31" s="6"/>
      <c r="R31" s="6"/>
      <c r="S31" s="6"/>
      <c r="T31" s="6"/>
      <c r="U31" s="6"/>
      <c r="V31" s="6"/>
      <c r="W31" s="6"/>
      <c r="X31" s="6"/>
      <c r="Y31" s="6"/>
      <c r="Z31" s="6"/>
    </row>
    <row r="32" spans="1:26" ht="139" x14ac:dyDescent="0.15">
      <c r="A32" s="25" t="s">
        <v>64</v>
      </c>
      <c r="B32" s="16" t="str">
        <f>VLOOKUP(A32,Questions!B$18:C$109,2,FALSE)</f>
        <v>Have you undergone a SSAE 18 / SOC 2 audit?</v>
      </c>
      <c r="C32" s="23" t="s">
        <v>244</v>
      </c>
      <c r="D32" s="257" t="s">
        <v>2279</v>
      </c>
      <c r="E32" s="21" t="str">
        <f>IF((C32=""),VLOOKUP(A32,Questions!$B$18:$G$109,4,FALSE),IF(C32="Yes",VLOOKUP(A32,Questions!$B$18:$G$109,6,FALSE),IF(C32="No",VLOOKUP(A32,Questions!$B$18:$G$109,5,FALSE),"N/A")))</f>
        <v>Describe any plans to undergo a SSAE 18 audit.</v>
      </c>
      <c r="F32" s="22" t="str">
        <f>VLOOKUP(A32,'Analyst Report'!$A$31:$E$119,5,FALSE)</f>
        <v xml:space="preserve"> </v>
      </c>
      <c r="G32" s="6"/>
      <c r="H32" s="6"/>
      <c r="I32" s="6"/>
      <c r="J32" s="6"/>
      <c r="K32" s="6"/>
      <c r="L32" s="6"/>
      <c r="M32" s="6"/>
      <c r="N32" s="6"/>
      <c r="O32" s="6"/>
      <c r="P32" s="6"/>
      <c r="Q32" s="6"/>
      <c r="R32" s="6"/>
      <c r="S32" s="6"/>
      <c r="T32" s="6"/>
      <c r="U32" s="6"/>
      <c r="V32" s="6"/>
      <c r="W32" s="6"/>
      <c r="X32" s="6"/>
      <c r="Y32" s="6"/>
      <c r="Z32" s="6"/>
    </row>
    <row r="33" spans="1:26" ht="45" x14ac:dyDescent="0.15">
      <c r="A33" s="16" t="s">
        <v>65</v>
      </c>
      <c r="B33" s="16" t="str">
        <f>VLOOKUP(A33,Questions!B$18:C$109,2,FALSE)</f>
        <v>Have you completed the Cloud Security Alliance (CSA) CAIQ?</v>
      </c>
      <c r="C33" s="23" t="s">
        <v>220</v>
      </c>
      <c r="D33" s="257" t="s">
        <v>2280</v>
      </c>
      <c r="E33" s="21" t="str">
        <f>IF((C33=""),VLOOKUP(A33,Questions!$B$18:$G$109,4,FALSE),IF(C33="Yes",VLOOKUP(A33,Questions!$B$18:$G$109,6,FALSE),IF(C33="No",VLOOKUP(A33,Questions!$B$18:$G$109,5,FALSE),"N/A")))</f>
        <v>Please include a copy with your response and include a URL for the published assessment.</v>
      </c>
      <c r="F33" s="22" t="str">
        <f>VLOOKUP(A33,'Analyst Report'!$A$31:$E$119,5,FALSE)</f>
        <v xml:space="preserve"> </v>
      </c>
      <c r="G33" s="6"/>
      <c r="H33" s="6"/>
      <c r="I33" s="6"/>
      <c r="J33" s="6"/>
      <c r="K33" s="6"/>
      <c r="L33" s="6"/>
      <c r="M33" s="6"/>
      <c r="N33" s="6"/>
      <c r="O33" s="6"/>
      <c r="P33" s="6"/>
      <c r="Q33" s="6"/>
      <c r="R33" s="6"/>
      <c r="S33" s="6"/>
      <c r="T33" s="6"/>
      <c r="U33" s="6"/>
      <c r="V33" s="6"/>
      <c r="W33" s="6"/>
      <c r="X33" s="6"/>
      <c r="Y33" s="6"/>
      <c r="Z33" s="6"/>
    </row>
    <row r="34" spans="1:26" ht="45" x14ac:dyDescent="0.15">
      <c r="A34" s="16" t="s">
        <v>66</v>
      </c>
      <c r="B34" s="16" t="str">
        <f>VLOOKUP(A34,Questions!B$18:C$109,2,FALSE)</f>
        <v>Have you received the Cloud Security Alliance STAR certification?</v>
      </c>
      <c r="C34" s="23" t="s">
        <v>220</v>
      </c>
      <c r="D34" s="258" t="s">
        <v>2281</v>
      </c>
      <c r="E34" s="21" t="str">
        <f>IF((C34=""),VLOOKUP(A34,Questions!$B$18:$G$109,4,FALSE),IF(C34="Yes",VLOOKUP(A34,Questions!$B$18:$G$109,6,FALSE),IF(C34="No",VLOOKUP(A34,Questions!$B$18:$G$109,5,FALSE),"N/A")))</f>
        <v>Provide date of certification, any supporting documentation, and a URL for the certification.</v>
      </c>
      <c r="F34" s="22" t="str">
        <f>VLOOKUP(A34,'Analyst Report'!$A$31:$E$119,5,FALSE)</f>
        <v xml:space="preserve"> </v>
      </c>
      <c r="G34" s="6"/>
      <c r="H34" s="6"/>
      <c r="I34" s="6"/>
      <c r="J34" s="6"/>
      <c r="K34" s="6"/>
      <c r="L34" s="6"/>
      <c r="M34" s="6"/>
      <c r="N34" s="6"/>
      <c r="O34" s="6"/>
      <c r="P34" s="6"/>
      <c r="Q34" s="6"/>
      <c r="R34" s="6"/>
      <c r="S34" s="6"/>
      <c r="T34" s="6"/>
      <c r="U34" s="6"/>
      <c r="V34" s="6"/>
      <c r="W34" s="6"/>
      <c r="X34" s="6"/>
      <c r="Y34" s="6"/>
      <c r="Z34" s="6"/>
    </row>
    <row r="35" spans="1:26" ht="105" x14ac:dyDescent="0.15">
      <c r="A35" s="16" t="s">
        <v>67</v>
      </c>
      <c r="B35" s="16" t="str">
        <f>VLOOKUP(A35,Questions!B$18:C$109,2,FALSE)</f>
        <v>Do you conform with a specific industry standard security framework? (e.g. NIST Cybersecurity Framework, CIS Controls, ISO 27001, etc.)</v>
      </c>
      <c r="C35" s="23" t="s">
        <v>220</v>
      </c>
      <c r="D35" s="258" t="s">
        <v>2282</v>
      </c>
      <c r="E35" s="21" t="str">
        <f>IF((C35=""),VLOOKUP(A35,Questions!$B$18:$G$109,4,FALSE),IF(C35="Yes",VLOOKUP(A35,Questions!$B$18:$G$109,6,FALSE),IF(C35="No",VLOOKUP(A35,Questions!$B$18:$G$109,5,FALSE),"N/A")))</f>
        <v>Provide documentation on how your organization conforms to your chosen framework and indicate current certification levels, where appropriate.</v>
      </c>
      <c r="F35" s="22" t="str">
        <f>VLOOKUP(A35,'Analyst Report'!$A$31:$E$119,5,FALSE)</f>
        <v xml:space="preserve"> </v>
      </c>
      <c r="G35" s="6"/>
      <c r="H35" s="6"/>
      <c r="I35" s="6"/>
      <c r="J35" s="6"/>
      <c r="K35" s="6"/>
      <c r="L35" s="6"/>
      <c r="M35" s="6"/>
      <c r="N35" s="6"/>
      <c r="O35" s="6"/>
      <c r="P35" s="6"/>
      <c r="Q35" s="6"/>
      <c r="R35" s="6"/>
      <c r="S35" s="6"/>
      <c r="T35" s="6"/>
      <c r="U35" s="6"/>
      <c r="V35" s="6"/>
      <c r="W35" s="6"/>
      <c r="X35" s="6"/>
      <c r="Y35" s="6"/>
      <c r="Z35" s="6"/>
    </row>
    <row r="36" spans="1:26" ht="45" x14ac:dyDescent="0.15">
      <c r="A36" s="16" t="s">
        <v>68</v>
      </c>
      <c r="B36" s="16" t="str">
        <f>VLOOKUP(A36,Questions!B$18:C$109,2,FALSE)</f>
        <v>Can the systems that hold the institution's data be compliant with NIST SP 800-171 and/or CMMC Level 3 standards?</v>
      </c>
      <c r="C36" s="23" t="s">
        <v>220</v>
      </c>
      <c r="D36" s="258" t="s">
        <v>2283</v>
      </c>
      <c r="E36" s="21" t="str">
        <f>IF((C36=""),VLOOKUP(A36,Questions!$B$18:$G$109,4,FALSE),IF(C36="Yes",VLOOKUP(A36,Questions!$B$18:$G$109,6,FALSE),IF(C36="No",VLOOKUP(A36,Questions!$B$18:$G$109,5,FALSE),"N/A")))</f>
        <v>Indicate level, Supplier Performance Risk System ('SPRS') Score or certification information.</v>
      </c>
      <c r="F36" s="22" t="str">
        <f>VLOOKUP(A36,'Analyst Report'!$A$31:$E$119,5,FALSE)</f>
        <v xml:space="preserve"> </v>
      </c>
      <c r="G36" s="6"/>
      <c r="H36" s="6"/>
      <c r="I36" s="6"/>
      <c r="J36" s="6"/>
      <c r="K36" s="6"/>
      <c r="L36" s="6"/>
      <c r="M36" s="6"/>
      <c r="N36" s="6"/>
      <c r="O36" s="6"/>
      <c r="P36" s="6"/>
      <c r="Q36" s="6"/>
      <c r="R36" s="6"/>
      <c r="S36" s="6"/>
      <c r="T36" s="6"/>
      <c r="U36" s="6"/>
      <c r="V36" s="6"/>
      <c r="W36" s="6"/>
      <c r="X36" s="6"/>
      <c r="Y36" s="6"/>
      <c r="Z36" s="6"/>
    </row>
    <row r="37" spans="1:26" ht="30" x14ac:dyDescent="0.15">
      <c r="A37" s="16" t="s">
        <v>69</v>
      </c>
      <c r="B37" s="16" t="str">
        <f>VLOOKUP(A37,Questions!B$18:C$109,2,FALSE)</f>
        <v>Can you provide overall system and/or application architecture diagrams including a full description of the data flow for all components of the system?</v>
      </c>
      <c r="C37" s="23" t="s">
        <v>220</v>
      </c>
      <c r="D37" s="257" t="s">
        <v>2284</v>
      </c>
      <c r="E37" s="21" t="str">
        <f>IF((C37=""),VLOOKUP(A37,Questions!$B$18:$G$109,4,FALSE),IF(C37="Yes",VLOOKUP(A37,Questions!$B$18:$G$109,6,FALSE),IF(C37="No",VLOOKUP(A37,Questions!$B$18:$G$109,5,FALSE),"N/A")))</f>
        <v>Provide your diagrams (or a valid link to it) upon submission.</v>
      </c>
      <c r="F37" s="22" t="str">
        <f>VLOOKUP(A37,'Analyst Report'!$A$31:$E$119,5,FALSE)</f>
        <v xml:space="preserve"> </v>
      </c>
      <c r="G37" s="6"/>
      <c r="H37" s="6"/>
      <c r="I37" s="6"/>
      <c r="J37" s="6"/>
      <c r="K37" s="6"/>
      <c r="L37" s="6"/>
      <c r="M37" s="6"/>
      <c r="N37" s="6"/>
      <c r="O37" s="6"/>
      <c r="P37" s="6"/>
      <c r="Q37" s="6"/>
      <c r="R37" s="6"/>
      <c r="S37" s="6"/>
      <c r="T37" s="6"/>
      <c r="U37" s="6"/>
      <c r="V37" s="6"/>
      <c r="W37" s="6"/>
      <c r="X37" s="6"/>
      <c r="Y37" s="6"/>
      <c r="Z37" s="6"/>
    </row>
    <row r="38" spans="1:26" ht="30" x14ac:dyDescent="0.15">
      <c r="A38" s="16" t="s">
        <v>70</v>
      </c>
      <c r="B38" s="16" t="str">
        <f>VLOOKUP(A38,Questions!B$18:C$109,2,FALSE)</f>
        <v>Does your organization have a data privacy policy?</v>
      </c>
      <c r="C38" s="23" t="s">
        <v>220</v>
      </c>
      <c r="D38" s="257" t="s">
        <v>2285</v>
      </c>
      <c r="E38" s="21" t="str">
        <f>IF((C38=""),VLOOKUP(A38,Questions!$B$18:$G$109,4,FALSE),IF(C38="Yes",VLOOKUP(A38,Questions!$B$18:$G$109,6,FALSE),IF(C38="No",VLOOKUP(A38,Questions!$B$18:$G$109,5,FALSE),"N/A")))</f>
        <v>Provide your data privacy document (or a valid link to it) upon submission.</v>
      </c>
      <c r="F38" s="22" t="str">
        <f>VLOOKUP(A38,'Analyst Report'!$A$31:$E$119,5,FALSE)</f>
        <v xml:space="preserve"> </v>
      </c>
      <c r="G38" s="6"/>
      <c r="H38" s="6"/>
      <c r="I38" s="6"/>
      <c r="J38" s="6"/>
      <c r="K38" s="6"/>
      <c r="L38" s="6"/>
      <c r="M38" s="6"/>
      <c r="N38" s="6"/>
      <c r="O38" s="6"/>
      <c r="P38" s="6"/>
      <c r="Q38" s="6"/>
      <c r="R38" s="6"/>
      <c r="S38" s="6"/>
      <c r="T38" s="6"/>
      <c r="U38" s="6"/>
      <c r="V38" s="6"/>
      <c r="W38" s="6"/>
      <c r="X38" s="6"/>
      <c r="Y38" s="6"/>
      <c r="Z38" s="6"/>
    </row>
    <row r="39" spans="1:26" ht="60" x14ac:dyDescent="0.15">
      <c r="A39" s="16" t="s">
        <v>71</v>
      </c>
      <c r="B39" s="16" t="str">
        <f>VLOOKUP(A39,Questions!B$18:C$109,2,FALSE)</f>
        <v>Do you have a documented, and currently implemented, employee onboarding and offboarding policy?</v>
      </c>
      <c r="C39" s="23" t="s">
        <v>220</v>
      </c>
      <c r="D39" s="257" t="s">
        <v>2286</v>
      </c>
      <c r="E39" s="21" t="str">
        <f>IF((C39=""),VLOOKUP(A39,Questions!$B$18:$G$109,4,FALSE),IF(C39="Yes",VLOOKUP(A39,Questions!$B$18:$G$109,6,FALSE),IF(C39="No",VLOOKUP(A39,Questions!$B$18:$G$109,5,FALSE),"N/A")))</f>
        <v>Provide a reference to your employee onboarding and offboarding policy and supporting documentation or submit it along with this fully-populated HECVAT.</v>
      </c>
      <c r="F39" s="22" t="str">
        <f>VLOOKUP(A39,'Analyst Report'!$A$31:$E$119,5,FALSE)</f>
        <v xml:space="preserve"> </v>
      </c>
      <c r="G39" s="6"/>
      <c r="H39" s="6"/>
      <c r="I39" s="6"/>
      <c r="J39" s="6"/>
      <c r="K39" s="6"/>
      <c r="L39" s="6"/>
      <c r="M39" s="6"/>
      <c r="N39" s="6"/>
      <c r="O39" s="6"/>
      <c r="P39" s="6"/>
      <c r="Q39" s="6"/>
      <c r="R39" s="6"/>
      <c r="S39" s="6"/>
      <c r="T39" s="6"/>
      <c r="U39" s="6"/>
      <c r="V39" s="6"/>
      <c r="W39" s="6"/>
      <c r="X39" s="6"/>
      <c r="Y39" s="6"/>
      <c r="Z39" s="6"/>
    </row>
    <row r="40" spans="1:26" ht="45" x14ac:dyDescent="0.15">
      <c r="A40" s="16" t="s">
        <v>72</v>
      </c>
      <c r="B40" s="16" t="str">
        <f>VLOOKUP(A40,Questions!B$18:C$109,2,FALSE)</f>
        <v>Do you have a well documented Business Continuity Plan (BCP) that is tested annually?</v>
      </c>
      <c r="C40" s="23" t="s">
        <v>220</v>
      </c>
      <c r="D40" s="26" t="s">
        <v>2265</v>
      </c>
      <c r="E40" s="21" t="str">
        <f>IF((C40=""),VLOOKUP(A40,Questions!$B$18:$G$109,4,FALSE),IF(C40="Yes",VLOOKUP(A40,Questions!$B$18:$G$109,6,FALSE),IF(C40="No",VLOOKUP(A40,Questions!$B$18:$G$109,5,FALSE),"N/A")))</f>
        <v>Provide a reference to your BCP and supporting documentation or submit it along with this fully-populated HECVAT.</v>
      </c>
      <c r="F40" s="22" t="str">
        <f>VLOOKUP(A40,'Analyst Report'!$A$31:$E$119,5,FALSE)</f>
        <v xml:space="preserve"> </v>
      </c>
      <c r="G40" s="6"/>
      <c r="H40" s="6"/>
      <c r="I40" s="6"/>
      <c r="J40" s="6"/>
      <c r="K40" s="6"/>
      <c r="L40" s="6"/>
      <c r="M40" s="6"/>
      <c r="N40" s="6"/>
      <c r="O40" s="6"/>
      <c r="P40" s="6"/>
      <c r="Q40" s="6"/>
      <c r="R40" s="6"/>
      <c r="S40" s="6"/>
      <c r="T40" s="6"/>
      <c r="U40" s="6"/>
      <c r="V40" s="6"/>
      <c r="W40" s="6"/>
      <c r="X40" s="6"/>
      <c r="Y40" s="6"/>
      <c r="Z40" s="6"/>
    </row>
    <row r="41" spans="1:26" ht="45" x14ac:dyDescent="0.15">
      <c r="A41" s="16" t="s">
        <v>73</v>
      </c>
      <c r="B41" s="16" t="str">
        <f>VLOOKUP(A41,Questions!B$18:C$109,2,FALSE)</f>
        <v>Do you have a well documented Disaster Recovery Plan (DRP) that is tested annually?</v>
      </c>
      <c r="C41" s="23" t="s">
        <v>220</v>
      </c>
      <c r="D41" s="26" t="s">
        <v>2265</v>
      </c>
      <c r="E41" s="21" t="str">
        <f>IF((C41=""),VLOOKUP(A41,Questions!$B$18:$G$109,4,FALSE),IF(C41="Yes",VLOOKUP(A41,Questions!$B$18:$G$109,6,FALSE),IF(C41="No",VLOOKUP(A41,Questions!$B$18:$G$109,5,FALSE),"N/A")))</f>
        <v>Provide a reference to your DRP and supporting documentation or submit it along with this fully-populated HECVAT.</v>
      </c>
      <c r="F41" s="22" t="str">
        <f>VLOOKUP(A41,'Analyst Report'!$A$31:$E$119,5,FALSE)</f>
        <v xml:space="preserve"> </v>
      </c>
      <c r="G41" s="6"/>
      <c r="H41" s="6"/>
      <c r="I41" s="6"/>
      <c r="J41" s="6"/>
      <c r="K41" s="6"/>
      <c r="L41" s="6"/>
      <c r="M41" s="6"/>
      <c r="N41" s="6"/>
      <c r="O41" s="6"/>
      <c r="P41" s="6"/>
      <c r="Q41" s="6"/>
      <c r="R41" s="6"/>
      <c r="S41" s="6"/>
      <c r="T41" s="6"/>
      <c r="U41" s="6"/>
      <c r="V41" s="6"/>
      <c r="W41" s="6"/>
      <c r="X41" s="6"/>
      <c r="Y41" s="6"/>
      <c r="Z41" s="6"/>
    </row>
    <row r="42" spans="1:26" ht="45" x14ac:dyDescent="0.15">
      <c r="A42" s="25" t="s">
        <v>74</v>
      </c>
      <c r="B42" s="16" t="str">
        <f>VLOOKUP(A42,Questions!B$18:C$109,2,FALSE)</f>
        <v>Do you have a documented change management process?</v>
      </c>
      <c r="C42" s="23" t="s">
        <v>220</v>
      </c>
      <c r="D42" s="257" t="s">
        <v>2287</v>
      </c>
      <c r="E42" s="21" t="str">
        <f>IF((C42=""),VLOOKUP(A42,Questions!$B$18:$G$109,4,FALSE),IF(C42="Yes",VLOOKUP(A42,Questions!$B$18:$G$109,6,FALSE),IF(C42="No",VLOOKUP(A42,Questions!$B$18:$G$109,5,FALSE),"N/A")))</f>
        <v>Summarize your current change management process.</v>
      </c>
      <c r="F42" s="22" t="str">
        <f>VLOOKUP(A42,'Analyst Report'!$A$31:$E$119,5,FALSE)</f>
        <v xml:space="preserve"> </v>
      </c>
      <c r="G42" s="6"/>
      <c r="H42" s="6"/>
      <c r="I42" s="6"/>
      <c r="J42" s="6"/>
      <c r="K42" s="6"/>
      <c r="L42" s="6"/>
      <c r="M42" s="6"/>
      <c r="N42" s="6"/>
      <c r="O42" s="6"/>
      <c r="P42" s="6"/>
      <c r="Q42" s="6"/>
      <c r="R42" s="6"/>
      <c r="S42" s="6"/>
      <c r="T42" s="6"/>
      <c r="U42" s="6"/>
      <c r="V42" s="6"/>
      <c r="W42" s="6"/>
      <c r="X42" s="6"/>
      <c r="Y42" s="6"/>
      <c r="Z42" s="6"/>
    </row>
    <row r="43" spans="1:26" ht="60" x14ac:dyDescent="0.15">
      <c r="A43" s="25" t="s">
        <v>75</v>
      </c>
      <c r="B43" s="16" t="str">
        <f>VLOOKUP(A43,Questions!B$18:C$109,2,FALSE)</f>
        <v>Has a VPAT or ACR been created or updated for the product and version under consideration within the past year?</v>
      </c>
      <c r="C43" s="23" t="s">
        <v>244</v>
      </c>
      <c r="D43" s="257" t="s">
        <v>2288</v>
      </c>
      <c r="E43" s="21" t="str">
        <f>IF((C43=""),VLOOKUP(A43,Questions!$B$18:$G$109,4,FALSE),IF(C43="Yes",VLOOKUP(A43,Questions!$B$18:$G$109,6,FALSE),IF(C43="No",VLOOKUP(A43,Questions!$B$18:$G$109,5,FALSE),"N/A")))</f>
        <v>Please state your plans (when and by whom) to complete a VPAT.</v>
      </c>
      <c r="F43" s="22" t="str">
        <f>VLOOKUP(A43,'Analyst Report'!$A$31:$E$119,5,FALSE)</f>
        <v xml:space="preserve"> </v>
      </c>
      <c r="G43" s="6"/>
      <c r="H43" s="6"/>
      <c r="I43" s="6"/>
      <c r="J43" s="6"/>
      <c r="K43" s="6"/>
      <c r="L43" s="6"/>
      <c r="M43" s="6"/>
      <c r="N43" s="6"/>
      <c r="O43" s="6"/>
      <c r="P43" s="6"/>
      <c r="Q43" s="6"/>
      <c r="R43" s="6"/>
      <c r="S43" s="6"/>
      <c r="T43" s="6"/>
      <c r="U43" s="6"/>
      <c r="V43" s="6"/>
      <c r="W43" s="6"/>
      <c r="X43" s="6"/>
      <c r="Y43" s="6"/>
      <c r="Z43" s="6"/>
    </row>
    <row r="44" spans="1:26" ht="409.6" x14ac:dyDescent="0.15">
      <c r="A44" s="25" t="s">
        <v>76</v>
      </c>
      <c r="B44" s="16" t="str">
        <f>VLOOKUP(A44,Questions!B$18:C$109,2,FALSE)</f>
        <v>Do you have documentation to support the accessibility features of your product?</v>
      </c>
      <c r="C44" s="23" t="s">
        <v>220</v>
      </c>
      <c r="D44" s="257" t="s">
        <v>2289</v>
      </c>
      <c r="E44" s="21" t="str">
        <f>IF((C44=""),VLOOKUP(A44,Questions!$B$18:$G$109,4,FALSE),IF(C44="Yes",VLOOKUP(A44,Questions!$B$18:$G$109,6,FALSE),IF(C44="No",VLOOKUP(A44,Questions!$B$18:$G$109,5,FALSE),"N/A")))</f>
        <v>Provide examples with links where possible.</v>
      </c>
      <c r="F44" s="22" t="str">
        <f>VLOOKUP(A44,'Analyst Report'!$A$31:$E$119,5,FALSE)</f>
        <v xml:space="preserve"> </v>
      </c>
      <c r="G44" s="6"/>
      <c r="H44" s="6"/>
      <c r="I44" s="6"/>
      <c r="J44" s="6"/>
      <c r="K44" s="6"/>
      <c r="L44" s="6"/>
      <c r="M44" s="6"/>
      <c r="N44" s="6"/>
      <c r="O44" s="6"/>
      <c r="P44" s="6"/>
      <c r="Q44" s="6"/>
      <c r="R44" s="6"/>
      <c r="S44" s="6"/>
      <c r="T44" s="6"/>
      <c r="U44" s="6"/>
      <c r="V44" s="6"/>
      <c r="W44" s="6"/>
      <c r="X44" s="6"/>
      <c r="Y44" s="6"/>
      <c r="Z44" s="6"/>
    </row>
    <row r="45" spans="1:26" ht="36.75" customHeight="1" x14ac:dyDescent="0.15">
      <c r="A45" s="279" t="s">
        <v>77</v>
      </c>
      <c r="B45" s="271"/>
      <c r="C45" s="18" t="s">
        <v>53</v>
      </c>
      <c r="D45" s="18" t="s">
        <v>54</v>
      </c>
      <c r="E45" s="19" t="s">
        <v>55</v>
      </c>
      <c r="F45" s="20" t="str">
        <f>F23</f>
        <v>Analyst Notes</v>
      </c>
      <c r="G45" s="6"/>
      <c r="H45" s="6"/>
      <c r="I45" s="6"/>
      <c r="J45" s="6"/>
      <c r="K45" s="6"/>
      <c r="L45" s="6"/>
      <c r="M45" s="6"/>
      <c r="N45" s="6"/>
      <c r="O45" s="6"/>
      <c r="P45" s="6"/>
      <c r="Q45" s="6"/>
      <c r="R45" s="6"/>
      <c r="S45" s="6"/>
      <c r="T45" s="6"/>
      <c r="U45" s="6"/>
      <c r="V45" s="6"/>
      <c r="W45" s="6"/>
      <c r="X45" s="6"/>
      <c r="Y45" s="6"/>
      <c r="Z45" s="6"/>
    </row>
    <row r="46" spans="1:26" ht="68" x14ac:dyDescent="0.15">
      <c r="A46" s="16" t="s">
        <v>78</v>
      </c>
      <c r="B46" s="16" t="str">
        <f>VLOOKUP(A46,Questions!B$18:C$109,2,FALSE)</f>
        <v>Has a third party expert conducted an accessibility audit of the most recent version of your product?</v>
      </c>
      <c r="C46" s="23" t="s">
        <v>244</v>
      </c>
      <c r="D46" s="254" t="s">
        <v>2290</v>
      </c>
      <c r="E46" s="21" t="str">
        <f>IF((C46=""),VLOOKUP(A46,Questions!$B$18:$G$109,4,FALSE),IF(C46="Yes",VLOOKUP(A46,Questions!$B$18:$G$109,6,FALSE),IF(C46="No",VLOOKUP(A46,Questions!$B$18:$G$109,5,FALSE),"N/A")))</f>
        <v>Please provide plans (when and by whom) any audit is planned, if any or rationale if not.</v>
      </c>
      <c r="F46" s="22" t="str">
        <f>VLOOKUP(A46,'Analyst Report'!$A$31:$E$119,5,FALSE)</f>
        <v xml:space="preserve"> </v>
      </c>
      <c r="G46" s="6"/>
      <c r="H46" s="6"/>
      <c r="I46" s="6"/>
      <c r="J46" s="6"/>
      <c r="K46" s="6"/>
      <c r="L46" s="6"/>
      <c r="M46" s="6"/>
      <c r="N46" s="6"/>
      <c r="O46" s="6"/>
      <c r="P46" s="6"/>
      <c r="Q46" s="6"/>
      <c r="R46" s="6"/>
      <c r="S46" s="6"/>
      <c r="T46" s="6"/>
      <c r="U46" s="6"/>
      <c r="V46" s="6"/>
      <c r="W46" s="6"/>
      <c r="X46" s="6"/>
      <c r="Y46" s="6"/>
      <c r="Z46" s="6"/>
    </row>
    <row r="47" spans="1:26" ht="60" x14ac:dyDescent="0.15">
      <c r="A47" s="16" t="s">
        <v>79</v>
      </c>
      <c r="B47" s="16" t="str">
        <f>VLOOKUP(A47,Questions!B$18:C$109,2,FALSE)</f>
        <v>Do you have a documented and implemented process for verifying accessibility conformance?</v>
      </c>
      <c r="C47" s="23" t="s">
        <v>220</v>
      </c>
      <c r="D47" s="259" t="s">
        <v>2291</v>
      </c>
      <c r="E47" s="21" t="str">
        <f>IF((C47=""),VLOOKUP(A47,Questions!$B$18:$G$109,4,FALSE),IF(C47="Yes",VLOOKUP(A47,Questions!$B$18:$G$109,6,FALSE),IF(C47="No",VLOOKUP(A47,Questions!$B$18:$G$109,5,FALSE),"N/A")))</f>
        <v>Describe your processes and methodologies for validating accessibility conformance.</v>
      </c>
      <c r="F47" s="22" t="str">
        <f>VLOOKUP(A47,'Analyst Report'!$A$31:$E$119,5,FALSE)</f>
        <v xml:space="preserve"> </v>
      </c>
      <c r="G47" s="6"/>
      <c r="H47" s="6"/>
      <c r="I47" s="6"/>
      <c r="J47" s="6"/>
      <c r="K47" s="6"/>
      <c r="L47" s="6"/>
      <c r="M47" s="6"/>
      <c r="N47" s="6"/>
      <c r="O47" s="6"/>
      <c r="P47" s="6"/>
      <c r="Q47" s="6"/>
      <c r="R47" s="6"/>
      <c r="S47" s="6"/>
      <c r="T47" s="6"/>
      <c r="U47" s="6"/>
      <c r="V47" s="6"/>
      <c r="W47" s="6"/>
      <c r="X47" s="6"/>
      <c r="Y47" s="6"/>
      <c r="Z47" s="6"/>
    </row>
    <row r="48" spans="1:26" ht="187" x14ac:dyDescent="0.15">
      <c r="A48" s="16" t="s">
        <v>80</v>
      </c>
      <c r="B48" s="16" t="str">
        <f>VLOOKUP(A48,Questions!B$18:C$109,2,FALSE)</f>
        <v>Have you adopted a technical or legal accessibility standard of conformance for the product in question?</v>
      </c>
      <c r="C48" s="23" t="s">
        <v>244</v>
      </c>
      <c r="D48" s="254" t="s">
        <v>2292</v>
      </c>
      <c r="E48" s="21" t="str">
        <f>IF((C48=""),VLOOKUP(A48,Questions!$B$18:$G$109,4,FALSE),IF(C48="Yes",VLOOKUP(A48,Questions!$B$18:$G$109,6,FALSE),IF(C48="No",VLOOKUP(A48,Questions!$B$18:$G$109,5,FALSE),"N/A")))</f>
        <v>Summarize your decision to not adopt a technical or legal standard of conformance for the product in question.</v>
      </c>
      <c r="F48" s="22" t="str">
        <f>VLOOKUP(A48,'Analyst Report'!$A$31:$E$119,5,FALSE)</f>
        <v xml:space="preserve"> </v>
      </c>
      <c r="G48" s="6"/>
      <c r="H48" s="6"/>
      <c r="I48" s="6"/>
      <c r="J48" s="6"/>
      <c r="K48" s="6"/>
      <c r="L48" s="6"/>
      <c r="M48" s="6"/>
      <c r="N48" s="6"/>
      <c r="O48" s="6"/>
      <c r="P48" s="6"/>
      <c r="Q48" s="6"/>
      <c r="R48" s="6"/>
      <c r="S48" s="6"/>
      <c r="T48" s="6"/>
      <c r="U48" s="6"/>
      <c r="V48" s="6"/>
      <c r="W48" s="6"/>
      <c r="X48" s="6"/>
      <c r="Y48" s="6"/>
      <c r="Z48" s="6"/>
    </row>
    <row r="49" spans="1:26" ht="120" x14ac:dyDescent="0.15">
      <c r="A49" s="16" t="s">
        <v>81</v>
      </c>
      <c r="B49" s="16" t="str">
        <f>VLOOKUP(A49,Questions!B$18:C$109,2,FALSE)</f>
        <v>Can you provide a current, detailed accessibility roadmap with delivery timelines?</v>
      </c>
      <c r="C49" s="23" t="s">
        <v>244</v>
      </c>
      <c r="D49" s="259" t="s">
        <v>2293</v>
      </c>
      <c r="E49" s="21" t="str">
        <f>IF((C49=""),VLOOKUP(A49,Questions!$B$18:$G$109,4,FALSE),IF(C49="Yes",VLOOKUP(A49,Questions!$B$18:$G$109,6,FALSE),IF(C49="No",VLOOKUP(A49,Questions!$B$18:$G$109,5,FALSE),"N/A")))</f>
        <v>Please provide any plans to develop and share an accessibility product roadmap in the future.</v>
      </c>
      <c r="F49" s="169" t="str">
        <f>VLOOKUP(A49,'Analyst Report'!$A$31:$E$119,5,FALSE)</f>
        <v xml:space="preserve"> </v>
      </c>
      <c r="G49" s="6"/>
      <c r="H49" s="6"/>
      <c r="I49" s="6"/>
      <c r="J49" s="6"/>
      <c r="K49" s="6"/>
      <c r="L49" s="6"/>
      <c r="M49" s="6"/>
      <c r="N49" s="6"/>
      <c r="O49" s="6"/>
      <c r="P49" s="6"/>
      <c r="Q49" s="6"/>
      <c r="R49" s="6"/>
      <c r="S49" s="6"/>
      <c r="T49" s="6"/>
      <c r="U49" s="6"/>
      <c r="V49" s="6"/>
      <c r="W49" s="6"/>
      <c r="X49" s="6"/>
      <c r="Y49" s="6"/>
      <c r="Z49" s="6"/>
    </row>
    <row r="50" spans="1:26" ht="120" x14ac:dyDescent="0.15">
      <c r="A50" s="16" t="s">
        <v>82</v>
      </c>
      <c r="B50" s="16" t="str">
        <f>VLOOKUP(A50,Questions!B$18:C$109,2,FALSE)</f>
        <v>Do you expect your staff to maintain a current skill set in IT accessibility?</v>
      </c>
      <c r="C50" s="23" t="s">
        <v>220</v>
      </c>
      <c r="D50" s="259" t="s">
        <v>2294</v>
      </c>
      <c r="E50" s="21" t="str">
        <f>IF((C50=""),VLOOKUP(A50,Questions!$B$18:$G$109,4,FALSE),IF(C50="Yes",VLOOKUP(A50,Questions!$B$18:$G$109,6,FALSE),IF(C50="No",VLOOKUP(A50,Questions!$B$18:$G$109,5,FALSE),"N/A")))</f>
        <v>Provide any further relevant information about how expertise is maintained; include any accessibility certifications staff may hold (e.g., IAAP WAS &lt;https://www.accessibilityassociation.org/certifications&gt; or DHS Trusted Tester &lt;https://section508.gov/test/trusted-tester&gt;.</v>
      </c>
      <c r="F50" s="22" t="str">
        <f>VLOOKUP(A50,'Analyst Report'!$A$31:$E$119,5,FALSE)</f>
        <v xml:space="preserve"> </v>
      </c>
      <c r="G50" s="6"/>
      <c r="H50" s="6"/>
      <c r="I50" s="6"/>
      <c r="J50" s="6"/>
      <c r="K50" s="6"/>
      <c r="L50" s="6"/>
      <c r="M50" s="6"/>
      <c r="N50" s="6"/>
      <c r="O50" s="6"/>
      <c r="P50" s="6"/>
      <c r="Q50" s="6"/>
      <c r="R50" s="6"/>
      <c r="S50" s="6"/>
      <c r="T50" s="6"/>
      <c r="U50" s="6"/>
      <c r="V50" s="6"/>
      <c r="W50" s="6"/>
      <c r="X50" s="6"/>
      <c r="Y50" s="6"/>
      <c r="Z50" s="6"/>
    </row>
    <row r="51" spans="1:26" ht="119" x14ac:dyDescent="0.15">
      <c r="A51" s="16" t="s">
        <v>83</v>
      </c>
      <c r="B51" s="16" t="str">
        <f>VLOOKUP(A51,Questions!B$18:C$109,2,FALSE)</f>
        <v>Do you have a documented and implemented process for reporting and tracking accessibility issues?</v>
      </c>
      <c r="C51" s="23" t="s">
        <v>220</v>
      </c>
      <c r="D51" s="256" t="s">
        <v>2295</v>
      </c>
      <c r="E51" s="21" t="str">
        <f>IF((C51=""),VLOOKUP(A51,Questions!$B$18:$G$109,4,FALSE),IF(C51="Yes",VLOOKUP(A51,Questions!$B$18:$G$109,6,FALSE),IF(C51="No",VLOOKUP(A51,Questions!$B$18:$G$109,5,FALSE),"N/A")))</f>
        <v>Describe the process and any recent examples of fixes as a result of the process.</v>
      </c>
      <c r="F51" s="22" t="str">
        <f>VLOOKUP(A51,'Analyst Report'!$A$31:$E$119,5,FALSE)</f>
        <v xml:space="preserve"> </v>
      </c>
      <c r="G51" s="6"/>
      <c r="H51" s="6"/>
      <c r="I51" s="6"/>
      <c r="J51" s="6"/>
      <c r="K51" s="6"/>
      <c r="L51" s="6"/>
      <c r="M51" s="6"/>
      <c r="N51" s="6"/>
      <c r="O51" s="6"/>
      <c r="P51" s="6"/>
      <c r="Q51" s="6"/>
      <c r="R51" s="6"/>
      <c r="S51" s="6"/>
      <c r="T51" s="6"/>
      <c r="U51" s="6"/>
      <c r="V51" s="6"/>
      <c r="W51" s="6"/>
      <c r="X51" s="6"/>
      <c r="Y51" s="6"/>
      <c r="Z51" s="6"/>
    </row>
    <row r="52" spans="1:26" ht="170" x14ac:dyDescent="0.15">
      <c r="A52" s="16" t="s">
        <v>84</v>
      </c>
      <c r="B52" s="16" t="str">
        <f>VLOOKUP(A52,Questions!B$18:C$109,2,FALSE)</f>
        <v>Do you have documented processes and procedures for implementing accessibility into your development lifecycle?</v>
      </c>
      <c r="C52" s="23" t="s">
        <v>220</v>
      </c>
      <c r="D52" s="254" t="s">
        <v>2296</v>
      </c>
      <c r="E52" s="21" t="str">
        <f>IF((C52=""),VLOOKUP(A52,Questions!$B$18:$G$109,4,FALSE),IF(C52="Yes",VLOOKUP(A52,Questions!$B$18:$G$109,6,FALSE),IF(C52="No",VLOOKUP(A52,Questions!$B$18:$G$109,5,FALSE),"N/A")))</f>
        <v>Provide further details or multiple means in Additional Information.</v>
      </c>
      <c r="F52" s="22" t="str">
        <f>VLOOKUP(A52,'Analyst Report'!$A$31:$E$119,5,FALSE)</f>
        <v xml:space="preserve"> </v>
      </c>
      <c r="G52" s="6"/>
      <c r="H52" s="6"/>
      <c r="I52" s="6"/>
      <c r="J52" s="6"/>
      <c r="K52" s="6"/>
      <c r="L52" s="6"/>
      <c r="M52" s="6"/>
      <c r="N52" s="6"/>
      <c r="O52" s="6"/>
      <c r="P52" s="6"/>
      <c r="Q52" s="6"/>
      <c r="R52" s="6"/>
      <c r="S52" s="6"/>
      <c r="T52" s="6"/>
      <c r="U52" s="6"/>
      <c r="V52" s="6"/>
      <c r="W52" s="6"/>
      <c r="X52" s="6"/>
      <c r="Y52" s="6"/>
      <c r="Z52" s="6"/>
    </row>
    <row r="53" spans="1:26" ht="51" x14ac:dyDescent="0.15">
      <c r="A53" s="16" t="s">
        <v>85</v>
      </c>
      <c r="B53" s="16" t="str">
        <f>VLOOKUP(A53,Questions!B$18:C$109,2,FALSE)</f>
        <v>Can all functions of the application or service be performed using only the keyboard?</v>
      </c>
      <c r="C53" s="23" t="s">
        <v>220</v>
      </c>
      <c r="D53" s="256" t="s">
        <v>2297</v>
      </c>
      <c r="E53" s="21" t="str">
        <f>IF((C53=""),VLOOKUP(A53,Questions!$B$18:$G$109,4,FALSE),IF(C53="Yes",VLOOKUP(A53,Questions!$B$18:$G$109,6,FALSE),IF(C53="No",VLOOKUP(A53,Questions!$B$18:$G$109,5,FALSE),"N/A")))</f>
        <v>State when and on which platform this was verified.</v>
      </c>
      <c r="F53" s="22" t="str">
        <f>VLOOKUP(A53,'Analyst Report'!$A$31:$E$119,5,FALSE)</f>
        <v xml:space="preserve"> </v>
      </c>
      <c r="G53" s="6"/>
      <c r="H53" s="6"/>
      <c r="I53" s="6"/>
      <c r="J53" s="6"/>
      <c r="K53" s="6"/>
      <c r="L53" s="6"/>
      <c r="M53" s="6"/>
      <c r="N53" s="6"/>
      <c r="O53" s="6"/>
      <c r="P53" s="6"/>
      <c r="Q53" s="6"/>
      <c r="R53" s="6"/>
      <c r="S53" s="6"/>
      <c r="T53" s="6"/>
      <c r="U53" s="6"/>
      <c r="V53" s="6"/>
      <c r="W53" s="6"/>
      <c r="X53" s="6"/>
      <c r="Y53" s="6"/>
      <c r="Z53" s="6"/>
    </row>
    <row r="54" spans="1:26" ht="30" x14ac:dyDescent="0.15">
      <c r="A54" s="16" t="s">
        <v>86</v>
      </c>
      <c r="B54" s="16" t="str">
        <f>VLOOKUP(A54,Questions!B$18:C$109,2,FALSE)</f>
        <v>Does your product rely on activating a special ‘accessibility mode,’ a ‘lite version’ or accessing an alternate interface for accessibility purposes?</v>
      </c>
      <c r="C54" s="23" t="s">
        <v>244</v>
      </c>
      <c r="D54" s="24" t="s">
        <v>2265</v>
      </c>
      <c r="E54" s="21" t="str">
        <f>IF((C54=""),VLOOKUP(A54,Questions!$B$18:$G$109,4,FALSE),IF(C54="Yes",VLOOKUP(A54,Questions!$B$18:$G$109,6,FALSE),IF(C54="No",VLOOKUP(A54,Questions!$B$18:$G$109,5,FALSE),"N/A")))</f>
        <v xml:space="preserve"> </v>
      </c>
      <c r="F54" s="22" t="str">
        <f>VLOOKUP(A54,'Analyst Report'!$A$31:$E$119,5,FALSE)</f>
        <v xml:space="preserve"> </v>
      </c>
      <c r="G54" s="6"/>
      <c r="H54" s="6"/>
      <c r="I54" s="6"/>
      <c r="J54" s="6"/>
      <c r="K54" s="6"/>
      <c r="L54" s="6"/>
      <c r="M54" s="6"/>
      <c r="N54" s="6"/>
      <c r="O54" s="6"/>
      <c r="P54" s="6"/>
      <c r="Q54" s="6"/>
      <c r="R54" s="6"/>
      <c r="S54" s="6"/>
      <c r="T54" s="6"/>
      <c r="U54" s="6"/>
      <c r="V54" s="6"/>
      <c r="W54" s="6"/>
      <c r="X54" s="6"/>
      <c r="Y54" s="6"/>
      <c r="Z54" s="6"/>
    </row>
    <row r="55" spans="1:26" ht="36.75" customHeight="1" x14ac:dyDescent="0.15">
      <c r="A55" s="279" t="s">
        <v>87</v>
      </c>
      <c r="B55" s="271"/>
      <c r="C55" s="18" t="s">
        <v>53</v>
      </c>
      <c r="D55" s="18" t="s">
        <v>54</v>
      </c>
      <c r="E55" s="19" t="s">
        <v>55</v>
      </c>
      <c r="F55" s="20" t="str">
        <f>F23</f>
        <v>Analyst Notes</v>
      </c>
      <c r="G55" s="6"/>
      <c r="H55" s="6"/>
      <c r="I55" s="6"/>
      <c r="J55" s="6"/>
      <c r="K55" s="6"/>
      <c r="L55" s="6"/>
      <c r="M55" s="6"/>
      <c r="N55" s="6"/>
      <c r="O55" s="6"/>
      <c r="P55" s="6"/>
      <c r="Q55" s="6"/>
      <c r="R55" s="6"/>
      <c r="S55" s="6"/>
      <c r="T55" s="6"/>
      <c r="U55" s="6"/>
      <c r="V55" s="6"/>
      <c r="W55" s="6"/>
      <c r="X55" s="6"/>
      <c r="Y55" s="6"/>
      <c r="Z55" s="6"/>
    </row>
    <row r="56" spans="1:26" ht="135" x14ac:dyDescent="0.15">
      <c r="A56" s="16" t="s">
        <v>88</v>
      </c>
      <c r="B56" s="16" t="str">
        <f>VLOOKUP(A56,Questions!B$18:C$109,2,FALSE)</f>
        <v>Are access controls for institutional accounts based on structured rules, such as role-based access control (RBAC), attribute-based access control (ABAC) or policy-based access control (PBAC)?</v>
      </c>
      <c r="C56" s="23" t="s">
        <v>220</v>
      </c>
      <c r="D56" s="257" t="s">
        <v>2336</v>
      </c>
      <c r="E56" s="21" t="str">
        <f>IF((C56=""),VLOOKUP(A56,Questions!$B$18:$G$109,4,FALSE),IF(C56="Yes",VLOOKUP(A56,Questions!$B$18:$G$109,6,FALSE),IF(C56="No",VLOOKUP(A56,Questions!$B$18:$G$109,5,FALSE),"N/A")))</f>
        <v>Describe available roles.</v>
      </c>
      <c r="F56" s="22" t="str">
        <f>VLOOKUP(A56,'Analyst Report'!$A$31:$E$119,5,FALSE)</f>
        <v xml:space="preserve"> </v>
      </c>
      <c r="G56" s="6"/>
      <c r="H56" s="6"/>
      <c r="I56" s="6"/>
      <c r="J56" s="6"/>
      <c r="K56" s="6"/>
      <c r="L56" s="6"/>
      <c r="M56" s="6"/>
      <c r="N56" s="6"/>
      <c r="O56" s="6"/>
      <c r="P56" s="6"/>
      <c r="Q56" s="6"/>
      <c r="R56" s="6"/>
      <c r="S56" s="6"/>
      <c r="T56" s="6"/>
      <c r="U56" s="6"/>
      <c r="V56" s="6"/>
      <c r="W56" s="6"/>
      <c r="X56" s="6"/>
      <c r="Y56" s="6"/>
      <c r="Z56" s="6"/>
    </row>
    <row r="57" spans="1:26" ht="165" x14ac:dyDescent="0.15">
      <c r="A57" s="16" t="s">
        <v>89</v>
      </c>
      <c r="B57" s="16" t="str">
        <f>VLOOKUP(A57,Questions!B$18:C$109,2,FALSE)</f>
        <v>Are access controls for staff within your organization based on structured rules, such as RBAC, ABAC, or PBAC?</v>
      </c>
      <c r="C57" s="23" t="s">
        <v>220</v>
      </c>
      <c r="D57" s="257" t="s">
        <v>2337</v>
      </c>
      <c r="E57" s="21" t="str">
        <f>IF((C57=""),VLOOKUP(A57,Questions!$B$18:$G$109,4,FALSE),IF(C57="Yes",VLOOKUP(A57,Questions!$B$18:$G$109,6,FALSE),IF(C57="No",VLOOKUP(A57,Questions!$B$18:$G$109,5,FALSE),"N/A")))</f>
        <v xml:space="preserve"> </v>
      </c>
      <c r="F57" s="22" t="str">
        <f>VLOOKUP(A57,'Analyst Report'!$A$31:$E$119,5,FALSE)</f>
        <v xml:space="preserve"> </v>
      </c>
      <c r="G57" s="6"/>
      <c r="H57" s="6"/>
      <c r="I57" s="6"/>
      <c r="J57" s="6"/>
      <c r="K57" s="6"/>
      <c r="L57" s="6"/>
      <c r="M57" s="6"/>
      <c r="N57" s="6"/>
      <c r="O57" s="6"/>
      <c r="P57" s="6"/>
      <c r="Q57" s="6"/>
      <c r="R57" s="6"/>
      <c r="S57" s="6"/>
      <c r="T57" s="6"/>
      <c r="U57" s="6"/>
      <c r="V57" s="6"/>
      <c r="W57" s="6"/>
      <c r="X57" s="6"/>
      <c r="Y57" s="6"/>
      <c r="Z57" s="6"/>
    </row>
    <row r="58" spans="1:26" ht="90" x14ac:dyDescent="0.15">
      <c r="A58" s="16" t="s">
        <v>90</v>
      </c>
      <c r="B58" s="16" t="str">
        <f>VLOOKUP(A58,Questions!B$18:C$109,2,FALSE)</f>
        <v>Do you have a documented and currently implemented strategy for securing employee workstations when they work remotely? (i.e. not in a trusted computing environment)</v>
      </c>
      <c r="C58" s="23" t="s">
        <v>220</v>
      </c>
      <c r="D58" s="357" t="s">
        <v>2338</v>
      </c>
      <c r="E58" s="21" t="str">
        <f>IF((C58=""),VLOOKUP(A58,Questions!$B$18:$G$109,4,FALSE),IF(C58="Yes",VLOOKUP(A58,Questions!$B$18:$G$109,6,FALSE),IF(C58="No",VLOOKUP(A58,Questions!$B$18:$G$109,5,FALSE),"N/A")))</f>
        <v>Provide supporting documentation of your strategy.</v>
      </c>
      <c r="F58" s="22" t="str">
        <f>VLOOKUP(A58,'Analyst Report'!$A$31:$E$119,5,FALSE)</f>
        <v xml:space="preserve"> </v>
      </c>
      <c r="G58" s="6"/>
      <c r="H58" s="6"/>
      <c r="I58" s="6"/>
      <c r="J58" s="6"/>
      <c r="K58" s="6"/>
      <c r="L58" s="6"/>
      <c r="M58" s="6"/>
      <c r="N58" s="6"/>
      <c r="O58" s="6"/>
      <c r="P58" s="6"/>
      <c r="Q58" s="6"/>
      <c r="R58" s="6"/>
      <c r="S58" s="6"/>
      <c r="T58" s="6"/>
      <c r="U58" s="6"/>
      <c r="V58" s="6"/>
      <c r="W58" s="6"/>
      <c r="X58" s="6"/>
      <c r="Y58" s="6"/>
      <c r="Z58" s="6"/>
    </row>
    <row r="59" spans="1:26" ht="60" x14ac:dyDescent="0.15">
      <c r="A59" s="16" t="s">
        <v>91</v>
      </c>
      <c r="B59" s="16" t="str">
        <f>VLOOKUP(A59,Questions!B$18:C$109,2,FALSE)</f>
        <v>Does the system provide data input validation and error messages?</v>
      </c>
      <c r="C59" s="23" t="s">
        <v>220</v>
      </c>
      <c r="D59" s="357" t="s">
        <v>2339</v>
      </c>
      <c r="E59" s="21" t="str">
        <f>IF((C59=""),VLOOKUP(A59,Questions!$B$18:$G$109,4,FALSE),IF(C59="Yes",VLOOKUP(A59,Questions!$B$18:$G$109,6,FALSE),IF(C59="No",VLOOKUP(A59,Questions!$B$18:$G$109,5,FALSE),"N/A")))</f>
        <v>Describe how your system(s) provide data input validation and error messages.</v>
      </c>
      <c r="F59" s="22" t="str">
        <f>VLOOKUP(A59,'Analyst Report'!$A$31:$E$119,5,FALSE)</f>
        <v xml:space="preserve"> </v>
      </c>
      <c r="G59" s="6"/>
      <c r="H59" s="6"/>
      <c r="I59" s="6"/>
      <c r="J59" s="6"/>
      <c r="K59" s="6"/>
      <c r="L59" s="6"/>
      <c r="M59" s="6"/>
      <c r="N59" s="6"/>
      <c r="O59" s="6"/>
      <c r="P59" s="6"/>
      <c r="Q59" s="6"/>
      <c r="R59" s="6"/>
      <c r="S59" s="6"/>
      <c r="T59" s="6"/>
      <c r="U59" s="6"/>
      <c r="V59" s="6"/>
      <c r="W59" s="6"/>
      <c r="X59" s="6"/>
      <c r="Y59" s="6"/>
      <c r="Z59" s="6"/>
    </row>
    <row r="60" spans="1:26" ht="16" x14ac:dyDescent="0.2">
      <c r="A60" s="16" t="s">
        <v>92</v>
      </c>
      <c r="B60" s="16" t="str">
        <f>VLOOKUP(A60,Questions!B$18:C$109,2,FALSE)</f>
        <v>Are you using a web application firewall (WAF)?</v>
      </c>
      <c r="C60" s="23" t="s">
        <v>220</v>
      </c>
      <c r="D60" s="257" t="s">
        <v>2340</v>
      </c>
      <c r="E60" s="21" t="str">
        <f>IF((C60=""),VLOOKUP(A60,Questions!$B$18:$G$109,4,FALSE),IF(C60="Yes",VLOOKUP(A60,Questions!$B$18:$G$109,6,FALSE),IF(C60="No",VLOOKUP(A60,Questions!$B$18:$G$109,5,FALSE),"N/A")))</f>
        <v>Describe the currently implemented WAF.</v>
      </c>
      <c r="F60" s="22" t="str">
        <f>VLOOKUP(A60,'Analyst Report'!$A$31:$E$119,5,FALSE)</f>
        <v xml:space="preserve"> </v>
      </c>
      <c r="G60" s="27"/>
      <c r="H60" s="27"/>
      <c r="I60" s="27"/>
      <c r="J60" s="27"/>
      <c r="K60" s="27"/>
      <c r="L60" s="27"/>
      <c r="M60" s="27"/>
      <c r="N60" s="27"/>
      <c r="O60" s="27"/>
      <c r="P60" s="27"/>
      <c r="Q60" s="28"/>
      <c r="R60" s="28"/>
      <c r="S60" s="28"/>
      <c r="T60" s="28"/>
      <c r="U60" s="28"/>
      <c r="V60" s="28"/>
      <c r="W60" s="28"/>
      <c r="X60" s="28"/>
      <c r="Y60" s="28"/>
      <c r="Z60" s="28"/>
    </row>
    <row r="61" spans="1:26" ht="105" x14ac:dyDescent="0.2">
      <c r="A61" s="16" t="s">
        <v>93</v>
      </c>
      <c r="B61" s="16" t="str">
        <f>VLOOKUP(A61,Questions!B$18:C$109,2,FALSE)</f>
        <v>Do you have a process and implemented procedures for managing your software supply chain (e.g. libraries, repositories, frameworks, etc)</v>
      </c>
      <c r="C61" s="23" t="s">
        <v>220</v>
      </c>
      <c r="D61" s="257" t="s">
        <v>2341</v>
      </c>
      <c r="E61" s="21" t="str">
        <f>IF((C61=""),VLOOKUP(A61,Questions!$B$18:$G$109,4,FALSE),IF(C61="Yes",VLOOKUP(A61,Questions!$B$18:$G$109,6,FALSE),IF(C61="No",VLOOKUP(A61,Questions!$B$18:$G$109,5,FALSE),"N/A")))</f>
        <v>Provide supporting documentation of your processes.</v>
      </c>
      <c r="F61" s="22" t="str">
        <f>VLOOKUP(A61,'Analyst Report'!$A$31:$E$119,5,FALSE)</f>
        <v xml:space="preserve"> </v>
      </c>
      <c r="G61" s="27"/>
      <c r="H61" s="27"/>
      <c r="I61" s="27"/>
      <c r="J61" s="27"/>
      <c r="K61" s="27"/>
      <c r="L61" s="27"/>
      <c r="M61" s="27"/>
      <c r="N61" s="27"/>
      <c r="O61" s="27"/>
      <c r="P61" s="27"/>
      <c r="Q61" s="28"/>
      <c r="R61" s="28"/>
      <c r="S61" s="28"/>
      <c r="T61" s="28"/>
      <c r="U61" s="28"/>
      <c r="V61" s="28"/>
      <c r="W61" s="28"/>
      <c r="X61" s="28"/>
      <c r="Y61" s="28"/>
      <c r="Z61" s="28"/>
    </row>
    <row r="62" spans="1:26" ht="36.75" customHeight="1" x14ac:dyDescent="0.2">
      <c r="A62" s="279" t="s">
        <v>94</v>
      </c>
      <c r="B62" s="271"/>
      <c r="C62" s="18" t="s">
        <v>53</v>
      </c>
      <c r="D62" s="18" t="s">
        <v>54</v>
      </c>
      <c r="E62" s="19" t="s">
        <v>55</v>
      </c>
      <c r="F62" s="20" t="str">
        <f>F23</f>
        <v>Analyst Notes</v>
      </c>
      <c r="G62" s="27"/>
      <c r="H62" s="27"/>
      <c r="I62" s="27"/>
      <c r="J62" s="27"/>
      <c r="K62" s="27"/>
      <c r="L62" s="27"/>
      <c r="M62" s="27"/>
      <c r="N62" s="27"/>
      <c r="O62" s="27"/>
      <c r="P62" s="27"/>
      <c r="Q62" s="28"/>
      <c r="R62" s="28"/>
      <c r="S62" s="28"/>
      <c r="T62" s="28"/>
      <c r="U62" s="28"/>
      <c r="V62" s="28"/>
      <c r="W62" s="28"/>
      <c r="X62" s="28"/>
      <c r="Y62" s="28"/>
      <c r="Z62" s="28"/>
    </row>
    <row r="63" spans="1:26" ht="75" x14ac:dyDescent="0.2">
      <c r="A63" s="16" t="s">
        <v>95</v>
      </c>
      <c r="B63" s="16" t="str">
        <f>VLOOKUP(A63,Questions!B$18:C$109,2,FALSE)</f>
        <v>Does your solution support single sign-on (SSO) protocols for user and administrator authentication?</v>
      </c>
      <c r="C63" s="23" t="s">
        <v>220</v>
      </c>
      <c r="D63" s="258" t="s">
        <v>2298</v>
      </c>
      <c r="E63" s="21" t="str">
        <f>IF((C63=""),VLOOKUP(A63,Questions!$B$18:$G$109,4,FALSE),IF(C63="Yes",VLOOKUP(A63,Questions!$B$18:$G$109,6,FALSE),IF(C63="No",VLOOKUP(A63,Questions!$B$18:$G$109,5,FALSE),"N/A")))</f>
        <v>Describe how strong authentication is enforced (e.g., complex passwords, multifactor tokens, certificates, biometrics, aging requirements, re-use policy).</v>
      </c>
      <c r="F63" s="22" t="str">
        <f>VLOOKUP(A63,'Analyst Report'!$A$31:$E$119,5,FALSE)</f>
        <v xml:space="preserve"> </v>
      </c>
      <c r="G63" s="27"/>
      <c r="H63" s="27"/>
      <c r="I63" s="27"/>
      <c r="J63" s="27"/>
      <c r="K63" s="27"/>
      <c r="L63" s="27"/>
      <c r="M63" s="27"/>
      <c r="N63" s="27"/>
      <c r="O63" s="27"/>
      <c r="P63" s="27"/>
      <c r="Q63" s="28"/>
      <c r="R63" s="28"/>
      <c r="S63" s="28"/>
      <c r="T63" s="28"/>
      <c r="U63" s="28"/>
      <c r="V63" s="28"/>
      <c r="W63" s="28"/>
      <c r="X63" s="28"/>
      <c r="Y63" s="28"/>
      <c r="Z63" s="28"/>
    </row>
    <row r="64" spans="1:26" ht="45" x14ac:dyDescent="0.15">
      <c r="A64" s="29" t="s">
        <v>96</v>
      </c>
      <c r="B64" s="16" t="str">
        <f>VLOOKUP(A64,Questions!B$18:C$109,2,FALSE)</f>
        <v>Does your organization participate in InCommon or another eduGAIN affiliated trust federation?</v>
      </c>
      <c r="C64" s="23" t="s">
        <v>220</v>
      </c>
      <c r="D64" s="260" t="s">
        <v>2299</v>
      </c>
      <c r="E64" s="21" t="str">
        <f>IF((C64=""),VLOOKUP(A64,Questions!$B$18:$G$109,4,FALSE),IF(C64="Yes",VLOOKUP(A64,Questions!$B$18:$G$109,6,FALSE),IF(C64="No",VLOOKUP(A64,Questions!$B$18:$G$109,5,FALSE),"N/A")))</f>
        <v>List the entityIds registered in the Additional Information column.</v>
      </c>
      <c r="F64" s="22" t="str">
        <f>VLOOKUP(A64,'Analyst Report'!$A$31:$E$119,5,FALSE)</f>
        <v xml:space="preserve"> </v>
      </c>
      <c r="G64" s="6"/>
      <c r="H64" s="6"/>
      <c r="I64" s="6"/>
      <c r="J64" s="6"/>
      <c r="K64" s="6"/>
      <c r="L64" s="6"/>
      <c r="M64" s="6"/>
      <c r="N64" s="6"/>
      <c r="O64" s="6"/>
      <c r="P64" s="6"/>
      <c r="Q64" s="6"/>
      <c r="R64" s="6"/>
      <c r="S64" s="6"/>
      <c r="T64" s="6"/>
      <c r="U64" s="6"/>
      <c r="V64" s="6"/>
      <c r="W64" s="6"/>
      <c r="X64" s="6"/>
      <c r="Y64" s="6"/>
      <c r="Z64" s="6"/>
    </row>
    <row r="65" spans="1:26" ht="85" x14ac:dyDescent="0.15">
      <c r="A65" s="16" t="s">
        <v>97</v>
      </c>
      <c r="B65" s="16" t="str">
        <f>VLOOKUP(A65,Questions!B$18:C$109,2,FALSE)</f>
        <v>Does your application support integration with other authentication and authorization systems?</v>
      </c>
      <c r="C65" s="23" t="s">
        <v>220</v>
      </c>
      <c r="D65" s="254" t="s">
        <v>2300</v>
      </c>
      <c r="E65" s="21" t="str">
        <f>IF((C65=""),VLOOKUP(A65,Questions!$B$18:$G$109,4,FALSE),IF(C65="Yes",VLOOKUP(A65,Questions!$B$18:$G$109,6,FALSE),IF(C65="No",VLOOKUP(A65,Questions!$B$18:$G$109,5,FALSE),"N/A")))</f>
        <v>List which systems and versions supported (such as Active Directory, Kerberos, or other LDAP compatible directory) in Additional Info.</v>
      </c>
      <c r="F65" s="22" t="str">
        <f>VLOOKUP(A65,'Analyst Report'!$A$31:$E$119,5,FALSE)</f>
        <v xml:space="preserve"> </v>
      </c>
      <c r="G65" s="6"/>
      <c r="H65" s="6"/>
      <c r="I65" s="6"/>
      <c r="J65" s="6"/>
      <c r="K65" s="6"/>
      <c r="L65" s="6"/>
      <c r="M65" s="6"/>
      <c r="N65" s="6"/>
      <c r="O65" s="6"/>
      <c r="P65" s="6"/>
      <c r="Q65" s="6"/>
      <c r="R65" s="6"/>
      <c r="S65" s="6"/>
      <c r="T65" s="6"/>
      <c r="U65" s="6"/>
      <c r="V65" s="6"/>
      <c r="W65" s="6"/>
      <c r="X65" s="6"/>
      <c r="Y65" s="6"/>
      <c r="Z65" s="6"/>
    </row>
    <row r="66" spans="1:26" ht="75" x14ac:dyDescent="0.15">
      <c r="A66" s="16" t="s">
        <v>98</v>
      </c>
      <c r="B66" s="16" t="str">
        <f>VLOOKUP(A66,Questions!B$18:C$109,2,FALSE)</f>
        <v>Does your solution support any of the following Web SSO standards? [e.g., SAML2 (with redirect flow), OIDC, CAS, or other]</v>
      </c>
      <c r="C66" s="23" t="s">
        <v>220</v>
      </c>
      <c r="D66" s="258" t="s">
        <v>2301</v>
      </c>
      <c r="E66" s="21" t="str">
        <f>IF((C66=""),VLOOKUP(A66,Questions!$B$18:$G$109,4,FALSE),IF(C66="Yes",VLOOKUP(A66,Questions!$B$18:$G$109,6,FALSE),IF(C66="No",VLOOKUP(A66,Questions!$B$18:$G$109,5,FALSE),"N/A")))</f>
        <v>State the Web SSO standards supported by your solution and provide additional details about your support, including framework(s) in use, how information is exchanged securely, etc.</v>
      </c>
      <c r="F66" s="22" t="str">
        <f>VLOOKUP(A66,'Analyst Report'!$A$31:$E$119,5,FALSE)</f>
        <v xml:space="preserve"> </v>
      </c>
      <c r="G66" s="6"/>
      <c r="H66" s="6"/>
      <c r="I66" s="6"/>
      <c r="J66" s="6"/>
      <c r="K66" s="6"/>
      <c r="L66" s="6"/>
      <c r="M66" s="6"/>
      <c r="N66" s="6"/>
      <c r="O66" s="6"/>
      <c r="P66" s="6"/>
      <c r="Q66" s="6"/>
      <c r="R66" s="6"/>
      <c r="S66" s="6"/>
      <c r="T66" s="6"/>
      <c r="U66" s="6"/>
      <c r="V66" s="6"/>
      <c r="W66" s="6"/>
      <c r="X66" s="6"/>
      <c r="Y66" s="6"/>
      <c r="Z66" s="6"/>
    </row>
    <row r="67" spans="1:26" ht="60" x14ac:dyDescent="0.15">
      <c r="A67" s="16" t="s">
        <v>99</v>
      </c>
      <c r="B67" s="16" t="str">
        <f>VLOOKUP(A67,Questions!B$18:C$109,2,FALSE)</f>
        <v>Do you support differentiation between email address and user identifier?</v>
      </c>
      <c r="C67" s="23" t="s">
        <v>220</v>
      </c>
      <c r="D67" s="358" t="s">
        <v>2344</v>
      </c>
      <c r="E67" s="21" t="str">
        <f>IF((C67=""),VLOOKUP(A67,Questions!$B$18:$G$109,4,FALSE),IF(C67="Yes",VLOOKUP(A67,Questions!$B$18:$G$109,6,FALSE),IF(C67="No",VLOOKUP(A67,Questions!$B$18:$G$109,5,FALSE),"N/A")))</f>
        <v xml:space="preserve"> </v>
      </c>
      <c r="F67" s="22" t="str">
        <f>VLOOKUP(A67,'Analyst Report'!$A$31:$E$119,5,FALSE)</f>
        <v xml:space="preserve"> </v>
      </c>
      <c r="G67" s="6"/>
      <c r="H67" s="6"/>
      <c r="I67" s="6"/>
      <c r="J67" s="6"/>
      <c r="K67" s="6"/>
      <c r="L67" s="6"/>
      <c r="M67" s="6"/>
      <c r="N67" s="6"/>
      <c r="O67" s="6"/>
      <c r="P67" s="6"/>
      <c r="Q67" s="6"/>
      <c r="R67" s="6"/>
      <c r="S67" s="6"/>
      <c r="T67" s="6"/>
      <c r="U67" s="6"/>
      <c r="V67" s="6"/>
      <c r="W67" s="6"/>
      <c r="X67" s="6"/>
      <c r="Y67" s="6"/>
      <c r="Z67" s="6"/>
    </row>
    <row r="68" spans="1:26" ht="45" x14ac:dyDescent="0.2">
      <c r="A68" s="29" t="s">
        <v>100</v>
      </c>
      <c r="B68" s="16" t="str">
        <f>VLOOKUP(A68,Questions!B$18:C$109,2,FALSE)</f>
        <v xml:space="preserve">Do you allow the customer to specify attribute mappings for any needed information beyond a user identifier? [e.g., Reference eduPerson, ePPA/ePPN/ePE ] </v>
      </c>
      <c r="C68" s="23" t="s">
        <v>244</v>
      </c>
      <c r="D68" s="31" t="s">
        <v>2265</v>
      </c>
      <c r="E68" s="21" t="str">
        <f>IF((C68=""),VLOOKUP(A68,Questions!$B$18:$G$109,4,FALSE),IF(C68="Yes",VLOOKUP(A68,Questions!$B$18:$G$109,6,FALSE),IF(C68="No",VLOOKUP(A68,Questions!$B$18:$G$109,5,FALSE),"N/A")))</f>
        <v>Describe plans to allow customers to specify attribute mappings.</v>
      </c>
      <c r="F68" s="22" t="str">
        <f>VLOOKUP(A68,'Analyst Report'!$A$31:$E$119,5,FALSE)</f>
        <v xml:space="preserve"> </v>
      </c>
      <c r="G68" s="6"/>
      <c r="H68" s="6"/>
      <c r="I68" s="6"/>
      <c r="J68" s="6"/>
      <c r="K68" s="6"/>
      <c r="L68" s="6"/>
      <c r="M68" s="6"/>
      <c r="N68" s="6"/>
      <c r="O68" s="6"/>
      <c r="P68" s="6"/>
      <c r="Q68" s="6"/>
      <c r="R68" s="6"/>
      <c r="S68" s="6"/>
      <c r="T68" s="6"/>
      <c r="U68" s="6"/>
      <c r="V68" s="6"/>
      <c r="W68" s="6"/>
      <c r="X68" s="6"/>
      <c r="Y68" s="6"/>
      <c r="Z68" s="6"/>
    </row>
    <row r="69" spans="1:26" ht="75" x14ac:dyDescent="0.15">
      <c r="A69" s="29" t="s">
        <v>101</v>
      </c>
      <c r="B69" s="16" t="str">
        <f>VLOOKUP(A69,Questions!B$18:C$109,2,FALSE)</f>
        <v>Are audit logs available to the institution that include AT LEAST all of the following; login, logout, actions performed, timestamp, and source IP address?</v>
      </c>
      <c r="C69" s="23" t="s">
        <v>220</v>
      </c>
      <c r="D69" s="358" t="s">
        <v>2342</v>
      </c>
      <c r="E69" s="21" t="str">
        <f>IF((C69=""),VLOOKUP(A69,Questions!$B$18:$G$109,4,FALSE),IF(C69="Yes",VLOOKUP(A69,Questions!$B$18:$G$109,6,FALSE),IF(C69="No",VLOOKUP(A69,Questions!$B$18:$G$109,5,FALSE),"N/A")))</f>
        <v xml:space="preserve"> </v>
      </c>
      <c r="F69" s="22" t="str">
        <f>VLOOKUP(A69,'Analyst Report'!$A$31:$E$119,5,FALSE)</f>
        <v xml:space="preserve"> </v>
      </c>
      <c r="G69" s="6"/>
      <c r="H69" s="6"/>
      <c r="I69" s="6"/>
      <c r="J69" s="6"/>
      <c r="K69" s="6"/>
      <c r="L69" s="6"/>
      <c r="M69" s="6"/>
      <c r="N69" s="6"/>
      <c r="O69" s="6"/>
      <c r="P69" s="6"/>
      <c r="Q69" s="6"/>
      <c r="R69" s="6"/>
      <c r="S69" s="6"/>
      <c r="T69" s="6"/>
      <c r="U69" s="6"/>
      <c r="V69" s="6"/>
      <c r="W69" s="6"/>
      <c r="X69" s="6"/>
      <c r="Y69" s="6"/>
      <c r="Z69" s="6"/>
    </row>
    <row r="70" spans="1:26" ht="60" x14ac:dyDescent="0.15">
      <c r="A70" s="16" t="s">
        <v>102</v>
      </c>
      <c r="B70" s="16" t="str">
        <f>VLOOKUP(A70,Questions!B$18:C$109,2,FALSE)</f>
        <v>If you don't support SSO, does your application and/or user-frontend/portal support multi-factor authentication? (e.g. Duo, Google Authenticator, OTP, etc.)</v>
      </c>
      <c r="C70" s="23" t="s">
        <v>220</v>
      </c>
      <c r="D70" s="359" t="s">
        <v>2343</v>
      </c>
      <c r="E70" s="21" t="str">
        <f>IF((C70=""),VLOOKUP(A70,Questions!$B$18:$G$109,4,FALSE),IF(C70="Yes",VLOOKUP(A70,Questions!$B$18:$G$109,6,FALSE),IF(C70="No",VLOOKUP(A70,Questions!$B$18:$G$109,5,FALSE),"N/A")))</f>
        <v>List all supported multi-factor authentication methods, technologies, and/or products and provide a brief summary of each.</v>
      </c>
      <c r="F70" s="22" t="str">
        <f>VLOOKUP(A70,'Analyst Report'!$A$31:$E$119,5,FALSE)</f>
        <v xml:space="preserve"> </v>
      </c>
      <c r="G70" s="6"/>
      <c r="H70" s="6"/>
      <c r="I70" s="6"/>
      <c r="J70" s="6"/>
      <c r="K70" s="6"/>
      <c r="L70" s="6"/>
      <c r="M70" s="6"/>
      <c r="N70" s="6"/>
      <c r="O70" s="6"/>
      <c r="P70" s="6"/>
      <c r="Q70" s="6"/>
      <c r="R70" s="6"/>
      <c r="S70" s="6"/>
      <c r="T70" s="6"/>
      <c r="U70" s="6"/>
      <c r="V70" s="6"/>
      <c r="W70" s="6"/>
      <c r="X70" s="6"/>
      <c r="Y70" s="6"/>
      <c r="Z70" s="6"/>
    </row>
    <row r="71" spans="1:26" ht="30" x14ac:dyDescent="0.2">
      <c r="A71" s="29" t="s">
        <v>103</v>
      </c>
      <c r="B71" s="16" t="str">
        <f>VLOOKUP(A71,Questions!B$18:C$109,2,FALSE)</f>
        <v>Does your application automatically lock the session or log-out an account after a period of inactivity?</v>
      </c>
      <c r="C71" s="23" t="s">
        <v>220</v>
      </c>
      <c r="D71" s="31" t="s">
        <v>2265</v>
      </c>
      <c r="E71" s="21" t="str">
        <f>IF((C71=""),VLOOKUP(A71,Questions!$B$18:$G$109,4,FALSE),IF(C71="Yes",VLOOKUP(A71,Questions!$B$18:$G$109,6,FALSE),IF(C71="No",VLOOKUP(A71,Questions!$B$18:$G$109,5,FALSE),"N/A")))</f>
        <v>Describe the default behavior of this capability.</v>
      </c>
      <c r="F71" s="22" t="str">
        <f>VLOOKUP(A71,'Analyst Report'!$A$31:$E$119,5,FALSE)</f>
        <v xml:space="preserve"> </v>
      </c>
      <c r="G71" s="6"/>
      <c r="H71" s="6"/>
      <c r="I71" s="6"/>
      <c r="J71" s="6"/>
      <c r="K71" s="6"/>
      <c r="L71" s="6"/>
      <c r="M71" s="6"/>
      <c r="N71" s="6"/>
      <c r="O71" s="6"/>
      <c r="P71" s="6"/>
      <c r="Q71" s="6"/>
      <c r="R71" s="6"/>
      <c r="S71" s="6"/>
      <c r="T71" s="6"/>
      <c r="U71" s="6"/>
      <c r="V71" s="6"/>
      <c r="W71" s="6"/>
      <c r="X71" s="6"/>
      <c r="Y71" s="6"/>
      <c r="Z71" s="6"/>
    </row>
    <row r="72" spans="1:26" ht="36" customHeight="1" x14ac:dyDescent="0.15">
      <c r="A72" s="279" t="s">
        <v>104</v>
      </c>
      <c r="B72" s="271"/>
      <c r="C72" s="18" t="s">
        <v>53</v>
      </c>
      <c r="D72" s="18" t="s">
        <v>54</v>
      </c>
      <c r="E72" s="19" t="s">
        <v>55</v>
      </c>
      <c r="F72" s="20" t="str">
        <f>F23</f>
        <v>Analyst Notes</v>
      </c>
      <c r="G72" s="6"/>
      <c r="H72" s="6"/>
      <c r="I72" s="6"/>
      <c r="J72" s="6"/>
      <c r="K72" s="6"/>
      <c r="L72" s="6"/>
      <c r="M72" s="6"/>
      <c r="N72" s="6"/>
      <c r="O72" s="6"/>
      <c r="P72" s="6"/>
      <c r="Q72" s="6"/>
      <c r="R72" s="6"/>
      <c r="S72" s="6"/>
      <c r="T72" s="6"/>
      <c r="U72" s="6"/>
      <c r="V72" s="6"/>
      <c r="W72" s="6"/>
      <c r="X72" s="6"/>
      <c r="Y72" s="6"/>
      <c r="Z72" s="6"/>
    </row>
    <row r="73" spans="1:26" ht="120" x14ac:dyDescent="0.15">
      <c r="A73" s="16" t="s">
        <v>105</v>
      </c>
      <c r="B73" s="16" t="str">
        <f>VLOOKUP(A73,Questions!B$18:C$109,2,FALSE)</f>
        <v>Do you have a systems management and configuration strategy that encompasses servers, appliances, cloud services, applications, and mobile devices (company and employee owned)?</v>
      </c>
      <c r="C73" s="261" t="s">
        <v>220</v>
      </c>
      <c r="D73" s="260" t="s">
        <v>2302</v>
      </c>
      <c r="E73" s="21" t="str">
        <f>IF((C73=""),VLOOKUP(A73,Questions!$B$18:$G$109,4,FALSE),IF(C73="Yes",VLOOKUP(A73,Questions!$B$18:$G$109,6,FALSE),IF(C73="No",VLOOKUP(A73,Questions!$B$18:$G$109,5,FALSE),"N/A")))</f>
        <v>Summarize your systems management and configuration strategy.</v>
      </c>
      <c r="F73" s="22" t="str">
        <f>VLOOKUP(A73,'Analyst Report'!$A$31:$E$119,5,FALSE)</f>
        <v xml:space="preserve"> </v>
      </c>
      <c r="G73" s="6"/>
      <c r="H73" s="6"/>
      <c r="I73" s="6"/>
      <c r="J73" s="6"/>
      <c r="K73" s="6"/>
      <c r="L73" s="6"/>
      <c r="M73" s="6"/>
      <c r="N73" s="6"/>
      <c r="O73" s="6"/>
      <c r="P73" s="6"/>
      <c r="Q73" s="6"/>
      <c r="R73" s="6"/>
      <c r="S73" s="6"/>
      <c r="T73" s="6"/>
      <c r="U73" s="6"/>
      <c r="V73" s="6"/>
      <c r="W73" s="6"/>
      <c r="X73" s="6"/>
      <c r="Y73" s="6"/>
      <c r="Z73" s="6"/>
    </row>
    <row r="74" spans="1:26" ht="165" x14ac:dyDescent="0.15">
      <c r="A74" s="16" t="s">
        <v>106</v>
      </c>
      <c r="B74" s="16" t="str">
        <f>VLOOKUP(A74,Questions!B$18:C$109,2,FALSE)</f>
        <v>Will the institution be notified of major changes to your environment that could impact the institution's security posture?</v>
      </c>
      <c r="C74" s="261" t="s">
        <v>220</v>
      </c>
      <c r="D74" s="260" t="s">
        <v>2303</v>
      </c>
      <c r="E74" s="21" t="str">
        <f>IF((C74=""),VLOOKUP(A74,Questions!$B$18:$G$109,4,FALSE),IF(C74="Yes",VLOOKUP(A74,Questions!$B$18:$G$109,6,FALSE),IF(C74="No",VLOOKUP(A74,Questions!$B$18:$G$109,5,FALSE),"N/A")))</f>
        <v>State how and when the institution will be notified of major changes to your environment.</v>
      </c>
      <c r="F74" s="22" t="str">
        <f>VLOOKUP(A74,'Analyst Report'!$A$31:$E$119,5,FALSE)</f>
        <v xml:space="preserve"> </v>
      </c>
      <c r="G74" s="6"/>
      <c r="H74" s="6"/>
      <c r="I74" s="6"/>
      <c r="J74" s="6"/>
      <c r="K74" s="6"/>
      <c r="L74" s="6"/>
      <c r="M74" s="6"/>
      <c r="N74" s="6"/>
      <c r="O74" s="6"/>
      <c r="P74" s="6"/>
      <c r="Q74" s="6"/>
      <c r="R74" s="6"/>
      <c r="S74" s="6"/>
      <c r="T74" s="6"/>
      <c r="U74" s="6"/>
      <c r="V74" s="6"/>
      <c r="W74" s="6"/>
      <c r="X74" s="6"/>
      <c r="Y74" s="6"/>
      <c r="Z74" s="6"/>
    </row>
    <row r="75" spans="1:26" ht="105" x14ac:dyDescent="0.15">
      <c r="A75" s="16" t="s">
        <v>107</v>
      </c>
      <c r="B75" s="16" t="str">
        <f>VLOOKUP(A75,Questions!B$18:C$109,2,FALSE)</f>
        <v>Are your systems and applications scanned for vulnerabilities [that are then remediated] prior to new releases?</v>
      </c>
      <c r="C75" s="261" t="s">
        <v>244</v>
      </c>
      <c r="D75" s="260" t="s">
        <v>2304</v>
      </c>
      <c r="E75" s="21" t="str">
        <f>IF((C75=""),VLOOKUP(A75,Questions!$B$18:$G$109,4,FALSE),IF(C75="Yes",VLOOKUP(A75,Questions!$B$18:$G$109,6,FALSE),IF(C75="No",VLOOKUP(A75,Questions!$B$18:$G$109,5,FALSE),"N/A")))</f>
        <v>Describe plans to implement application vulnerability scanning [and remediation] prior to release.</v>
      </c>
      <c r="F75" s="22" t="str">
        <f>VLOOKUP(A75,'Analyst Report'!$A$31:$E$119,5,FALSE)</f>
        <v xml:space="preserve"> </v>
      </c>
      <c r="G75" s="6"/>
      <c r="H75" s="6"/>
      <c r="I75" s="6"/>
      <c r="J75" s="6"/>
      <c r="K75" s="6"/>
      <c r="L75" s="6"/>
      <c r="M75" s="6"/>
      <c r="N75" s="6"/>
      <c r="O75" s="6"/>
      <c r="P75" s="6"/>
      <c r="Q75" s="6"/>
      <c r="R75" s="6"/>
      <c r="S75" s="6"/>
      <c r="T75" s="6"/>
      <c r="U75" s="6"/>
      <c r="V75" s="6"/>
      <c r="W75" s="6"/>
      <c r="X75" s="6"/>
      <c r="Y75" s="6"/>
      <c r="Z75" s="6"/>
    </row>
    <row r="76" spans="1:26" ht="60" x14ac:dyDescent="0.15">
      <c r="A76" s="16" t="s">
        <v>108</v>
      </c>
      <c r="B76" s="16" t="str">
        <f>VLOOKUP(A76,Questions!B$18:C$109,2,FALSE)</f>
        <v>Have your systems and applications had a third party security assessment completed in the last year?</v>
      </c>
      <c r="C76" s="261" t="s">
        <v>220</v>
      </c>
      <c r="D76" s="260" t="s">
        <v>2305</v>
      </c>
      <c r="E76" s="21" t="str">
        <f>IF((C76=""),VLOOKUP(A76,Questions!$B$18:$G$109,4,FALSE),IF(C76="Yes",VLOOKUP(A76,Questions!$B$18:$G$109,6,FALSE),IF(C76="No",VLOOKUP(A76,Questions!$B$18:$G$109,5,FALSE),"N/A")))</f>
        <v>Provide the results with this document (link or attached), if possible. State the date of the last completed third party security assessment.</v>
      </c>
      <c r="F76" s="22" t="str">
        <f>VLOOKUP(A76,'Analyst Report'!$A$31:$E$119,5,FALSE)</f>
        <v xml:space="preserve"> </v>
      </c>
      <c r="G76" s="6"/>
      <c r="H76" s="6"/>
      <c r="I76" s="6"/>
      <c r="J76" s="6"/>
      <c r="K76" s="6"/>
      <c r="L76" s="6"/>
      <c r="M76" s="6"/>
      <c r="N76" s="6"/>
      <c r="O76" s="6"/>
      <c r="P76" s="6"/>
      <c r="Q76" s="6"/>
      <c r="R76" s="6"/>
      <c r="S76" s="6"/>
      <c r="T76" s="6"/>
      <c r="U76" s="6"/>
      <c r="V76" s="6"/>
      <c r="W76" s="6"/>
      <c r="X76" s="6"/>
      <c r="Y76" s="6"/>
      <c r="Z76" s="6"/>
    </row>
    <row r="77" spans="1:26" ht="354" x14ac:dyDescent="0.15">
      <c r="A77" s="16" t="s">
        <v>109</v>
      </c>
      <c r="B77" s="16" t="str">
        <f>VLOOKUP(A77,Questions!B$18:C$109,2,FALSE)</f>
        <v>Do you have policy and procedure, currently implemented, guiding how security risks are mitigated until patches can be applied?</v>
      </c>
      <c r="C77" s="261" t="s">
        <v>220</v>
      </c>
      <c r="D77" s="260" t="s">
        <v>2306</v>
      </c>
      <c r="E77" s="21" t="str">
        <f>IF((C77=""),VLOOKUP(A77,Questions!$B$18:$G$109,4,FALSE),IF(C77="Yes",VLOOKUP(A77,Questions!$B$18:$G$109,6,FALSE),IF(C77="No",VLOOKUP(A77,Questions!$B$18:$G$109,5,FALSE),"N/A")))</f>
        <v>Summarize the policy and procedure(s) guiding risk mitigation practices before critical patches can be applied.</v>
      </c>
      <c r="F77" s="22" t="str">
        <f>VLOOKUP(A77,'Analyst Report'!$A$31:$E$119,5,FALSE)</f>
        <v xml:space="preserve"> </v>
      </c>
      <c r="G77" s="6"/>
      <c r="H77" s="6"/>
      <c r="I77" s="6"/>
      <c r="J77" s="6"/>
      <c r="K77" s="6"/>
      <c r="L77" s="6"/>
      <c r="M77" s="6"/>
      <c r="N77" s="6"/>
      <c r="O77" s="6"/>
      <c r="P77" s="6"/>
      <c r="Q77" s="6"/>
      <c r="R77" s="6"/>
      <c r="S77" s="6"/>
      <c r="T77" s="6"/>
      <c r="U77" s="6"/>
      <c r="V77" s="6"/>
      <c r="W77" s="6"/>
      <c r="X77" s="6"/>
      <c r="Y77" s="6"/>
      <c r="Z77" s="6"/>
    </row>
    <row r="78" spans="1:26" ht="36.75" customHeight="1" x14ac:dyDescent="0.15">
      <c r="A78" s="279" t="s">
        <v>110</v>
      </c>
      <c r="B78" s="271"/>
      <c r="C78" s="18" t="s">
        <v>53</v>
      </c>
      <c r="D78" s="18" t="s">
        <v>54</v>
      </c>
      <c r="E78" s="19" t="s">
        <v>55</v>
      </c>
      <c r="F78" s="20" t="str">
        <f>F23</f>
        <v>Analyst Notes</v>
      </c>
      <c r="G78" s="6"/>
      <c r="H78" s="6"/>
      <c r="I78" s="6"/>
      <c r="J78" s="6"/>
      <c r="K78" s="6"/>
      <c r="L78" s="6"/>
      <c r="M78" s="6"/>
      <c r="N78" s="6"/>
      <c r="O78" s="6"/>
      <c r="P78" s="6"/>
      <c r="Q78" s="6"/>
      <c r="R78" s="6"/>
      <c r="S78" s="6"/>
      <c r="T78" s="6"/>
      <c r="U78" s="6"/>
      <c r="V78" s="6"/>
      <c r="W78" s="6"/>
      <c r="X78" s="6"/>
      <c r="Y78" s="6"/>
      <c r="Z78" s="6"/>
    </row>
    <row r="79" spans="1:26" ht="60" x14ac:dyDescent="0.15">
      <c r="A79" s="29" t="s">
        <v>111</v>
      </c>
      <c r="B79" s="16" t="str">
        <f>VLOOKUP(A79,Questions!B$18:C$109,2,FALSE)</f>
        <v>Does the environment provide for dedicated single-tenant capabilities? If not, describe how your product or environment separates data from different customers (e.g., logically, physically, single tenancy, multi-tenancy).</v>
      </c>
      <c r="C79" s="23" t="s">
        <v>244</v>
      </c>
      <c r="D79" s="260" t="s">
        <v>2307</v>
      </c>
      <c r="E79" s="21" t="str">
        <f>IF((C79=""),VLOOKUP(A79,Questions!$B$18:$G$109,4,FALSE),IF(C79="Yes",VLOOKUP(A79,Questions!$B$18:$G$109,6,FALSE),IF(C79="No",VLOOKUP(A79,Questions!$B$18:$G$109,5,FALSE),"N/A")))</f>
        <v>Describe your plan to separate institution data from other customers.</v>
      </c>
      <c r="F79" s="22" t="str">
        <f>VLOOKUP(A79,'Analyst Report'!$A$31:$E$119,5,FALSE)</f>
        <v xml:space="preserve"> </v>
      </c>
      <c r="G79" s="6"/>
      <c r="H79" s="6"/>
      <c r="I79" s="6"/>
      <c r="J79" s="6"/>
      <c r="K79" s="6"/>
      <c r="L79" s="6"/>
      <c r="M79" s="6"/>
      <c r="N79" s="6"/>
      <c r="O79" s="6"/>
      <c r="P79" s="6"/>
      <c r="Q79" s="6"/>
      <c r="R79" s="6"/>
      <c r="S79" s="6"/>
      <c r="T79" s="6"/>
      <c r="U79" s="6"/>
      <c r="V79" s="6"/>
      <c r="W79" s="6"/>
      <c r="X79" s="6"/>
      <c r="Y79" s="6"/>
      <c r="Z79" s="6"/>
    </row>
    <row r="80" spans="1:26" ht="120" x14ac:dyDescent="0.15">
      <c r="A80" s="16" t="s">
        <v>112</v>
      </c>
      <c r="B80" s="16" t="str">
        <f>VLOOKUP(A80,Questions!B$18:C$109,2,FALSE)</f>
        <v>Is sensitive data encrypted, using secure protocols/algorithms, in transport? (e.g. system-to-client)</v>
      </c>
      <c r="C80" s="23" t="s">
        <v>220</v>
      </c>
      <c r="D80" s="260" t="s">
        <v>2308</v>
      </c>
      <c r="E80" s="21" t="str">
        <f>IF((C80=""),VLOOKUP(A80,Questions!$B$18:$G$109,4,FALSE),IF(C80="Yes",VLOOKUP(A80,Questions!$B$18:$G$109,6,FALSE),IF(C80="No",VLOOKUP(A80,Questions!$B$18:$G$109,5,FALSE),"N/A")))</f>
        <v>Summarize your transport encryption strategy</v>
      </c>
      <c r="F80" s="22" t="str">
        <f>VLOOKUP(A80,'Analyst Report'!$A$31:$E$119,5,FALSE)</f>
        <v xml:space="preserve"> </v>
      </c>
      <c r="G80" s="6"/>
      <c r="H80" s="6"/>
      <c r="I80" s="6"/>
      <c r="J80" s="6"/>
      <c r="K80" s="6"/>
      <c r="L80" s="6"/>
      <c r="M80" s="6"/>
      <c r="N80" s="6"/>
      <c r="O80" s="6"/>
      <c r="P80" s="6"/>
      <c r="Q80" s="6"/>
      <c r="R80" s="6"/>
      <c r="S80" s="6"/>
      <c r="T80" s="6"/>
      <c r="U80" s="6"/>
      <c r="V80" s="6"/>
      <c r="W80" s="6"/>
      <c r="X80" s="6"/>
      <c r="Y80" s="6"/>
      <c r="Z80" s="6"/>
    </row>
    <row r="81" spans="1:26" ht="45" x14ac:dyDescent="0.15">
      <c r="A81" s="16" t="s">
        <v>113</v>
      </c>
      <c r="B81" s="16" t="str">
        <f>VLOOKUP(A81,Questions!B$18:C$109,2,FALSE)</f>
        <v>Is sensitive data encrypted, using secure protocols/algorithms, in storage? (e.g. disk encryption, at-rest, files, and within a running database)</v>
      </c>
      <c r="C81" s="23" t="s">
        <v>220</v>
      </c>
      <c r="D81" s="260" t="s">
        <v>2309</v>
      </c>
      <c r="E81" s="21" t="str">
        <f>IF((C81=""),VLOOKUP(A81,Questions!$B$18:$G$109,4,FALSE),IF(C81="Yes",VLOOKUP(A81,Questions!$B$18:$G$109,6,FALSE),IF(C81="No",VLOOKUP(A81,Questions!$B$18:$G$109,5,FALSE),"N/A")))</f>
        <v>Summarize your data encryption strategy and state what encryption options are available.</v>
      </c>
      <c r="F81" s="22" t="str">
        <f>VLOOKUP(A81,'Analyst Report'!$A$31:$E$119,5,FALSE)</f>
        <v xml:space="preserve"> </v>
      </c>
      <c r="G81" s="6"/>
      <c r="H81" s="6"/>
      <c r="I81" s="6"/>
      <c r="J81" s="6"/>
      <c r="K81" s="6"/>
      <c r="L81" s="6"/>
      <c r="M81" s="6"/>
      <c r="N81" s="6"/>
      <c r="O81" s="6"/>
      <c r="P81" s="6"/>
      <c r="Q81" s="6"/>
      <c r="R81" s="6"/>
      <c r="S81" s="6"/>
      <c r="T81" s="6"/>
      <c r="U81" s="6"/>
      <c r="V81" s="6"/>
      <c r="W81" s="6"/>
      <c r="X81" s="6"/>
      <c r="Y81" s="6"/>
      <c r="Z81" s="6"/>
    </row>
    <row r="82" spans="1:26" ht="143" x14ac:dyDescent="0.15">
      <c r="A82" s="16" t="s">
        <v>114</v>
      </c>
      <c r="B82" s="16" t="str">
        <f>VLOOKUP(A82,Questions!B$18:C$109,2,FALSE)</f>
        <v>Are involatile backup copies made according to pre-defined schedules and securely stored and protected?</v>
      </c>
      <c r="C82" s="23" t="s">
        <v>220</v>
      </c>
      <c r="D82" s="260" t="s">
        <v>2310</v>
      </c>
      <c r="E82" s="21" t="str">
        <f>IF((C82=""),VLOOKUP(A82,Questions!$B$18:$G$109,4,FALSE),IF(C82="Yes",VLOOKUP(A82,Questions!$B$18:$G$109,6,FALSE),IF(C82="No",VLOOKUP(A82,Questions!$B$18:$G$109,5,FALSE),"N/A")))</f>
        <v>If your strategy uses different processes for services and data, ensure that all strategies are clearly stated and supported.</v>
      </c>
      <c r="F82" s="22" t="str">
        <f>VLOOKUP(A82,'Analyst Report'!$A$31:$E$119,5,FALSE)</f>
        <v xml:space="preserve"> </v>
      </c>
      <c r="G82" s="6"/>
      <c r="H82" s="6"/>
      <c r="I82" s="6"/>
      <c r="J82" s="6"/>
      <c r="K82" s="6"/>
      <c r="L82" s="6"/>
      <c r="M82" s="6"/>
      <c r="N82" s="6"/>
      <c r="O82" s="6"/>
      <c r="P82" s="6"/>
      <c r="Q82" s="6"/>
      <c r="R82" s="6"/>
      <c r="S82" s="6"/>
      <c r="T82" s="6"/>
      <c r="U82" s="6"/>
      <c r="V82" s="6"/>
      <c r="W82" s="6"/>
      <c r="X82" s="6"/>
      <c r="Y82" s="6"/>
      <c r="Z82" s="6"/>
    </row>
    <row r="83" spans="1:26" ht="135" x14ac:dyDescent="0.15">
      <c r="A83" s="16" t="s">
        <v>115</v>
      </c>
      <c r="B83" s="16" t="str">
        <f>VLOOKUP(A83,Questions!B$18:C$109,2,FALSE)</f>
        <v>Can the Institution extract a full or partial backup of data?</v>
      </c>
      <c r="C83" s="23" t="s">
        <v>220</v>
      </c>
      <c r="D83" s="260" t="s">
        <v>2311</v>
      </c>
      <c r="E83" s="21" t="str">
        <f>IF((C83=""),VLOOKUP(A83,Questions!$B$18:$G$109,4,FALSE),IF(C83="Yes",VLOOKUP(A83,Questions!$B$18:$G$109,6,FALSE),IF(C83="No",VLOOKUP(A83,Questions!$B$18:$G$109,5,FALSE),"N/A")))</f>
        <v>Provide a general summary of how full and partial backups of data can be extracted.</v>
      </c>
      <c r="F83" s="22" t="str">
        <f>VLOOKUP(A83,'Analyst Report'!$A$31:$E$119,5,FALSE)</f>
        <v xml:space="preserve"> </v>
      </c>
      <c r="G83" s="6"/>
      <c r="H83" s="6"/>
      <c r="I83" s="6"/>
      <c r="J83" s="6"/>
      <c r="K83" s="6"/>
      <c r="L83" s="6"/>
      <c r="M83" s="6"/>
      <c r="N83" s="6"/>
      <c r="O83" s="6"/>
      <c r="P83" s="6"/>
      <c r="Q83" s="6"/>
      <c r="R83" s="6"/>
      <c r="S83" s="6"/>
      <c r="T83" s="6"/>
      <c r="U83" s="6"/>
      <c r="V83" s="6"/>
      <c r="W83" s="6"/>
      <c r="X83" s="6"/>
      <c r="Y83" s="6"/>
      <c r="Z83" s="6"/>
    </row>
    <row r="84" spans="1:26" ht="150" x14ac:dyDescent="0.15">
      <c r="A84" s="16" t="s">
        <v>116</v>
      </c>
      <c r="B84" s="16" t="str">
        <f>VLOOKUP(A84,Questions!B$18:C$109,2,FALSE)</f>
        <v>Do you have a media handling process, that is documented and currently implemented that meets established business needs and regulatory requirements, including end-of-life, repurposing, and data sanitization procedures?</v>
      </c>
      <c r="C84" s="23" t="s">
        <v>220</v>
      </c>
      <c r="D84" s="260" t="s">
        <v>2312</v>
      </c>
      <c r="E84" s="21" t="str">
        <f>IF((C84=""),VLOOKUP(A84,Questions!$B$18:$G$109,4,FALSE),IF(C84="Yes",VLOOKUP(A84,Questions!$B$18:$G$109,6,FALSE),IF(C84="No",VLOOKUP(A84,Questions!$B$18:$G$109,5,FALSE),"N/A")))</f>
        <v>Provide documented details of this process (link or attached).</v>
      </c>
      <c r="F84" s="22" t="str">
        <f>VLOOKUP(A84,'Analyst Report'!$A$31:$E$119,5,FALSE)</f>
        <v xml:space="preserve"> </v>
      </c>
      <c r="G84" s="6"/>
      <c r="H84" s="6"/>
      <c r="I84" s="6"/>
      <c r="J84" s="6"/>
      <c r="K84" s="6"/>
      <c r="L84" s="6"/>
      <c r="M84" s="6"/>
      <c r="N84" s="6"/>
      <c r="O84" s="6"/>
      <c r="P84" s="6"/>
      <c r="Q84" s="6"/>
      <c r="R84" s="6"/>
      <c r="S84" s="6"/>
      <c r="T84" s="6"/>
      <c r="U84" s="6"/>
      <c r="V84" s="6"/>
      <c r="W84" s="6"/>
      <c r="X84" s="6"/>
      <c r="Y84" s="6"/>
      <c r="Z84" s="6"/>
    </row>
    <row r="85" spans="1:26" ht="60" x14ac:dyDescent="0.15">
      <c r="A85" s="16" t="s">
        <v>117</v>
      </c>
      <c r="B85" s="16" t="str">
        <f>VLOOKUP(A85,Questions!B$18:C$109,2,FALSE)</f>
        <v>Does your staff (or third party) have access to Institutional data (e.g., financial, PHI or other sensitive information) within the application/system?</v>
      </c>
      <c r="C85" s="23" t="s">
        <v>220</v>
      </c>
      <c r="D85" s="260" t="s">
        <v>2313</v>
      </c>
      <c r="E85" s="21" t="str">
        <f>IF((C85=""),VLOOKUP(A85,Questions!$B$18:$G$109,4,FALSE),IF(C85="Yes",VLOOKUP(A85,Questions!$B$18:$G$109,6,FALSE),IF(C85="No",VLOOKUP(A85,Questions!$B$18:$G$109,5,FALSE),"N/A")))</f>
        <v>Summarize what access staff (or third parties) have to institutional data.</v>
      </c>
      <c r="F85" s="22" t="str">
        <f>VLOOKUP(A85,'Analyst Report'!$A$31:$E$119,5,FALSE)</f>
        <v xml:space="preserve"> </v>
      </c>
      <c r="G85" s="6"/>
      <c r="H85" s="6"/>
      <c r="I85" s="6"/>
      <c r="J85" s="6"/>
      <c r="K85" s="6"/>
      <c r="L85" s="6"/>
      <c r="M85" s="6"/>
      <c r="N85" s="6"/>
      <c r="O85" s="6"/>
      <c r="P85" s="6"/>
      <c r="Q85" s="6"/>
      <c r="R85" s="6"/>
      <c r="S85" s="6"/>
      <c r="T85" s="6"/>
      <c r="U85" s="6"/>
      <c r="V85" s="6"/>
      <c r="W85" s="6"/>
      <c r="X85" s="6"/>
      <c r="Y85" s="6"/>
      <c r="Z85" s="6"/>
    </row>
    <row r="86" spans="1:26" ht="36" customHeight="1" x14ac:dyDescent="0.15">
      <c r="A86" s="279" t="s">
        <v>118</v>
      </c>
      <c r="B86" s="271"/>
      <c r="C86" s="18" t="s">
        <v>53</v>
      </c>
      <c r="D86" s="18" t="s">
        <v>54</v>
      </c>
      <c r="E86" s="19" t="s">
        <v>55</v>
      </c>
      <c r="F86" s="20" t="str">
        <f>F23</f>
        <v>Analyst Notes</v>
      </c>
      <c r="G86" s="6"/>
      <c r="H86" s="6"/>
      <c r="I86" s="6"/>
      <c r="J86" s="6"/>
      <c r="K86" s="6"/>
      <c r="L86" s="6"/>
      <c r="M86" s="6"/>
      <c r="N86" s="6"/>
      <c r="O86" s="6"/>
      <c r="P86" s="6"/>
      <c r="Q86" s="6"/>
      <c r="R86" s="6"/>
      <c r="S86" s="6"/>
      <c r="T86" s="6"/>
      <c r="U86" s="6"/>
      <c r="V86" s="6"/>
      <c r="W86" s="6"/>
      <c r="X86" s="6"/>
      <c r="Y86" s="6"/>
      <c r="Z86" s="6"/>
    </row>
    <row r="87" spans="1:26" ht="105" x14ac:dyDescent="0.15">
      <c r="A87" s="16" t="s">
        <v>119</v>
      </c>
      <c r="B87" s="16" t="str">
        <f>VLOOKUP(A87,Questions!B$18:C$109,2,FALSE)</f>
        <v>Does your company manage the physical data center where the institution's data will reside?</v>
      </c>
      <c r="C87" s="23" t="s">
        <v>244</v>
      </c>
      <c r="D87" s="260" t="s">
        <v>2314</v>
      </c>
      <c r="E87" s="21" t="str">
        <f>IF((C87=""),VLOOKUP(A87,Questions!$B$18:$G$109,4,FALSE),IF(C87="Yes",VLOOKUP(A87,Questions!$B$18:$G$109,6,FALSE),IF(C87="No",VLOOKUP(A87,Questions!$B$18:$G$109,5,FALSE),"N/A")))</f>
        <v>Provide a detailed description of where the institution's data will reside.</v>
      </c>
      <c r="F87" s="22" t="str">
        <f>VLOOKUP(A87,'Analyst Report'!$A$31:$E$119,5,FALSE)</f>
        <v xml:space="preserve"> </v>
      </c>
      <c r="G87" s="6"/>
      <c r="H87" s="6"/>
      <c r="I87" s="6"/>
      <c r="J87" s="6"/>
      <c r="K87" s="6"/>
      <c r="L87" s="6"/>
      <c r="M87" s="6"/>
      <c r="N87" s="6"/>
      <c r="O87" s="6"/>
      <c r="P87" s="6"/>
      <c r="Q87" s="6"/>
      <c r="R87" s="6"/>
      <c r="S87" s="6"/>
      <c r="T87" s="6"/>
      <c r="U87" s="6"/>
      <c r="V87" s="6"/>
      <c r="W87" s="6"/>
      <c r="X87" s="6"/>
      <c r="Y87" s="6"/>
      <c r="Z87" s="6"/>
    </row>
    <row r="88" spans="1:26" ht="47" x14ac:dyDescent="0.15">
      <c r="A88" s="16" t="s">
        <v>120</v>
      </c>
      <c r="B88" s="16" t="str">
        <f>VLOOKUP(A88,Questions!B$18:C$109,2,FALSE)</f>
        <v>Are you generally able to accomodate storing each institution's data within their geographic region?</v>
      </c>
      <c r="C88" s="23" t="s">
        <v>220</v>
      </c>
      <c r="D88" s="260" t="s">
        <v>2315</v>
      </c>
      <c r="E88" s="21" t="str">
        <f>IF((C88=""),VLOOKUP(A88,Questions!$B$18:$G$109,4,FALSE),IF(C88="Yes",VLOOKUP(A88,Questions!$B$18:$G$109,6,FALSE),IF(C88="No",VLOOKUP(A88,Questions!$B$18:$G$109,5,FALSE),"N/A")))</f>
        <v xml:space="preserve"> </v>
      </c>
      <c r="F88" s="22" t="str">
        <f>VLOOKUP(A88,'Analyst Report'!$A$31:$E$119,5,FALSE)</f>
        <v xml:space="preserve"> </v>
      </c>
      <c r="G88" s="6"/>
      <c r="H88" s="6"/>
      <c r="I88" s="6"/>
      <c r="J88" s="6"/>
      <c r="K88" s="6"/>
      <c r="L88" s="6"/>
      <c r="M88" s="6"/>
      <c r="N88" s="6"/>
      <c r="O88" s="6"/>
      <c r="P88" s="6"/>
      <c r="Q88" s="6"/>
      <c r="R88" s="6"/>
      <c r="S88" s="6"/>
      <c r="T88" s="6"/>
      <c r="U88" s="6"/>
      <c r="V88" s="6"/>
      <c r="W88" s="6"/>
      <c r="X88" s="6"/>
      <c r="Y88" s="6"/>
      <c r="Z88" s="6"/>
    </row>
    <row r="89" spans="1:26" ht="45" x14ac:dyDescent="0.15">
      <c r="A89" s="16" t="s">
        <v>121</v>
      </c>
      <c r="B89" s="16" t="str">
        <f>VLOOKUP(A89,Questions!B$18:C$109,2,FALSE)</f>
        <v>Does the hosting provider have a SOC 2 Type 2 report available?</v>
      </c>
      <c r="C89" s="23" t="s">
        <v>220</v>
      </c>
      <c r="D89" s="260" t="s">
        <v>2316</v>
      </c>
      <c r="E89" s="21" t="str">
        <f>IF((C89=""),VLOOKUP(A89,Questions!$B$18:$G$109,4,FALSE),IF(C89="Yes",VLOOKUP(A89,Questions!$B$18:$G$109,6,FALSE),IF(C89="No",VLOOKUP(A89,Questions!$B$18:$G$109,5,FALSE),"N/A")))</f>
        <v>Obtain the report if possible and add it to your submission.</v>
      </c>
      <c r="F89" s="22" t="str">
        <f>VLOOKUP(A89,'Analyst Report'!$A$31:$E$119,5,FALSE)</f>
        <v xml:space="preserve"> </v>
      </c>
      <c r="G89" s="6"/>
      <c r="H89" s="6"/>
      <c r="I89" s="6"/>
      <c r="J89" s="6"/>
      <c r="K89" s="6"/>
      <c r="L89" s="6"/>
      <c r="M89" s="6"/>
      <c r="N89" s="6"/>
      <c r="O89" s="6"/>
      <c r="P89" s="6"/>
      <c r="Q89" s="6"/>
      <c r="R89" s="6"/>
      <c r="S89" s="6"/>
      <c r="T89" s="6"/>
      <c r="U89" s="6"/>
      <c r="V89" s="6"/>
      <c r="W89" s="6"/>
      <c r="X89" s="6"/>
      <c r="Y89" s="6"/>
      <c r="Z89" s="6"/>
    </row>
    <row r="90" spans="1:26" ht="150" x14ac:dyDescent="0.15">
      <c r="A90" s="25" t="s">
        <v>122</v>
      </c>
      <c r="B90" s="16" t="str">
        <f>VLOOKUP(A90,Questions!B$18:C$109,2,FALSE)</f>
        <v>Does your organization have physical security controls and policies in place?</v>
      </c>
      <c r="C90" s="23" t="s">
        <v>220</v>
      </c>
      <c r="D90" s="260" t="s">
        <v>2317</v>
      </c>
      <c r="E90" s="21" t="str">
        <f>IF((C90=""),VLOOKUP(A90,Questions!$B$18:$G$109,4,FALSE),IF(C90="Yes",VLOOKUP(A90,Questions!$B$18:$G$109,6,FALSE),IF(C90="No",VLOOKUP(A90,Questions!$B$18:$G$109,5,FALSE),"N/A")))</f>
        <v>Describe your physical security strategy.</v>
      </c>
      <c r="F90" s="22" t="str">
        <f>VLOOKUP(A90,'Analyst Report'!$A$31:$E$119,5,FALSE)</f>
        <v xml:space="preserve"> </v>
      </c>
      <c r="G90" s="6"/>
      <c r="H90" s="6"/>
      <c r="I90" s="6"/>
      <c r="J90" s="6"/>
      <c r="K90" s="6"/>
      <c r="L90" s="6"/>
      <c r="M90" s="6"/>
      <c r="N90" s="6"/>
      <c r="O90" s="6"/>
      <c r="P90" s="6"/>
      <c r="Q90" s="6"/>
      <c r="R90" s="6"/>
      <c r="S90" s="6"/>
      <c r="T90" s="6"/>
      <c r="U90" s="6"/>
      <c r="V90" s="6"/>
      <c r="W90" s="6"/>
      <c r="X90" s="6"/>
      <c r="Y90" s="6"/>
      <c r="Z90" s="6"/>
    </row>
    <row r="91" spans="1:26" ht="105" x14ac:dyDescent="0.15">
      <c r="A91" s="16" t="s">
        <v>123</v>
      </c>
      <c r="B91" s="16" t="str">
        <f>VLOOKUP(A91,Questions!B$18:C$109,2,FALSE)</f>
        <v>Do you have physical access control and video surveillance to prevent/detect unauthorized access to your data center?</v>
      </c>
      <c r="C91" s="23" t="s">
        <v>220</v>
      </c>
      <c r="D91" s="260" t="s">
        <v>2314</v>
      </c>
      <c r="E91" s="21" t="str">
        <f>IF((C91=""),VLOOKUP(A91,Questions!$B$18:$G$109,4,FALSE),IF(C91="Yes",VLOOKUP(A91,Questions!$B$18:$G$109,6,FALSE),IF(C91="No",VLOOKUP(A91,Questions!$B$18:$G$109,5,FALSE),"N/A")))</f>
        <v>Describe how you prevent and detect unauthorized access to your data center.</v>
      </c>
      <c r="F91" s="22" t="str">
        <f>VLOOKUP(A91,'Analyst Report'!$A$31:$E$119,5,FALSE)</f>
        <v xml:space="preserve"> </v>
      </c>
      <c r="G91" s="6"/>
      <c r="H91" s="6"/>
      <c r="I91" s="6"/>
      <c r="J91" s="6"/>
      <c r="K91" s="6"/>
      <c r="L91" s="6"/>
      <c r="M91" s="6"/>
      <c r="N91" s="6"/>
      <c r="O91" s="6"/>
      <c r="P91" s="6"/>
      <c r="Q91" s="6"/>
      <c r="R91" s="6"/>
      <c r="S91" s="6"/>
      <c r="T91" s="6"/>
      <c r="U91" s="6"/>
      <c r="V91" s="6"/>
      <c r="W91" s="6"/>
      <c r="X91" s="6"/>
      <c r="Y91" s="6"/>
      <c r="Z91" s="6"/>
    </row>
    <row r="92" spans="1:26" ht="36.75" customHeight="1" x14ac:dyDescent="0.15">
      <c r="A92" s="279" t="s">
        <v>124</v>
      </c>
      <c r="B92" s="271"/>
      <c r="C92" s="18" t="s">
        <v>53</v>
      </c>
      <c r="D92" s="18" t="s">
        <v>54</v>
      </c>
      <c r="E92" s="19" t="s">
        <v>55</v>
      </c>
      <c r="F92" s="20" t="str">
        <f>F23</f>
        <v>Analyst Notes</v>
      </c>
      <c r="G92" s="6"/>
      <c r="H92" s="6"/>
      <c r="I92" s="6"/>
      <c r="J92" s="6"/>
      <c r="K92" s="6"/>
      <c r="L92" s="6"/>
      <c r="M92" s="6"/>
      <c r="N92" s="6"/>
      <c r="O92" s="6"/>
      <c r="P92" s="6"/>
      <c r="Q92" s="6"/>
      <c r="R92" s="6"/>
      <c r="S92" s="6"/>
      <c r="T92" s="6"/>
      <c r="U92" s="6"/>
      <c r="V92" s="6"/>
      <c r="W92" s="6"/>
      <c r="X92" s="6"/>
      <c r="Y92" s="6"/>
      <c r="Z92" s="6"/>
    </row>
    <row r="93" spans="1:26" ht="30" x14ac:dyDescent="0.15">
      <c r="A93" s="16" t="s">
        <v>125</v>
      </c>
      <c r="B93" s="16" t="str">
        <f>VLOOKUP(A93,Questions!B$18:C$109,2,FALSE)</f>
        <v>Do you enforce network segmentation between trusted and untrusted networks (i.e., Internet, DMZ, Extranet, etc.)?</v>
      </c>
      <c r="C93" s="23" t="s">
        <v>220</v>
      </c>
      <c r="D93" s="260" t="s">
        <v>2318</v>
      </c>
      <c r="E93" s="21" t="str">
        <f>IF((C93=""),VLOOKUP(A93,Questions!$B$18:$G$109,4,FALSE),IF(C93="Yes",VLOOKUP(A93,Questions!$B$18:$G$109,6,FALSE),IF(C93="No",VLOOKUP(A93,Questions!$B$18:$G$109,5,FALSE),"N/A")))</f>
        <v>Provide a brief summary of how trusted and untrusted networks are segmented.</v>
      </c>
      <c r="F93" s="22" t="str">
        <f>VLOOKUP(A93,'Analyst Report'!$A$31:$E$119,5,FALSE)</f>
        <v xml:space="preserve"> </v>
      </c>
      <c r="G93" s="32" t="s">
        <v>126</v>
      </c>
      <c r="H93" s="6"/>
      <c r="I93" s="6"/>
      <c r="J93" s="6"/>
      <c r="K93" s="6"/>
      <c r="L93" s="6"/>
      <c r="M93" s="6"/>
      <c r="N93" s="6"/>
      <c r="O93" s="6"/>
      <c r="P93" s="6"/>
      <c r="Q93" s="6"/>
      <c r="R93" s="6"/>
      <c r="S93" s="6"/>
      <c r="T93" s="6"/>
      <c r="U93" s="6"/>
      <c r="V93" s="6"/>
      <c r="W93" s="6"/>
      <c r="X93" s="6"/>
      <c r="Y93" s="6"/>
      <c r="Z93" s="6"/>
    </row>
    <row r="94" spans="1:26" ht="45" x14ac:dyDescent="0.15">
      <c r="A94" s="29" t="s">
        <v>127</v>
      </c>
      <c r="B94" s="16" t="str">
        <f>VLOOKUP(A94,Questions!B$18:C$109,2,FALSE)</f>
        <v>Are you utilizing a stateful packet inspection (SPI) firewall?</v>
      </c>
      <c r="C94" s="23" t="s">
        <v>244</v>
      </c>
      <c r="D94" s="262" t="s">
        <v>2265</v>
      </c>
      <c r="E94" s="21" t="str">
        <f>IF((C94=""),VLOOKUP(A94,Questions!$B$18:$G$109,4,FALSE),IF(C94="Yes",VLOOKUP(A94,Questions!$B$18:$G$109,6,FALSE),IF(C94="No",VLOOKUP(A94,Questions!$B$18:$G$109,5,FALSE),"N/A")))</f>
        <v>Describe any plans to implement a SPI firewall or your currently implemented compensating controls.</v>
      </c>
      <c r="F94" s="22" t="str">
        <f>VLOOKUP(A94,'Analyst Report'!$A$31:$E$119,5,FALSE)</f>
        <v xml:space="preserve"> </v>
      </c>
      <c r="G94" s="6"/>
      <c r="H94" s="6"/>
      <c r="I94" s="6"/>
      <c r="J94" s="6"/>
      <c r="K94" s="6"/>
      <c r="L94" s="6"/>
      <c r="M94" s="6"/>
      <c r="N94" s="6"/>
      <c r="O94" s="6"/>
      <c r="P94" s="6"/>
      <c r="Q94" s="6"/>
      <c r="R94" s="6"/>
      <c r="S94" s="6"/>
      <c r="T94" s="6"/>
      <c r="U94" s="6"/>
      <c r="V94" s="6"/>
      <c r="W94" s="6"/>
      <c r="X94" s="6"/>
      <c r="Y94" s="6"/>
      <c r="Z94" s="6"/>
    </row>
    <row r="95" spans="1:26" ht="165" x14ac:dyDescent="0.15">
      <c r="A95" s="16" t="s">
        <v>128</v>
      </c>
      <c r="B95" s="16" t="str">
        <f>VLOOKUP(A95,Questions!B$18:C$109,2,FALSE)</f>
        <v>Do you use an automated IDS/IPS system to monitor for intrusions?</v>
      </c>
      <c r="C95" s="23" t="s">
        <v>220</v>
      </c>
      <c r="D95" s="260" t="s">
        <v>2319</v>
      </c>
      <c r="E95" s="21" t="str">
        <f>IF((C95=""),VLOOKUP(A95,Questions!$B$18:$G$109,4,FALSE),IF(C95="Yes",VLOOKUP(A95,Questions!$B$18:$G$109,6,FALSE),IF(C95="No",VLOOKUP(A95,Questions!$B$18:$G$109,5,FALSE),"N/A")))</f>
        <v>Describe the currently implemented IDS/IPS.</v>
      </c>
      <c r="F95" s="22" t="str">
        <f>VLOOKUP(A95,'Analyst Report'!$A$31:$E$119,5,FALSE)</f>
        <v xml:space="preserve"> </v>
      </c>
      <c r="G95" s="6"/>
      <c r="H95" s="6"/>
      <c r="I95" s="6"/>
      <c r="J95" s="6"/>
      <c r="K95" s="6"/>
      <c r="L95" s="6"/>
      <c r="M95" s="6"/>
      <c r="N95" s="6"/>
      <c r="O95" s="6"/>
      <c r="P95" s="6"/>
      <c r="Q95" s="6"/>
      <c r="R95" s="6"/>
      <c r="S95" s="6"/>
      <c r="T95" s="6"/>
      <c r="U95" s="6"/>
      <c r="V95" s="6"/>
      <c r="W95" s="6"/>
      <c r="X95" s="6"/>
      <c r="Y95" s="6"/>
      <c r="Z95" s="6"/>
    </row>
    <row r="96" spans="1:26" ht="195" x14ac:dyDescent="0.15">
      <c r="A96" s="16" t="s">
        <v>129</v>
      </c>
      <c r="B96" s="16" t="str">
        <f>VLOOKUP(A96,Questions!B$18:C$109,2,FALSE)</f>
        <v>Are you employing any next-generation persistent threat (NGPT) monitoring?</v>
      </c>
      <c r="C96" s="23" t="s">
        <v>220</v>
      </c>
      <c r="D96" s="260" t="s">
        <v>2320</v>
      </c>
      <c r="E96" s="21" t="str">
        <f>IF((C96=""),VLOOKUP(A96,Questions!$B$18:$G$109,4,FALSE),IF(C96="Yes",VLOOKUP(A96,Questions!$B$18:$G$109,6,FALSE),IF(C96="No",VLOOKUP(A96,Questions!$B$18:$G$109,5,FALSE),"N/A")))</f>
        <v>Describe your NGPT monitoring strategy.</v>
      </c>
      <c r="F96" s="22" t="str">
        <f>VLOOKUP(A96,'Analyst Report'!$A$31:$E$119,5,FALSE)</f>
        <v xml:space="preserve"> </v>
      </c>
      <c r="G96" s="6"/>
      <c r="H96" s="6"/>
      <c r="I96" s="6"/>
      <c r="J96" s="6"/>
      <c r="K96" s="6"/>
      <c r="L96" s="6"/>
      <c r="M96" s="6"/>
      <c r="N96" s="6"/>
      <c r="O96" s="6"/>
      <c r="P96" s="6"/>
      <c r="Q96" s="6"/>
      <c r="R96" s="6"/>
      <c r="S96" s="6"/>
      <c r="T96" s="6"/>
      <c r="U96" s="6"/>
      <c r="V96" s="6"/>
      <c r="W96" s="6"/>
      <c r="X96" s="6"/>
      <c r="Y96" s="6"/>
      <c r="Z96" s="6"/>
    </row>
    <row r="97" spans="1:26" ht="45" x14ac:dyDescent="0.15">
      <c r="A97" s="16" t="s">
        <v>130</v>
      </c>
      <c r="B97" s="16" t="str">
        <f>VLOOKUP(A97,Questions!B$18:C$109,2,FALSE)</f>
        <v>Do you require connectivity to the Institution's network for support/administration or access into any existing systems for integration purposes?</v>
      </c>
      <c r="C97" s="23" t="s">
        <v>220</v>
      </c>
      <c r="D97" s="260" t="s">
        <v>2321</v>
      </c>
      <c r="E97" s="21" t="str">
        <f>IF((C97=""),VLOOKUP(A97,Questions!$B$18:$G$109,4,FALSE),IF(C97="Yes",VLOOKUP(A97,Questions!$B$18:$G$109,6,FALSE),IF(C97="No",VLOOKUP(A97,Questions!$B$18:$G$109,5,FALSE),"N/A")))</f>
        <v>Describe the tools and technical controls implemented to secure remote access.</v>
      </c>
      <c r="F97" s="22" t="str">
        <f>VLOOKUP(A97,'Analyst Report'!$A$31:$E$119,5,FALSE)</f>
        <v xml:space="preserve"> </v>
      </c>
      <c r="G97" s="6"/>
      <c r="H97" s="6"/>
      <c r="I97" s="6"/>
      <c r="J97" s="6"/>
      <c r="K97" s="6"/>
      <c r="L97" s="6"/>
      <c r="M97" s="6"/>
      <c r="N97" s="6"/>
      <c r="O97" s="6"/>
      <c r="P97" s="6"/>
      <c r="Q97" s="6"/>
      <c r="R97" s="6"/>
      <c r="S97" s="6"/>
      <c r="T97" s="6"/>
      <c r="U97" s="6"/>
      <c r="V97" s="6"/>
      <c r="W97" s="6"/>
      <c r="X97" s="6"/>
      <c r="Y97" s="6"/>
      <c r="Z97" s="6"/>
    </row>
    <row r="98" spans="1:26" ht="36.75" customHeight="1" x14ac:dyDescent="0.15">
      <c r="A98" s="279" t="s">
        <v>131</v>
      </c>
      <c r="B98" s="271"/>
      <c r="C98" s="18" t="s">
        <v>53</v>
      </c>
      <c r="D98" s="18" t="s">
        <v>54</v>
      </c>
      <c r="E98" s="19" t="s">
        <v>55</v>
      </c>
      <c r="F98" s="20" t="str">
        <f>F23</f>
        <v>Analyst Notes</v>
      </c>
      <c r="G98" s="6"/>
      <c r="H98" s="6"/>
      <c r="I98" s="6"/>
      <c r="J98" s="6"/>
      <c r="K98" s="6"/>
      <c r="L98" s="6"/>
      <c r="M98" s="6"/>
      <c r="N98" s="6"/>
      <c r="O98" s="6"/>
      <c r="P98" s="6"/>
      <c r="Q98" s="6"/>
      <c r="R98" s="6"/>
      <c r="S98" s="6"/>
      <c r="T98" s="6"/>
      <c r="U98" s="6"/>
      <c r="V98" s="6"/>
      <c r="W98" s="6"/>
      <c r="X98" s="6"/>
      <c r="Y98" s="6"/>
      <c r="Z98" s="6"/>
    </row>
    <row r="99" spans="1:26" ht="30" x14ac:dyDescent="0.15">
      <c r="A99" s="16" t="s">
        <v>132</v>
      </c>
      <c r="B99" s="16" t="str">
        <f>VLOOKUP(A99,Questions!B$18:C$109,2,FALSE)</f>
        <v>Do you have a formal incident response plan?</v>
      </c>
      <c r="C99" s="23" t="s">
        <v>220</v>
      </c>
      <c r="D99" s="260" t="s">
        <v>2322</v>
      </c>
      <c r="E99" s="21" t="str">
        <f>IF((C99=""),VLOOKUP(A99,Questions!$B$18:$G$109,4,FALSE),IF(C99="Yes",VLOOKUP(A99,Questions!$B$18:$G$109,6,FALSE),IF(C99="No",VLOOKUP(A99,Questions!$B$18:$G$109,5,FALSE),"N/A")))</f>
        <v>Summarize or provide a link to your formal incident response plan.</v>
      </c>
      <c r="F99" s="22" t="str">
        <f>VLOOKUP(A99,'Analyst Report'!$A$31:$E$119,5,FALSE)</f>
        <v xml:space="preserve"> </v>
      </c>
      <c r="G99" s="6"/>
      <c r="H99" s="6"/>
      <c r="I99" s="6"/>
      <c r="J99" s="6"/>
      <c r="K99" s="6"/>
      <c r="L99" s="6"/>
      <c r="M99" s="6"/>
      <c r="N99" s="6"/>
      <c r="O99" s="6"/>
      <c r="P99" s="6"/>
      <c r="Q99" s="6"/>
      <c r="R99" s="6"/>
      <c r="S99" s="6"/>
      <c r="T99" s="6"/>
      <c r="U99" s="6"/>
      <c r="V99" s="6"/>
      <c r="W99" s="6"/>
      <c r="X99" s="6"/>
      <c r="Y99" s="6"/>
      <c r="Z99" s="6"/>
    </row>
    <row r="100" spans="1:26" ht="30" x14ac:dyDescent="0.15">
      <c r="A100" s="16" t="s">
        <v>133</v>
      </c>
      <c r="B100" s="16" t="str">
        <f>VLOOKUP(A100,Questions!B$18:C$109,2,FALSE)</f>
        <v>Do you have an incident response process and reporting in place to investigate any potential incidents and report actual incidents?</v>
      </c>
      <c r="C100" s="23" t="s">
        <v>220</v>
      </c>
      <c r="D100" s="260" t="s">
        <v>2323</v>
      </c>
      <c r="E100" s="21" t="str">
        <f>IF((C100=""),VLOOKUP(A100,Questions!$B$18:$G$109,4,FALSE),IF(C100="Yes",VLOOKUP(A100,Questions!$B$18:$G$109,6,FALSE),IF(C100="No",VLOOKUP(A100,Questions!$B$18:$G$109,5,FALSE),"N/A")))</f>
        <v>Summarize your incident response and reporting processes.</v>
      </c>
      <c r="F100" s="22" t="str">
        <f>VLOOKUP(A100,'Analyst Report'!$A$31:$E$119,5,FALSE)</f>
        <v xml:space="preserve"> </v>
      </c>
      <c r="G100" s="6"/>
      <c r="H100" s="6"/>
      <c r="I100" s="6"/>
      <c r="J100" s="6"/>
      <c r="K100" s="6"/>
      <c r="L100" s="6"/>
      <c r="M100" s="6"/>
      <c r="N100" s="6"/>
      <c r="O100" s="6"/>
      <c r="P100" s="6"/>
      <c r="Q100" s="6"/>
      <c r="R100" s="6"/>
      <c r="S100" s="6"/>
      <c r="T100" s="6"/>
      <c r="U100" s="6"/>
      <c r="V100" s="6"/>
      <c r="W100" s="6"/>
      <c r="X100" s="6"/>
      <c r="Y100" s="6"/>
      <c r="Z100" s="6"/>
    </row>
    <row r="101" spans="1:26" ht="60" x14ac:dyDescent="0.15">
      <c r="A101" s="16" t="s">
        <v>134</v>
      </c>
      <c r="B101" s="16" t="str">
        <f>VLOOKUP(A101,Questions!B$18:C$109,2,FALSE)</f>
        <v>Do you carry cyber-risk insurance to protect against unforeseen service outages, data that is lost or stolen, and security incidents?</v>
      </c>
      <c r="C101" s="23" t="s">
        <v>220</v>
      </c>
      <c r="D101" s="260" t="s">
        <v>2324</v>
      </c>
      <c r="E101" s="21" t="str">
        <f>IF((C101=""),VLOOKUP(A101,Questions!$B$18:$G$109,4,FALSE),IF(C101="Yes",VLOOKUP(A101,Questions!$B$18:$G$109,6,FALSE),IF(C101="No",VLOOKUP(A101,Questions!$B$18:$G$109,5,FALSE),"N/A")))</f>
        <v>Summarize your cyber insurance strategy.</v>
      </c>
      <c r="F101" s="22" t="str">
        <f>VLOOKUP(A101,'Analyst Report'!$A$31:$E$119,5,FALSE)</f>
        <v xml:space="preserve"> </v>
      </c>
      <c r="G101" s="6"/>
      <c r="H101" s="6"/>
      <c r="I101" s="6"/>
      <c r="J101" s="6"/>
      <c r="K101" s="6"/>
      <c r="L101" s="6"/>
      <c r="M101" s="6"/>
      <c r="N101" s="6"/>
      <c r="O101" s="6"/>
      <c r="P101" s="6"/>
      <c r="Q101" s="6"/>
      <c r="R101" s="6"/>
      <c r="S101" s="6"/>
      <c r="T101" s="6"/>
      <c r="U101" s="6"/>
      <c r="V101" s="6"/>
      <c r="W101" s="6"/>
      <c r="X101" s="6"/>
      <c r="Y101" s="6"/>
      <c r="Z101" s="6"/>
    </row>
    <row r="102" spans="1:26" ht="105" x14ac:dyDescent="0.15">
      <c r="A102" s="25" t="s">
        <v>135</v>
      </c>
      <c r="B102" s="16" t="str">
        <f>VLOOKUP(A102,Questions!B$18:C$109,2,FALSE)</f>
        <v>Do you have either an internal incident response team or retain an external team?</v>
      </c>
      <c r="C102" s="23" t="s">
        <v>220</v>
      </c>
      <c r="D102" s="260" t="s">
        <v>2325</v>
      </c>
      <c r="E102" s="21" t="str">
        <f>IF((C102=""),VLOOKUP(A102,Questions!$B$18:$G$109,4,FALSE),IF(C102="Yes",VLOOKUP(A102,Questions!$B$18:$G$109,6,FALSE),IF(C102="No",VLOOKUP(A102,Questions!$B$18:$G$109,5,FALSE),"N/A")))</f>
        <v>Summarize your internal approach or reference your third party contractor.</v>
      </c>
      <c r="F102" s="22" t="str">
        <f>VLOOKUP(A102,'Analyst Report'!$A$31:$E$119,5,FALSE)</f>
        <v xml:space="preserve"> </v>
      </c>
      <c r="G102" s="6"/>
      <c r="H102" s="6"/>
      <c r="I102" s="6"/>
      <c r="J102" s="6"/>
      <c r="K102" s="6"/>
      <c r="L102" s="6"/>
      <c r="M102" s="6"/>
      <c r="N102" s="6"/>
      <c r="O102" s="6"/>
      <c r="P102" s="6"/>
      <c r="Q102" s="6"/>
      <c r="R102" s="6"/>
      <c r="S102" s="6"/>
      <c r="T102" s="6"/>
      <c r="U102" s="6"/>
      <c r="V102" s="6"/>
      <c r="W102" s="6"/>
      <c r="X102" s="6"/>
      <c r="Y102" s="6"/>
      <c r="Z102" s="6"/>
    </row>
    <row r="103" spans="1:26" ht="30" x14ac:dyDescent="0.15">
      <c r="A103" s="25" t="s">
        <v>136</v>
      </c>
      <c r="B103" s="16" t="str">
        <f>VLOOKUP(A103,Questions!B$18:C$109,2,FALSE)</f>
        <v>Do you have the capability to respond to incidents on a 24x7x365 basis?</v>
      </c>
      <c r="C103" s="23" t="s">
        <v>220</v>
      </c>
      <c r="D103" s="260" t="s">
        <v>2326</v>
      </c>
      <c r="E103" s="21" t="str">
        <f>IF((C103=""),VLOOKUP(A103,Questions!$B$18:$G$109,4,FALSE),IF(C103="Yes",VLOOKUP(A103,Questions!$B$18:$G$109,6,FALSE),IF(C103="No",VLOOKUP(A103,Questions!$B$18:$G$109,5,FALSE),"N/A")))</f>
        <v>Describe the implemented procedure for 24/7/365 coverage.</v>
      </c>
      <c r="F103" s="22" t="str">
        <f>VLOOKUP(A103,'Analyst Report'!$A$31:$E$119,5,FALSE)</f>
        <v xml:space="preserve"> </v>
      </c>
      <c r="G103" s="6"/>
      <c r="H103" s="6"/>
      <c r="I103" s="6"/>
      <c r="J103" s="6"/>
      <c r="K103" s="6"/>
      <c r="L103" s="6"/>
      <c r="M103" s="6"/>
      <c r="N103" s="6"/>
      <c r="O103" s="6"/>
      <c r="P103" s="6"/>
      <c r="Q103" s="6"/>
      <c r="R103" s="6"/>
      <c r="S103" s="6"/>
      <c r="T103" s="6"/>
      <c r="U103" s="6"/>
      <c r="V103" s="6"/>
      <c r="W103" s="6"/>
      <c r="X103" s="6"/>
      <c r="Y103" s="6"/>
      <c r="Z103" s="6"/>
    </row>
    <row r="104" spans="1:26" ht="36" customHeight="1" x14ac:dyDescent="0.15">
      <c r="A104" s="279" t="s">
        <v>137</v>
      </c>
      <c r="B104" s="271"/>
      <c r="C104" s="18" t="s">
        <v>53</v>
      </c>
      <c r="D104" s="263" t="s">
        <v>54</v>
      </c>
      <c r="E104" s="19" t="s">
        <v>55</v>
      </c>
      <c r="F104" s="20" t="str">
        <f>F23</f>
        <v>Analyst Notes</v>
      </c>
      <c r="G104" s="6"/>
      <c r="H104" s="6"/>
      <c r="I104" s="6"/>
      <c r="J104" s="6"/>
      <c r="K104" s="6"/>
      <c r="L104" s="6"/>
      <c r="M104" s="6"/>
      <c r="N104" s="6"/>
      <c r="O104" s="6"/>
      <c r="P104" s="6"/>
      <c r="Q104" s="6"/>
      <c r="R104" s="6"/>
      <c r="S104" s="6"/>
      <c r="T104" s="6"/>
      <c r="U104" s="6"/>
      <c r="V104" s="6"/>
      <c r="W104" s="6"/>
      <c r="X104" s="6"/>
      <c r="Y104" s="6"/>
      <c r="Z104" s="6"/>
    </row>
    <row r="105" spans="1:26" ht="289" x14ac:dyDescent="0.15">
      <c r="A105" s="16" t="s">
        <v>138</v>
      </c>
      <c r="B105" s="16" t="str">
        <f>VLOOKUP(A105,Questions!B$18:C$109,2,FALSE)</f>
        <v>Can you share the organization chart, mission statement, and policies for your information security unit?</v>
      </c>
      <c r="C105" s="23" t="s">
        <v>220</v>
      </c>
      <c r="D105" s="260" t="s">
        <v>2327</v>
      </c>
      <c r="E105" s="21" t="str">
        <f>IF((C105=""),VLOOKUP(A105,Questions!$B$18:$G$109,4,FALSE),IF(C105="Yes",VLOOKUP(A105,Questions!$B$18:$G$109,6,FALSE),IF(C105="No",VLOOKUP(A105,Questions!$B$18:$G$109,5,FALSE),"N/A")))</f>
        <v>Provide a links to these documents in Additional Information or attach them with your submission.</v>
      </c>
      <c r="F105" s="22" t="str">
        <f>VLOOKUP(A105,'Analyst Report'!$A$31:$E$119,5,FALSE)</f>
        <v xml:space="preserve"> </v>
      </c>
      <c r="G105" s="6"/>
      <c r="H105" s="6"/>
      <c r="I105" s="6"/>
      <c r="J105" s="6"/>
      <c r="K105" s="6"/>
      <c r="L105" s="6"/>
      <c r="M105" s="6"/>
      <c r="N105" s="6"/>
      <c r="O105" s="6"/>
      <c r="P105" s="6"/>
      <c r="Q105" s="6"/>
      <c r="R105" s="6"/>
      <c r="S105" s="6"/>
      <c r="T105" s="6"/>
      <c r="U105" s="6"/>
      <c r="V105" s="6"/>
      <c r="W105" s="6"/>
      <c r="X105" s="6"/>
      <c r="Y105" s="6"/>
      <c r="Z105" s="6"/>
    </row>
    <row r="106" spans="1:26" ht="75" x14ac:dyDescent="0.15">
      <c r="A106" s="16" t="s">
        <v>139</v>
      </c>
      <c r="B106" s="16" t="str">
        <f>VLOOKUP(A106,Questions!B$18:C$109,2,FALSE)</f>
        <v>Are information security principles designed into the product lifecycle?</v>
      </c>
      <c r="C106" s="23" t="s">
        <v>220</v>
      </c>
      <c r="D106" s="260" t="s">
        <v>2328</v>
      </c>
      <c r="E106" s="21" t="str">
        <f>IF((C106=""),VLOOKUP(A106,Questions!$B$18:$G$109,4,FALSE),IF(C106="Yes",VLOOKUP(A106,Questions!$B$18:$G$109,6,FALSE),IF(C106="No",VLOOKUP(A106,Questions!$B$18:$G$109,5,FALSE),"N/A")))</f>
        <v>Summarize the information security principles designed into the product lifecycle.</v>
      </c>
      <c r="F106" s="22" t="str">
        <f>VLOOKUP(A106,'Analyst Report'!$A$31:$E$119,5,FALSE)</f>
        <v xml:space="preserve"> </v>
      </c>
      <c r="G106" s="6"/>
      <c r="H106" s="6"/>
      <c r="I106" s="6"/>
      <c r="J106" s="6"/>
      <c r="K106" s="6"/>
      <c r="L106" s="6"/>
      <c r="M106" s="6"/>
      <c r="N106" s="6"/>
      <c r="O106" s="6"/>
      <c r="P106" s="6"/>
      <c r="Q106" s="6"/>
      <c r="R106" s="6"/>
      <c r="S106" s="6"/>
      <c r="T106" s="6"/>
      <c r="U106" s="6"/>
      <c r="V106" s="6"/>
      <c r="W106" s="6"/>
      <c r="X106" s="6"/>
      <c r="Y106" s="6"/>
      <c r="Z106" s="6"/>
    </row>
    <row r="107" spans="1:26" ht="210" x14ac:dyDescent="0.15">
      <c r="A107" s="16" t="s">
        <v>140</v>
      </c>
      <c r="B107" s="16" t="str">
        <f>VLOOKUP(A107,Questions!B$18:C$109,2,FALSE)</f>
        <v>Do you have a documented information security policy?</v>
      </c>
      <c r="C107" s="23" t="s">
        <v>220</v>
      </c>
      <c r="D107" s="260" t="s">
        <v>2345</v>
      </c>
      <c r="E107" s="21" t="str">
        <f>IF((C107=""),VLOOKUP(A107,Questions!$B$18:$G$109,4,FALSE),IF(C107="Yes",VLOOKUP(A107,Questions!$B$18:$G$109,6,FALSE),IF(C107="No",VLOOKUP(A107,Questions!$B$18:$G$109,5,FALSE),"N/A")))</f>
        <v>Provide a reference to your information security policy or submit documentation with this fully-populated HECVAT-Lite.</v>
      </c>
      <c r="F107" s="22" t="str">
        <f>VLOOKUP(A107,'Analyst Report'!$A$31:$E$119,5,FALSE)</f>
        <v xml:space="preserve"> </v>
      </c>
      <c r="G107" s="6"/>
      <c r="H107" s="6"/>
      <c r="I107" s="6"/>
      <c r="J107" s="6"/>
      <c r="K107" s="6"/>
      <c r="L107" s="6"/>
      <c r="M107" s="6"/>
      <c r="N107" s="6"/>
      <c r="O107" s="6"/>
      <c r="P107" s="6"/>
      <c r="Q107" s="6"/>
      <c r="R107" s="6"/>
      <c r="S107" s="6"/>
      <c r="T107" s="6"/>
      <c r="U107" s="6"/>
      <c r="V107" s="6"/>
      <c r="W107" s="6"/>
      <c r="X107" s="6"/>
      <c r="Y107" s="6"/>
      <c r="Z107" s="6"/>
    </row>
    <row r="108" spans="1:26" ht="36.75" customHeight="1" x14ac:dyDescent="0.15">
      <c r="A108" s="279" t="s">
        <v>141</v>
      </c>
      <c r="B108" s="271"/>
      <c r="C108" s="18"/>
      <c r="D108" s="263" t="s">
        <v>54</v>
      </c>
      <c r="E108" s="19" t="s">
        <v>55</v>
      </c>
      <c r="F108" s="20" t="str">
        <f>F23</f>
        <v>Analyst Notes</v>
      </c>
      <c r="G108" s="6"/>
      <c r="H108" s="6"/>
      <c r="I108" s="6"/>
      <c r="J108" s="6"/>
      <c r="K108" s="6"/>
      <c r="L108" s="6"/>
      <c r="M108" s="6"/>
      <c r="N108" s="6"/>
      <c r="O108" s="6"/>
      <c r="P108" s="6"/>
      <c r="Q108" s="6"/>
      <c r="R108" s="6"/>
      <c r="S108" s="6"/>
      <c r="T108" s="6"/>
      <c r="U108" s="6"/>
      <c r="V108" s="6"/>
      <c r="W108" s="6"/>
      <c r="X108" s="6"/>
      <c r="Y108" s="6"/>
      <c r="Z108" s="6"/>
    </row>
    <row r="109" spans="1:26" ht="45" x14ac:dyDescent="0.15">
      <c r="A109" s="16" t="s">
        <v>142</v>
      </c>
      <c r="B109" s="16" t="str">
        <f>VLOOKUP(A109,Questions!B$18:C$109,2,FALSE)</f>
        <v>Will institution data be shared with or hosted by any third parties? (e.g. any entity not wholly-owned by your company is considered a third-party)</v>
      </c>
      <c r="C109" s="23" t="s">
        <v>220</v>
      </c>
      <c r="D109" s="260" t="s">
        <v>2329</v>
      </c>
      <c r="E109" s="21" t="str">
        <f>IF((C109=""),VLOOKUP(A109,Questions!$B$18:$G$109,4,FALSE),IF(C109="Yes",VLOOKUP(A109,Questions!$B$18:$G$109,6,FALSE),IF(C109="No",VLOOKUP(A109,Questions!$B$18:$G$109,5,FALSE),"N/A")))</f>
        <v>State each third party which institutional data will be shared with and/or hosted by and their level of responsibility.</v>
      </c>
      <c r="F109" s="22" t="str">
        <f>VLOOKUP(A109,'Analyst Report'!$A$31:$E$119,5,FALSE)</f>
        <v xml:space="preserve"> </v>
      </c>
      <c r="G109" s="6"/>
      <c r="H109" s="6"/>
      <c r="I109" s="6"/>
      <c r="J109" s="6"/>
      <c r="K109" s="6"/>
      <c r="L109" s="6"/>
      <c r="M109" s="6"/>
      <c r="N109" s="6"/>
      <c r="O109" s="6"/>
      <c r="P109" s="6"/>
      <c r="Q109" s="6"/>
      <c r="R109" s="6"/>
      <c r="S109" s="6"/>
      <c r="T109" s="6"/>
      <c r="U109" s="6"/>
      <c r="V109" s="6"/>
      <c r="W109" s="6"/>
      <c r="X109" s="6"/>
      <c r="Y109" s="6"/>
      <c r="Z109" s="6"/>
    </row>
    <row r="110" spans="1:26" ht="210" x14ac:dyDescent="0.15">
      <c r="A110" s="16" t="s">
        <v>143</v>
      </c>
      <c r="B110" s="16" t="str">
        <f>VLOOKUP(A110,Questions!B$18:C$109,2,FALSE)</f>
        <v>Do you perform security assessments of third party companies with which you share data? (i.e. hosting providers, cloud services, PaaS, IaaS, SaaS, etc.).</v>
      </c>
      <c r="C110" s="23" t="s">
        <v>220</v>
      </c>
      <c r="D110" s="260" t="s">
        <v>2330</v>
      </c>
      <c r="E110" s="21" t="str">
        <f>IF((C110=""),VLOOKUP(A110,Questions!$B$18:$G$109,4,FALSE),IF(C110="Yes",VLOOKUP(A110,Questions!$B$18:$G$109,6,FALSE),IF(C110="No",VLOOKUP(A110,Questions!$B$18:$G$109,5,FALSE),"N/A")))</f>
        <v>Provide a summary of your practices that assures that the third party will be subject to the appropriate standards regarding security, service recoverability, and confidentiality.</v>
      </c>
      <c r="F110" s="22" t="str">
        <f>VLOOKUP(A110,'Analyst Report'!$A$31:$E$119,5,FALSE)</f>
        <v xml:space="preserve"> </v>
      </c>
      <c r="G110" s="6"/>
      <c r="H110" s="6"/>
      <c r="I110" s="6"/>
      <c r="J110" s="6"/>
      <c r="K110" s="6"/>
      <c r="L110" s="6"/>
      <c r="M110" s="6"/>
      <c r="N110" s="6"/>
      <c r="O110" s="6"/>
      <c r="P110" s="6"/>
      <c r="Q110" s="6"/>
      <c r="R110" s="6"/>
      <c r="S110" s="6"/>
      <c r="T110" s="6"/>
      <c r="U110" s="6"/>
      <c r="V110" s="6"/>
      <c r="W110" s="6"/>
      <c r="X110" s="6"/>
      <c r="Y110" s="6"/>
      <c r="Z110" s="6"/>
    </row>
    <row r="111" spans="1:26" ht="75" x14ac:dyDescent="0.15">
      <c r="A111" s="16" t="s">
        <v>144</v>
      </c>
      <c r="B111" s="16" t="str">
        <f>VLOOKUP(A111,Questions!B$18:C$109,2,FALSE)</f>
        <v>Do you have an implemented third party management strategy?</v>
      </c>
      <c r="C111" s="23" t="s">
        <v>220</v>
      </c>
      <c r="D111" s="260" t="s">
        <v>2331</v>
      </c>
      <c r="E111" s="21" t="str">
        <f>IF((C111=""),VLOOKUP(A111,Questions!$B$18:$G$109,4,FALSE),IF(C111="Yes",VLOOKUP(A111,Questions!$B$18:$G$109,6,FALSE),IF(C111="No",VLOOKUP(A111,Questions!$B$18:$G$109,5,FALSE),"N/A")))</f>
        <v>Provide additional information that may help analysts better understand your environment and how it relates to third-party solutions.</v>
      </c>
      <c r="F111" s="22" t="str">
        <f>VLOOKUP(A111,'Analyst Report'!$A$31:$E$119,5,FALSE)</f>
        <v xml:space="preserve"> </v>
      </c>
      <c r="G111" s="6"/>
      <c r="H111" s="6"/>
      <c r="I111" s="6"/>
      <c r="J111" s="6"/>
      <c r="K111" s="6"/>
      <c r="L111" s="6"/>
      <c r="M111" s="6"/>
      <c r="N111" s="6"/>
      <c r="O111" s="6"/>
      <c r="P111" s="6"/>
      <c r="Q111" s="6"/>
      <c r="R111" s="6"/>
      <c r="S111" s="6"/>
      <c r="T111" s="6"/>
      <c r="U111" s="6"/>
      <c r="V111" s="6"/>
      <c r="W111" s="6"/>
      <c r="X111" s="6"/>
      <c r="Y111" s="6"/>
      <c r="Z111" s="6"/>
    </row>
    <row r="112" spans="1:26" ht="45" x14ac:dyDescent="0.15">
      <c r="A112" s="25" t="s">
        <v>145</v>
      </c>
      <c r="B112" s="16" t="str">
        <f>VLOOKUP(A112,Questions!B$18:C$109,2,FALSE)</f>
        <v>Do you have a process and implemented procedures for managing your hardware supply chain? (e.g., telecommunications equipment, export licensing, computing devices)</v>
      </c>
      <c r="C112" s="23" t="s">
        <v>220</v>
      </c>
      <c r="D112" s="260" t="s">
        <v>2332</v>
      </c>
      <c r="E112" s="21" t="str">
        <f>IF((C112=""),VLOOKUP(A112,Questions!$B$18:$G$109,4,FALSE),IF(C112="Yes",VLOOKUP(A112,Questions!$B$18:$G$109,6,FALSE),IF(C112="No",VLOOKUP(A112,Questions!$B$18:$G$109,5,FALSE),"N/A")))</f>
        <v>State what countries and/or regions this process is compliant with.</v>
      </c>
      <c r="F112" s="22" t="str">
        <f>VLOOKUP(A112,'Analyst Report'!$A$31:$E$119,5,FALSE)</f>
        <v xml:space="preserve"> </v>
      </c>
      <c r="G112" s="6"/>
      <c r="H112" s="6"/>
      <c r="I112" s="6"/>
      <c r="J112" s="6"/>
      <c r="K112" s="6"/>
      <c r="L112" s="6"/>
      <c r="M112" s="6"/>
      <c r="N112" s="6"/>
      <c r="O112" s="6"/>
      <c r="P112" s="6"/>
      <c r="Q112" s="6"/>
      <c r="R112" s="6"/>
      <c r="S112" s="6"/>
      <c r="T112" s="6"/>
      <c r="U112" s="6"/>
      <c r="V112" s="6"/>
      <c r="W112" s="6"/>
      <c r="X112" s="6"/>
      <c r="Y112" s="6"/>
      <c r="Z112" s="6"/>
    </row>
    <row r="113" spans="2:26" ht="15.75" customHeight="1" x14ac:dyDescent="0.15">
      <c r="B113" s="6"/>
      <c r="C113" s="6"/>
      <c r="D113" s="33"/>
      <c r="E113" s="34"/>
      <c r="F113" s="14"/>
      <c r="G113" s="6"/>
      <c r="H113" s="6"/>
      <c r="I113" s="6"/>
      <c r="J113" s="6"/>
      <c r="K113" s="6"/>
      <c r="L113" s="6"/>
      <c r="M113" s="6"/>
      <c r="N113" s="6"/>
      <c r="O113" s="6"/>
      <c r="P113" s="6"/>
      <c r="Q113" s="6"/>
      <c r="R113" s="6"/>
      <c r="S113" s="6"/>
      <c r="T113" s="6"/>
      <c r="U113" s="6"/>
      <c r="V113" s="6"/>
      <c r="W113" s="6"/>
      <c r="X113" s="6"/>
      <c r="Y113" s="6"/>
      <c r="Z113" s="6"/>
    </row>
    <row r="114" spans="2:26" ht="15.75" customHeight="1" x14ac:dyDescent="0.15">
      <c r="B114" s="6"/>
      <c r="C114" s="6"/>
      <c r="D114" s="33"/>
      <c r="E114" s="34"/>
      <c r="F114" s="14"/>
      <c r="G114" s="6"/>
      <c r="H114" s="6"/>
      <c r="I114" s="6"/>
      <c r="J114" s="6"/>
      <c r="K114" s="6"/>
      <c r="L114" s="6"/>
      <c r="M114" s="6"/>
      <c r="N114" s="6"/>
      <c r="O114" s="6"/>
      <c r="P114" s="6"/>
      <c r="Q114" s="6"/>
      <c r="R114" s="6"/>
      <c r="S114" s="6"/>
      <c r="T114" s="6"/>
      <c r="U114" s="6"/>
      <c r="V114" s="6"/>
      <c r="W114" s="6"/>
      <c r="X114" s="6"/>
      <c r="Y114" s="6"/>
      <c r="Z114" s="6"/>
    </row>
    <row r="115" spans="2:26" ht="15.75" customHeight="1" x14ac:dyDescent="0.15">
      <c r="B115" s="6"/>
      <c r="C115" s="6"/>
      <c r="D115" s="33"/>
      <c r="E115" s="34"/>
      <c r="F115" s="14"/>
      <c r="G115" s="6"/>
      <c r="H115" s="6"/>
      <c r="I115" s="6"/>
      <c r="J115" s="6"/>
      <c r="K115" s="6"/>
      <c r="L115" s="6"/>
      <c r="M115" s="6"/>
      <c r="N115" s="6"/>
      <c r="O115" s="6"/>
      <c r="P115" s="6"/>
      <c r="Q115" s="6"/>
      <c r="R115" s="6"/>
      <c r="S115" s="6"/>
      <c r="T115" s="6"/>
      <c r="U115" s="6"/>
      <c r="V115" s="6"/>
      <c r="W115" s="6"/>
      <c r="X115" s="6"/>
      <c r="Y115" s="6"/>
      <c r="Z115" s="6"/>
    </row>
    <row r="116" spans="2:26" ht="15.75" customHeight="1" x14ac:dyDescent="0.15">
      <c r="B116" s="6"/>
      <c r="C116" s="6"/>
      <c r="D116" s="33"/>
      <c r="E116" s="34"/>
      <c r="F116" s="14"/>
      <c r="G116" s="6"/>
      <c r="H116" s="6"/>
      <c r="I116" s="6"/>
      <c r="J116" s="6"/>
      <c r="K116" s="6"/>
      <c r="L116" s="6"/>
      <c r="M116" s="6"/>
      <c r="N116" s="6"/>
      <c r="O116" s="6"/>
      <c r="P116" s="6"/>
      <c r="Q116" s="6"/>
      <c r="R116" s="6"/>
      <c r="S116" s="6"/>
      <c r="T116" s="6"/>
      <c r="U116" s="6"/>
      <c r="V116" s="6"/>
      <c r="W116" s="6"/>
      <c r="X116" s="6"/>
      <c r="Y116" s="6"/>
      <c r="Z116" s="6"/>
    </row>
    <row r="117" spans="2:26" ht="15.75" customHeight="1" x14ac:dyDescent="0.15">
      <c r="B117" s="6"/>
      <c r="C117" s="6"/>
      <c r="D117" s="33"/>
      <c r="E117" s="34"/>
      <c r="F117" s="14"/>
      <c r="G117" s="6"/>
      <c r="H117" s="6"/>
      <c r="I117" s="6"/>
      <c r="J117" s="6"/>
      <c r="K117" s="6"/>
      <c r="L117" s="6"/>
      <c r="M117" s="6"/>
      <c r="N117" s="6"/>
      <c r="O117" s="6"/>
      <c r="P117" s="6"/>
      <c r="Q117" s="6"/>
      <c r="R117" s="6"/>
      <c r="S117" s="6"/>
      <c r="T117" s="6"/>
      <c r="U117" s="6"/>
      <c r="V117" s="6"/>
      <c r="W117" s="6"/>
      <c r="X117" s="6"/>
      <c r="Y117" s="6"/>
      <c r="Z117" s="6"/>
    </row>
    <row r="118" spans="2:26" ht="15.75" customHeight="1" x14ac:dyDescent="0.15">
      <c r="B118" s="6"/>
      <c r="C118" s="6"/>
      <c r="D118" s="33"/>
      <c r="E118" s="34"/>
      <c r="F118" s="14"/>
      <c r="G118" s="6"/>
      <c r="H118" s="6"/>
      <c r="I118" s="6"/>
      <c r="J118" s="6"/>
      <c r="K118" s="6"/>
      <c r="L118" s="6"/>
      <c r="M118" s="6"/>
      <c r="N118" s="6"/>
      <c r="O118" s="6"/>
      <c r="P118" s="6"/>
      <c r="Q118" s="6"/>
      <c r="R118" s="6"/>
      <c r="S118" s="6"/>
      <c r="T118" s="6"/>
      <c r="U118" s="6"/>
      <c r="V118" s="6"/>
      <c r="W118" s="6"/>
      <c r="X118" s="6"/>
      <c r="Y118" s="6"/>
      <c r="Z118" s="6"/>
    </row>
    <row r="119" spans="2:26" ht="15.75" customHeight="1" x14ac:dyDescent="0.15">
      <c r="B119" s="6"/>
      <c r="C119" s="6"/>
      <c r="D119" s="33"/>
      <c r="E119" s="34"/>
      <c r="F119" s="14"/>
      <c r="G119" s="6"/>
      <c r="H119" s="6"/>
      <c r="I119" s="6"/>
      <c r="J119" s="6"/>
      <c r="K119" s="6"/>
      <c r="L119" s="6"/>
      <c r="M119" s="6"/>
      <c r="N119" s="6"/>
      <c r="O119" s="6"/>
      <c r="P119" s="6"/>
      <c r="Q119" s="6"/>
      <c r="R119" s="6"/>
      <c r="S119" s="6"/>
      <c r="T119" s="6"/>
      <c r="U119" s="6"/>
      <c r="V119" s="6"/>
      <c r="W119" s="6"/>
      <c r="X119" s="6"/>
      <c r="Y119" s="6"/>
      <c r="Z119" s="6"/>
    </row>
    <row r="120" spans="2:26" ht="15.75" customHeight="1" x14ac:dyDescent="0.15">
      <c r="B120" s="6"/>
      <c r="C120" s="6"/>
      <c r="D120" s="33"/>
      <c r="E120" s="34"/>
      <c r="F120" s="14"/>
      <c r="G120" s="6"/>
      <c r="H120" s="6"/>
      <c r="I120" s="6"/>
      <c r="J120" s="6"/>
      <c r="K120" s="6"/>
      <c r="L120" s="6"/>
      <c r="M120" s="6"/>
      <c r="N120" s="6"/>
      <c r="O120" s="6"/>
      <c r="P120" s="6"/>
      <c r="Q120" s="6"/>
      <c r="R120" s="6"/>
      <c r="S120" s="6"/>
      <c r="T120" s="6"/>
      <c r="U120" s="6"/>
      <c r="V120" s="6"/>
      <c r="W120" s="6"/>
      <c r="X120" s="6"/>
      <c r="Y120" s="6"/>
      <c r="Z120" s="6"/>
    </row>
    <row r="121" spans="2:26" ht="15.75" customHeight="1" x14ac:dyDescent="0.15">
      <c r="B121" s="6"/>
      <c r="C121" s="6"/>
      <c r="D121" s="33"/>
      <c r="E121" s="34"/>
      <c r="F121" s="14"/>
      <c r="G121" s="6"/>
      <c r="H121" s="6"/>
      <c r="I121" s="6"/>
      <c r="J121" s="6"/>
      <c r="K121" s="6"/>
      <c r="L121" s="6"/>
      <c r="M121" s="6"/>
      <c r="N121" s="6"/>
      <c r="O121" s="6"/>
      <c r="P121" s="6"/>
      <c r="Q121" s="6"/>
      <c r="R121" s="6"/>
      <c r="S121" s="6"/>
      <c r="T121" s="6"/>
      <c r="U121" s="6"/>
      <c r="V121" s="6"/>
      <c r="W121" s="6"/>
      <c r="X121" s="6"/>
      <c r="Y121" s="6"/>
      <c r="Z121" s="6"/>
    </row>
    <row r="122" spans="2:26" ht="15.75" customHeight="1" x14ac:dyDescent="0.15">
      <c r="B122" s="6"/>
      <c r="C122" s="6"/>
      <c r="D122" s="33"/>
      <c r="E122" s="34"/>
      <c r="F122" s="14"/>
      <c r="G122" s="6"/>
      <c r="H122" s="6"/>
      <c r="I122" s="6"/>
      <c r="J122" s="6"/>
      <c r="K122" s="6"/>
      <c r="L122" s="6"/>
      <c r="M122" s="6"/>
      <c r="N122" s="6"/>
      <c r="O122" s="6"/>
      <c r="P122" s="6"/>
      <c r="Q122" s="6"/>
      <c r="R122" s="6"/>
      <c r="S122" s="6"/>
      <c r="T122" s="6"/>
      <c r="U122" s="6"/>
      <c r="V122" s="6"/>
      <c r="W122" s="6"/>
      <c r="X122" s="6"/>
      <c r="Y122" s="6"/>
      <c r="Z122" s="6"/>
    </row>
    <row r="123" spans="2:26" ht="15.75" customHeight="1" x14ac:dyDescent="0.15">
      <c r="B123" s="6"/>
      <c r="C123" s="6"/>
      <c r="D123" s="33"/>
      <c r="E123" s="34"/>
      <c r="F123" s="14"/>
      <c r="G123" s="6"/>
      <c r="H123" s="6"/>
      <c r="I123" s="6"/>
      <c r="J123" s="6"/>
      <c r="K123" s="6"/>
      <c r="L123" s="6"/>
      <c r="M123" s="6"/>
      <c r="N123" s="6"/>
      <c r="O123" s="6"/>
      <c r="P123" s="6"/>
      <c r="Q123" s="6"/>
      <c r="R123" s="6"/>
      <c r="S123" s="6"/>
      <c r="T123" s="6"/>
      <c r="U123" s="6"/>
      <c r="V123" s="6"/>
      <c r="W123" s="6"/>
      <c r="X123" s="6"/>
      <c r="Y123" s="6"/>
      <c r="Z123" s="6"/>
    </row>
    <row r="124" spans="2:26" ht="15.75" customHeight="1" x14ac:dyDescent="0.15">
      <c r="B124" s="6"/>
      <c r="C124" s="6"/>
      <c r="D124" s="33"/>
      <c r="E124" s="34"/>
      <c r="F124" s="14"/>
      <c r="G124" s="6"/>
      <c r="H124" s="6"/>
      <c r="I124" s="6"/>
      <c r="J124" s="6"/>
      <c r="K124" s="6"/>
      <c r="L124" s="6"/>
      <c r="M124" s="6"/>
      <c r="N124" s="6"/>
      <c r="O124" s="6"/>
      <c r="P124" s="6"/>
      <c r="Q124" s="6"/>
      <c r="R124" s="6"/>
      <c r="S124" s="6"/>
      <c r="T124" s="6"/>
      <c r="U124" s="6"/>
      <c r="V124" s="6"/>
      <c r="W124" s="6"/>
      <c r="X124" s="6"/>
      <c r="Y124" s="6"/>
      <c r="Z124" s="6"/>
    </row>
    <row r="125" spans="2:26" ht="15.75" customHeight="1" x14ac:dyDescent="0.15">
      <c r="B125" s="6"/>
      <c r="C125" s="6"/>
      <c r="D125" s="33"/>
      <c r="E125" s="34"/>
      <c r="F125" s="14"/>
      <c r="G125" s="6"/>
      <c r="H125" s="6"/>
      <c r="I125" s="6"/>
      <c r="J125" s="6"/>
      <c r="K125" s="6"/>
      <c r="L125" s="6"/>
      <c r="M125" s="6"/>
      <c r="N125" s="6"/>
      <c r="O125" s="6"/>
      <c r="P125" s="6"/>
      <c r="Q125" s="6"/>
      <c r="R125" s="6"/>
      <c r="S125" s="6"/>
      <c r="T125" s="6"/>
      <c r="U125" s="6"/>
      <c r="V125" s="6"/>
      <c r="W125" s="6"/>
      <c r="X125" s="6"/>
      <c r="Y125" s="6"/>
      <c r="Z125" s="6"/>
    </row>
    <row r="126" spans="2:26" ht="15.75" customHeight="1" x14ac:dyDescent="0.15">
      <c r="B126" s="6"/>
      <c r="C126" s="6"/>
      <c r="D126" s="33"/>
      <c r="E126" s="34"/>
      <c r="F126" s="14"/>
      <c r="G126" s="6"/>
      <c r="H126" s="6"/>
      <c r="I126" s="6"/>
      <c r="J126" s="6"/>
      <c r="K126" s="6"/>
      <c r="L126" s="6"/>
      <c r="M126" s="6"/>
      <c r="N126" s="6"/>
      <c r="O126" s="6"/>
      <c r="P126" s="6"/>
      <c r="Q126" s="6"/>
      <c r="R126" s="6"/>
      <c r="S126" s="6"/>
      <c r="T126" s="6"/>
      <c r="U126" s="6"/>
      <c r="V126" s="6"/>
      <c r="W126" s="6"/>
      <c r="X126" s="6"/>
      <c r="Y126" s="6"/>
      <c r="Z126" s="6"/>
    </row>
    <row r="127" spans="2:26" ht="15.75" customHeight="1" x14ac:dyDescent="0.15">
      <c r="B127" s="6"/>
      <c r="C127" s="6"/>
      <c r="D127" s="33"/>
      <c r="E127" s="34"/>
      <c r="F127" s="14"/>
      <c r="G127" s="6"/>
      <c r="H127" s="6"/>
      <c r="I127" s="6"/>
      <c r="J127" s="6"/>
      <c r="K127" s="6"/>
      <c r="L127" s="6"/>
      <c r="M127" s="6"/>
      <c r="N127" s="6"/>
      <c r="O127" s="6"/>
      <c r="P127" s="6"/>
      <c r="Q127" s="6"/>
      <c r="R127" s="6"/>
      <c r="S127" s="6"/>
      <c r="T127" s="6"/>
      <c r="U127" s="6"/>
      <c r="V127" s="6"/>
      <c r="W127" s="6"/>
      <c r="X127" s="6"/>
      <c r="Y127" s="6"/>
      <c r="Z127" s="6"/>
    </row>
    <row r="128" spans="2:26" ht="15.75" customHeight="1" x14ac:dyDescent="0.15">
      <c r="B128" s="6"/>
      <c r="C128" s="6"/>
      <c r="D128" s="33"/>
      <c r="E128" s="34"/>
      <c r="F128" s="14"/>
      <c r="G128" s="6"/>
      <c r="H128" s="6"/>
      <c r="I128" s="6"/>
      <c r="J128" s="6"/>
      <c r="K128" s="6"/>
      <c r="L128" s="6"/>
      <c r="M128" s="6"/>
      <c r="N128" s="6"/>
      <c r="O128" s="6"/>
      <c r="P128" s="6"/>
      <c r="Q128" s="6"/>
      <c r="R128" s="6"/>
      <c r="S128" s="6"/>
      <c r="T128" s="6"/>
      <c r="U128" s="6"/>
      <c r="V128" s="6"/>
      <c r="W128" s="6"/>
      <c r="X128" s="6"/>
      <c r="Y128" s="6"/>
      <c r="Z128" s="6"/>
    </row>
    <row r="129" spans="2:26" ht="15.75" customHeight="1" x14ac:dyDescent="0.15">
      <c r="B129" s="6"/>
      <c r="C129" s="6"/>
      <c r="D129" s="33"/>
      <c r="E129" s="34"/>
      <c r="F129" s="14"/>
      <c r="G129" s="6"/>
      <c r="H129" s="6"/>
      <c r="I129" s="6"/>
      <c r="J129" s="6"/>
      <c r="K129" s="6"/>
      <c r="L129" s="6"/>
      <c r="M129" s="6"/>
      <c r="N129" s="6"/>
      <c r="O129" s="6"/>
      <c r="P129" s="6"/>
      <c r="Q129" s="6"/>
      <c r="R129" s="6"/>
      <c r="S129" s="6"/>
      <c r="T129" s="6"/>
      <c r="U129" s="6"/>
      <c r="V129" s="6"/>
      <c r="W129" s="6"/>
      <c r="X129" s="6"/>
      <c r="Y129" s="6"/>
      <c r="Z129" s="6"/>
    </row>
    <row r="130" spans="2:26" ht="15.75" customHeight="1" x14ac:dyDescent="0.15">
      <c r="B130" s="6"/>
      <c r="C130" s="6"/>
      <c r="D130" s="33"/>
      <c r="E130" s="34"/>
      <c r="F130" s="14"/>
      <c r="G130" s="6"/>
      <c r="H130" s="6"/>
      <c r="I130" s="6"/>
      <c r="J130" s="6"/>
      <c r="K130" s="6"/>
      <c r="L130" s="6"/>
      <c r="M130" s="6"/>
      <c r="N130" s="6"/>
      <c r="O130" s="6"/>
      <c r="P130" s="6"/>
      <c r="Q130" s="6"/>
      <c r="R130" s="6"/>
      <c r="S130" s="6"/>
      <c r="T130" s="6"/>
      <c r="U130" s="6"/>
      <c r="V130" s="6"/>
      <c r="W130" s="6"/>
      <c r="X130" s="6"/>
      <c r="Y130" s="6"/>
      <c r="Z130" s="6"/>
    </row>
    <row r="131" spans="2:26" ht="15.75" customHeight="1" x14ac:dyDescent="0.15">
      <c r="B131" s="6"/>
      <c r="C131" s="6"/>
      <c r="D131" s="33"/>
      <c r="E131" s="34"/>
      <c r="F131" s="14"/>
      <c r="G131" s="6"/>
      <c r="H131" s="6"/>
      <c r="I131" s="6"/>
      <c r="J131" s="6"/>
      <c r="K131" s="6"/>
      <c r="L131" s="6"/>
      <c r="M131" s="6"/>
      <c r="N131" s="6"/>
      <c r="O131" s="6"/>
      <c r="P131" s="6"/>
      <c r="Q131" s="6"/>
      <c r="R131" s="6"/>
      <c r="S131" s="6"/>
      <c r="T131" s="6"/>
      <c r="U131" s="6"/>
      <c r="V131" s="6"/>
      <c r="W131" s="6"/>
      <c r="X131" s="6"/>
      <c r="Y131" s="6"/>
      <c r="Z131" s="6"/>
    </row>
    <row r="132" spans="2:26" ht="15.75" customHeight="1" x14ac:dyDescent="0.15">
      <c r="B132" s="6"/>
      <c r="C132" s="6"/>
      <c r="D132" s="33"/>
      <c r="E132" s="34"/>
      <c r="F132" s="14"/>
      <c r="G132" s="6"/>
      <c r="H132" s="6"/>
      <c r="I132" s="6"/>
      <c r="J132" s="6"/>
      <c r="K132" s="6"/>
      <c r="L132" s="6"/>
      <c r="M132" s="6"/>
      <c r="N132" s="6"/>
      <c r="O132" s="6"/>
      <c r="P132" s="6"/>
      <c r="Q132" s="6"/>
      <c r="R132" s="6"/>
      <c r="S132" s="6"/>
      <c r="T132" s="6"/>
      <c r="U132" s="6"/>
      <c r="V132" s="6"/>
      <c r="W132" s="6"/>
      <c r="X132" s="6"/>
      <c r="Y132" s="6"/>
      <c r="Z132" s="6"/>
    </row>
    <row r="133" spans="2:26" ht="15.75" customHeight="1" x14ac:dyDescent="0.15">
      <c r="B133" s="6"/>
      <c r="C133" s="6"/>
      <c r="D133" s="33"/>
      <c r="E133" s="34"/>
      <c r="F133" s="14"/>
      <c r="G133" s="6"/>
      <c r="H133" s="6"/>
      <c r="I133" s="6"/>
      <c r="J133" s="6"/>
      <c r="K133" s="6"/>
      <c r="L133" s="6"/>
      <c r="M133" s="6"/>
      <c r="N133" s="6"/>
      <c r="O133" s="6"/>
      <c r="P133" s="6"/>
      <c r="Q133" s="6"/>
      <c r="R133" s="6"/>
      <c r="S133" s="6"/>
      <c r="T133" s="6"/>
      <c r="U133" s="6"/>
      <c r="V133" s="6"/>
      <c r="W133" s="6"/>
      <c r="X133" s="6"/>
      <c r="Y133" s="6"/>
      <c r="Z133" s="6"/>
    </row>
    <row r="134" spans="2:26" ht="15.75" customHeight="1" x14ac:dyDescent="0.15">
      <c r="B134" s="6"/>
      <c r="C134" s="6"/>
      <c r="D134" s="33"/>
      <c r="E134" s="34"/>
      <c r="F134" s="14"/>
      <c r="G134" s="6"/>
      <c r="H134" s="6"/>
      <c r="I134" s="6"/>
      <c r="J134" s="6"/>
      <c r="K134" s="6"/>
      <c r="L134" s="6"/>
      <c r="M134" s="6"/>
      <c r="N134" s="6"/>
      <c r="O134" s="6"/>
      <c r="P134" s="6"/>
      <c r="Q134" s="6"/>
      <c r="R134" s="6"/>
      <c r="S134" s="6"/>
      <c r="T134" s="6"/>
      <c r="U134" s="6"/>
      <c r="V134" s="6"/>
      <c r="W134" s="6"/>
      <c r="X134" s="6"/>
      <c r="Y134" s="6"/>
      <c r="Z134" s="6"/>
    </row>
    <row r="135" spans="2:26" ht="15.75" customHeight="1" x14ac:dyDescent="0.15">
      <c r="B135" s="6"/>
      <c r="C135" s="6"/>
      <c r="D135" s="33"/>
      <c r="E135" s="34"/>
      <c r="F135" s="14"/>
      <c r="G135" s="6"/>
      <c r="H135" s="6"/>
      <c r="I135" s="6"/>
      <c r="J135" s="6"/>
      <c r="K135" s="6"/>
      <c r="L135" s="6"/>
      <c r="M135" s="6"/>
      <c r="N135" s="6"/>
      <c r="O135" s="6"/>
      <c r="P135" s="6"/>
      <c r="Q135" s="6"/>
      <c r="R135" s="6"/>
      <c r="S135" s="6"/>
      <c r="T135" s="6"/>
      <c r="U135" s="6"/>
      <c r="V135" s="6"/>
      <c r="W135" s="6"/>
      <c r="X135" s="6"/>
      <c r="Y135" s="6"/>
      <c r="Z135" s="6"/>
    </row>
    <row r="136" spans="2:26" ht="15.75" customHeight="1" x14ac:dyDescent="0.15">
      <c r="B136" s="6"/>
      <c r="C136" s="6"/>
      <c r="D136" s="33"/>
      <c r="E136" s="34"/>
      <c r="F136" s="14"/>
      <c r="G136" s="6"/>
      <c r="H136" s="6"/>
      <c r="I136" s="6"/>
      <c r="J136" s="6"/>
      <c r="K136" s="6"/>
      <c r="L136" s="6"/>
      <c r="M136" s="6"/>
      <c r="N136" s="6"/>
      <c r="O136" s="6"/>
      <c r="P136" s="6"/>
      <c r="Q136" s="6"/>
      <c r="R136" s="6"/>
      <c r="S136" s="6"/>
      <c r="T136" s="6"/>
      <c r="U136" s="6"/>
      <c r="V136" s="6"/>
      <c r="W136" s="6"/>
      <c r="X136" s="6"/>
      <c r="Y136" s="6"/>
      <c r="Z136" s="6"/>
    </row>
    <row r="137" spans="2:26" ht="15.75" customHeight="1" x14ac:dyDescent="0.15">
      <c r="B137" s="6"/>
      <c r="C137" s="6"/>
      <c r="D137" s="33"/>
      <c r="E137" s="34"/>
      <c r="F137" s="14"/>
      <c r="G137" s="6"/>
      <c r="H137" s="6"/>
      <c r="I137" s="6"/>
      <c r="J137" s="6"/>
      <c r="K137" s="6"/>
      <c r="L137" s="6"/>
      <c r="M137" s="6"/>
      <c r="N137" s="6"/>
      <c r="O137" s="6"/>
      <c r="P137" s="6"/>
      <c r="Q137" s="6"/>
      <c r="R137" s="6"/>
      <c r="S137" s="6"/>
      <c r="T137" s="6"/>
      <c r="U137" s="6"/>
      <c r="V137" s="6"/>
      <c r="W137" s="6"/>
      <c r="X137" s="6"/>
      <c r="Y137" s="6"/>
      <c r="Z137" s="6"/>
    </row>
    <row r="138" spans="2:26" ht="15.75" customHeight="1" x14ac:dyDescent="0.15">
      <c r="B138" s="6"/>
      <c r="C138" s="6"/>
      <c r="D138" s="33"/>
      <c r="E138" s="34"/>
      <c r="F138" s="14"/>
      <c r="G138" s="6"/>
      <c r="H138" s="6"/>
      <c r="I138" s="6"/>
      <c r="J138" s="6"/>
      <c r="K138" s="6"/>
      <c r="L138" s="6"/>
      <c r="M138" s="6"/>
      <c r="N138" s="6"/>
      <c r="O138" s="6"/>
      <c r="P138" s="6"/>
      <c r="Q138" s="6"/>
      <c r="R138" s="6"/>
      <c r="S138" s="6"/>
      <c r="T138" s="6"/>
      <c r="U138" s="6"/>
      <c r="V138" s="6"/>
      <c r="W138" s="6"/>
      <c r="X138" s="6"/>
      <c r="Y138" s="6"/>
      <c r="Z138" s="6"/>
    </row>
    <row r="139" spans="2:26" ht="15.75" customHeight="1" x14ac:dyDescent="0.15">
      <c r="B139" s="6"/>
      <c r="C139" s="6"/>
      <c r="D139" s="33"/>
      <c r="E139" s="34"/>
      <c r="F139" s="14"/>
      <c r="G139" s="6"/>
      <c r="H139" s="6"/>
      <c r="I139" s="6"/>
      <c r="J139" s="6"/>
      <c r="K139" s="6"/>
      <c r="L139" s="6"/>
      <c r="M139" s="6"/>
      <c r="N139" s="6"/>
      <c r="O139" s="6"/>
      <c r="P139" s="6"/>
      <c r="Q139" s="6"/>
      <c r="R139" s="6"/>
      <c r="S139" s="6"/>
      <c r="T139" s="6"/>
      <c r="U139" s="6"/>
      <c r="V139" s="6"/>
      <c r="W139" s="6"/>
      <c r="X139" s="6"/>
      <c r="Y139" s="6"/>
      <c r="Z139" s="6"/>
    </row>
    <row r="140" spans="2:26" ht="15.75" customHeight="1" x14ac:dyDescent="0.15">
      <c r="B140" s="6"/>
      <c r="C140" s="6"/>
      <c r="D140" s="33"/>
      <c r="E140" s="34"/>
      <c r="F140" s="14"/>
      <c r="G140" s="6"/>
      <c r="H140" s="6"/>
      <c r="I140" s="6"/>
      <c r="J140" s="6"/>
      <c r="K140" s="6"/>
      <c r="L140" s="6"/>
      <c r="M140" s="6"/>
      <c r="N140" s="6"/>
      <c r="O140" s="6"/>
      <c r="P140" s="6"/>
      <c r="Q140" s="6"/>
      <c r="R140" s="6"/>
      <c r="S140" s="6"/>
      <c r="T140" s="6"/>
      <c r="U140" s="6"/>
      <c r="V140" s="6"/>
      <c r="W140" s="6"/>
      <c r="X140" s="6"/>
      <c r="Y140" s="6"/>
      <c r="Z140" s="6"/>
    </row>
    <row r="141" spans="2:26" ht="15.75" customHeight="1" x14ac:dyDescent="0.15">
      <c r="B141" s="6"/>
      <c r="C141" s="6"/>
      <c r="D141" s="33"/>
      <c r="E141" s="34"/>
      <c r="F141" s="14"/>
      <c r="G141" s="6"/>
      <c r="H141" s="6"/>
      <c r="I141" s="6"/>
      <c r="J141" s="6"/>
      <c r="K141" s="6"/>
      <c r="L141" s="6"/>
      <c r="M141" s="6"/>
      <c r="N141" s="6"/>
      <c r="O141" s="6"/>
      <c r="P141" s="6"/>
      <c r="Q141" s="6"/>
      <c r="R141" s="6"/>
      <c r="S141" s="6"/>
      <c r="T141" s="6"/>
      <c r="U141" s="6"/>
      <c r="V141" s="6"/>
      <c r="W141" s="6"/>
      <c r="X141" s="6"/>
      <c r="Y141" s="6"/>
      <c r="Z141" s="6"/>
    </row>
    <row r="142" spans="2:26" ht="15.75" customHeight="1" x14ac:dyDescent="0.15">
      <c r="B142" s="6"/>
      <c r="C142" s="6"/>
      <c r="D142" s="33"/>
      <c r="E142" s="34"/>
      <c r="F142" s="14"/>
      <c r="G142" s="6"/>
      <c r="H142" s="6"/>
      <c r="I142" s="6"/>
      <c r="J142" s="6"/>
      <c r="K142" s="6"/>
      <c r="L142" s="6"/>
      <c r="M142" s="6"/>
      <c r="N142" s="6"/>
      <c r="O142" s="6"/>
      <c r="P142" s="6"/>
      <c r="Q142" s="6"/>
      <c r="R142" s="6"/>
      <c r="S142" s="6"/>
      <c r="T142" s="6"/>
      <c r="U142" s="6"/>
      <c r="V142" s="6"/>
      <c r="W142" s="6"/>
      <c r="X142" s="6"/>
      <c r="Y142" s="6"/>
      <c r="Z142" s="6"/>
    </row>
    <row r="143" spans="2:26" ht="15.75" customHeight="1" x14ac:dyDescent="0.15">
      <c r="B143" s="6"/>
      <c r="C143" s="6"/>
      <c r="D143" s="33"/>
      <c r="E143" s="34"/>
      <c r="F143" s="14"/>
      <c r="G143" s="6"/>
      <c r="H143" s="6"/>
      <c r="I143" s="6"/>
      <c r="J143" s="6"/>
      <c r="K143" s="6"/>
      <c r="L143" s="6"/>
      <c r="M143" s="6"/>
      <c r="N143" s="6"/>
      <c r="O143" s="6"/>
      <c r="P143" s="6"/>
      <c r="Q143" s="6"/>
      <c r="R143" s="6"/>
      <c r="S143" s="6"/>
      <c r="T143" s="6"/>
      <c r="U143" s="6"/>
      <c r="V143" s="6"/>
      <c r="W143" s="6"/>
      <c r="X143" s="6"/>
      <c r="Y143" s="6"/>
      <c r="Z143" s="6"/>
    </row>
    <row r="144" spans="2:26" ht="15.75" customHeight="1" x14ac:dyDescent="0.15">
      <c r="B144" s="6"/>
      <c r="C144" s="6"/>
      <c r="D144" s="33"/>
      <c r="E144" s="34"/>
      <c r="F144" s="14"/>
      <c r="G144" s="6"/>
      <c r="H144" s="6"/>
      <c r="I144" s="6"/>
      <c r="J144" s="6"/>
      <c r="K144" s="6"/>
      <c r="L144" s="6"/>
      <c r="M144" s="6"/>
      <c r="N144" s="6"/>
      <c r="O144" s="6"/>
      <c r="P144" s="6"/>
      <c r="Q144" s="6"/>
      <c r="R144" s="6"/>
      <c r="S144" s="6"/>
      <c r="T144" s="6"/>
      <c r="U144" s="6"/>
      <c r="V144" s="6"/>
      <c r="W144" s="6"/>
      <c r="X144" s="6"/>
      <c r="Y144" s="6"/>
      <c r="Z144" s="6"/>
    </row>
    <row r="145" spans="2:26" ht="15.75" customHeight="1" x14ac:dyDescent="0.15">
      <c r="B145" s="6"/>
      <c r="C145" s="6"/>
      <c r="D145" s="33"/>
      <c r="E145" s="34"/>
      <c r="F145" s="14"/>
      <c r="G145" s="6"/>
      <c r="H145" s="6"/>
      <c r="I145" s="6"/>
      <c r="J145" s="6"/>
      <c r="K145" s="6"/>
      <c r="L145" s="6"/>
      <c r="M145" s="6"/>
      <c r="N145" s="6"/>
      <c r="O145" s="6"/>
      <c r="P145" s="6"/>
      <c r="Q145" s="6"/>
      <c r="R145" s="6"/>
      <c r="S145" s="6"/>
      <c r="T145" s="6"/>
      <c r="U145" s="6"/>
      <c r="V145" s="6"/>
      <c r="W145" s="6"/>
      <c r="X145" s="6"/>
      <c r="Y145" s="6"/>
      <c r="Z145" s="6"/>
    </row>
    <row r="146" spans="2:26" ht="15.75" customHeight="1" x14ac:dyDescent="0.15">
      <c r="B146" s="6"/>
      <c r="C146" s="6"/>
      <c r="D146" s="33"/>
      <c r="E146" s="34"/>
      <c r="F146" s="14"/>
      <c r="G146" s="6"/>
      <c r="H146" s="6"/>
      <c r="I146" s="6"/>
      <c r="J146" s="6"/>
      <c r="K146" s="6"/>
      <c r="L146" s="6"/>
      <c r="M146" s="6"/>
      <c r="N146" s="6"/>
      <c r="O146" s="6"/>
      <c r="P146" s="6"/>
      <c r="Q146" s="6"/>
      <c r="R146" s="6"/>
      <c r="S146" s="6"/>
      <c r="T146" s="6"/>
      <c r="U146" s="6"/>
      <c r="V146" s="6"/>
      <c r="W146" s="6"/>
      <c r="X146" s="6"/>
      <c r="Y146" s="6"/>
      <c r="Z146" s="6"/>
    </row>
    <row r="147" spans="2:26" ht="15.75" customHeight="1" x14ac:dyDescent="0.15">
      <c r="B147" s="6"/>
      <c r="C147" s="6"/>
      <c r="D147" s="33"/>
      <c r="E147" s="34"/>
      <c r="F147" s="14"/>
      <c r="G147" s="6"/>
      <c r="H147" s="6"/>
      <c r="I147" s="6"/>
      <c r="J147" s="6"/>
      <c r="K147" s="6"/>
      <c r="L147" s="6"/>
      <c r="M147" s="6"/>
      <c r="N147" s="6"/>
      <c r="O147" s="6"/>
      <c r="P147" s="6"/>
      <c r="Q147" s="6"/>
      <c r="R147" s="6"/>
      <c r="S147" s="6"/>
      <c r="T147" s="6"/>
      <c r="U147" s="6"/>
      <c r="V147" s="6"/>
      <c r="W147" s="6"/>
      <c r="X147" s="6"/>
      <c r="Y147" s="6"/>
      <c r="Z147" s="6"/>
    </row>
    <row r="148" spans="2:26" ht="15.75" customHeight="1" x14ac:dyDescent="0.15">
      <c r="B148" s="6"/>
      <c r="C148" s="6"/>
      <c r="D148" s="33"/>
      <c r="E148" s="34"/>
      <c r="F148" s="14"/>
      <c r="G148" s="6"/>
      <c r="H148" s="6"/>
      <c r="I148" s="6"/>
      <c r="J148" s="6"/>
      <c r="K148" s="6"/>
      <c r="L148" s="6"/>
      <c r="M148" s="6"/>
      <c r="N148" s="6"/>
      <c r="O148" s="6"/>
      <c r="P148" s="6"/>
      <c r="Q148" s="6"/>
      <c r="R148" s="6"/>
      <c r="S148" s="6"/>
      <c r="T148" s="6"/>
      <c r="U148" s="6"/>
      <c r="V148" s="6"/>
      <c r="W148" s="6"/>
      <c r="X148" s="6"/>
      <c r="Y148" s="6"/>
      <c r="Z148" s="6"/>
    </row>
    <row r="149" spans="2:26" ht="15.75" customHeight="1" x14ac:dyDescent="0.15">
      <c r="B149" s="6"/>
      <c r="C149" s="6"/>
      <c r="D149" s="33"/>
      <c r="E149" s="34"/>
      <c r="F149" s="14"/>
      <c r="G149" s="6"/>
      <c r="H149" s="6"/>
      <c r="I149" s="6"/>
      <c r="J149" s="6"/>
      <c r="K149" s="6"/>
      <c r="L149" s="6"/>
      <c r="M149" s="6"/>
      <c r="N149" s="6"/>
      <c r="O149" s="6"/>
      <c r="P149" s="6"/>
      <c r="Q149" s="6"/>
      <c r="R149" s="6"/>
      <c r="S149" s="6"/>
      <c r="T149" s="6"/>
      <c r="U149" s="6"/>
      <c r="V149" s="6"/>
      <c r="W149" s="6"/>
      <c r="X149" s="6"/>
      <c r="Y149" s="6"/>
      <c r="Z149" s="6"/>
    </row>
    <row r="150" spans="2:26" ht="15.75" customHeight="1" x14ac:dyDescent="0.15">
      <c r="B150" s="6"/>
      <c r="C150" s="6"/>
      <c r="D150" s="33"/>
      <c r="E150" s="34"/>
      <c r="F150" s="14"/>
      <c r="G150" s="6"/>
      <c r="H150" s="6"/>
      <c r="I150" s="6"/>
      <c r="J150" s="6"/>
      <c r="K150" s="6"/>
      <c r="L150" s="6"/>
      <c r="M150" s="6"/>
      <c r="N150" s="6"/>
      <c r="O150" s="6"/>
      <c r="P150" s="6"/>
      <c r="Q150" s="6"/>
      <c r="R150" s="6"/>
      <c r="S150" s="6"/>
      <c r="T150" s="6"/>
      <c r="U150" s="6"/>
      <c r="V150" s="6"/>
      <c r="W150" s="6"/>
      <c r="X150" s="6"/>
      <c r="Y150" s="6"/>
      <c r="Z150" s="6"/>
    </row>
    <row r="151" spans="2:26" ht="15.75" customHeight="1" x14ac:dyDescent="0.15">
      <c r="B151" s="6"/>
      <c r="C151" s="6"/>
      <c r="D151" s="33"/>
      <c r="E151" s="34"/>
      <c r="F151" s="14"/>
      <c r="G151" s="6"/>
      <c r="H151" s="6"/>
      <c r="I151" s="6"/>
      <c r="J151" s="6"/>
      <c r="K151" s="6"/>
      <c r="L151" s="6"/>
      <c r="M151" s="6"/>
      <c r="N151" s="6"/>
      <c r="O151" s="6"/>
      <c r="P151" s="6"/>
      <c r="Q151" s="6"/>
      <c r="R151" s="6"/>
      <c r="S151" s="6"/>
      <c r="T151" s="6"/>
      <c r="U151" s="6"/>
      <c r="V151" s="6"/>
      <c r="W151" s="6"/>
      <c r="X151" s="6"/>
      <c r="Y151" s="6"/>
      <c r="Z151" s="6"/>
    </row>
    <row r="152" spans="2:26" ht="15.75" customHeight="1" x14ac:dyDescent="0.15">
      <c r="B152" s="6"/>
      <c r="C152" s="6"/>
      <c r="D152" s="33"/>
      <c r="E152" s="34"/>
      <c r="F152" s="14"/>
      <c r="G152" s="6"/>
      <c r="H152" s="6"/>
      <c r="I152" s="6"/>
      <c r="J152" s="6"/>
      <c r="K152" s="6"/>
      <c r="L152" s="6"/>
      <c r="M152" s="6"/>
      <c r="N152" s="6"/>
      <c r="O152" s="6"/>
      <c r="P152" s="6"/>
      <c r="Q152" s="6"/>
      <c r="R152" s="6"/>
      <c r="S152" s="6"/>
      <c r="T152" s="6"/>
      <c r="U152" s="6"/>
      <c r="V152" s="6"/>
      <c r="W152" s="6"/>
      <c r="X152" s="6"/>
      <c r="Y152" s="6"/>
      <c r="Z152" s="6"/>
    </row>
    <row r="153" spans="2:26" ht="15.75" customHeight="1" x14ac:dyDescent="0.15">
      <c r="B153" s="6"/>
      <c r="C153" s="6"/>
      <c r="D153" s="33"/>
      <c r="E153" s="34"/>
      <c r="F153" s="14"/>
      <c r="G153" s="6"/>
      <c r="H153" s="6"/>
      <c r="I153" s="6"/>
      <c r="J153" s="6"/>
      <c r="K153" s="6"/>
      <c r="L153" s="6"/>
      <c r="M153" s="6"/>
      <c r="N153" s="6"/>
      <c r="O153" s="6"/>
      <c r="P153" s="6"/>
      <c r="Q153" s="6"/>
      <c r="R153" s="6"/>
      <c r="S153" s="6"/>
      <c r="T153" s="6"/>
      <c r="U153" s="6"/>
      <c r="V153" s="6"/>
      <c r="W153" s="6"/>
      <c r="X153" s="6"/>
      <c r="Y153" s="6"/>
      <c r="Z153" s="6"/>
    </row>
    <row r="154" spans="2:26" ht="15.75" customHeight="1" x14ac:dyDescent="0.15">
      <c r="B154" s="6"/>
      <c r="C154" s="6"/>
      <c r="D154" s="33"/>
      <c r="E154" s="34"/>
      <c r="F154" s="14"/>
      <c r="G154" s="6"/>
      <c r="H154" s="6"/>
      <c r="I154" s="6"/>
      <c r="J154" s="6"/>
      <c r="K154" s="6"/>
      <c r="L154" s="6"/>
      <c r="M154" s="6"/>
      <c r="N154" s="6"/>
      <c r="O154" s="6"/>
      <c r="P154" s="6"/>
      <c r="Q154" s="6"/>
      <c r="R154" s="6"/>
      <c r="S154" s="6"/>
      <c r="T154" s="6"/>
      <c r="U154" s="6"/>
      <c r="V154" s="6"/>
      <c r="W154" s="6"/>
      <c r="X154" s="6"/>
      <c r="Y154" s="6"/>
      <c r="Z154" s="6"/>
    </row>
    <row r="155" spans="2:26" ht="15.75" customHeight="1" x14ac:dyDescent="0.15">
      <c r="B155" s="6"/>
      <c r="C155" s="6"/>
      <c r="D155" s="33"/>
      <c r="E155" s="34"/>
      <c r="F155" s="14"/>
      <c r="G155" s="6"/>
      <c r="H155" s="6"/>
      <c r="I155" s="6"/>
      <c r="J155" s="6"/>
      <c r="K155" s="6"/>
      <c r="L155" s="6"/>
      <c r="M155" s="6"/>
      <c r="N155" s="6"/>
      <c r="O155" s="6"/>
      <c r="P155" s="6"/>
      <c r="Q155" s="6"/>
      <c r="R155" s="6"/>
      <c r="S155" s="6"/>
      <c r="T155" s="6"/>
      <c r="U155" s="6"/>
      <c r="V155" s="6"/>
      <c r="W155" s="6"/>
      <c r="X155" s="6"/>
      <c r="Y155" s="6"/>
      <c r="Z155" s="6"/>
    </row>
    <row r="156" spans="2:26" ht="15.75" customHeight="1" x14ac:dyDescent="0.15">
      <c r="B156" s="6"/>
      <c r="C156" s="6"/>
      <c r="D156" s="33"/>
      <c r="E156" s="34"/>
      <c r="F156" s="14"/>
      <c r="G156" s="6"/>
      <c r="H156" s="6"/>
      <c r="I156" s="6"/>
      <c r="J156" s="6"/>
      <c r="K156" s="6"/>
      <c r="L156" s="6"/>
      <c r="M156" s="6"/>
      <c r="N156" s="6"/>
      <c r="O156" s="6"/>
      <c r="P156" s="6"/>
      <c r="Q156" s="6"/>
      <c r="R156" s="6"/>
      <c r="S156" s="6"/>
      <c r="T156" s="6"/>
      <c r="U156" s="6"/>
      <c r="V156" s="6"/>
      <c r="W156" s="6"/>
      <c r="X156" s="6"/>
      <c r="Y156" s="6"/>
      <c r="Z156" s="6"/>
    </row>
    <row r="157" spans="2:26" ht="15.75" customHeight="1" x14ac:dyDescent="0.15">
      <c r="B157" s="6"/>
      <c r="C157" s="6"/>
      <c r="D157" s="33"/>
      <c r="E157" s="34"/>
      <c r="F157" s="14"/>
      <c r="G157" s="6"/>
      <c r="H157" s="6"/>
      <c r="I157" s="6"/>
      <c r="J157" s="6"/>
      <c r="K157" s="6"/>
      <c r="L157" s="6"/>
      <c r="M157" s="6"/>
      <c r="N157" s="6"/>
      <c r="O157" s="6"/>
      <c r="P157" s="6"/>
      <c r="Q157" s="6"/>
      <c r="R157" s="6"/>
      <c r="S157" s="6"/>
      <c r="T157" s="6"/>
      <c r="U157" s="6"/>
      <c r="V157" s="6"/>
      <c r="W157" s="6"/>
      <c r="X157" s="6"/>
      <c r="Y157" s="6"/>
      <c r="Z157" s="6"/>
    </row>
    <row r="158" spans="2:26" ht="15.75" customHeight="1" x14ac:dyDescent="0.15">
      <c r="B158" s="6"/>
      <c r="C158" s="6"/>
      <c r="D158" s="33"/>
      <c r="E158" s="34"/>
      <c r="F158" s="14"/>
      <c r="G158" s="6"/>
      <c r="H158" s="6"/>
      <c r="I158" s="6"/>
      <c r="J158" s="6"/>
      <c r="K158" s="6"/>
      <c r="L158" s="6"/>
      <c r="M158" s="6"/>
      <c r="N158" s="6"/>
      <c r="O158" s="6"/>
      <c r="P158" s="6"/>
      <c r="Q158" s="6"/>
      <c r="R158" s="6"/>
      <c r="S158" s="6"/>
      <c r="T158" s="6"/>
      <c r="U158" s="6"/>
      <c r="V158" s="6"/>
      <c r="W158" s="6"/>
      <c r="X158" s="6"/>
      <c r="Y158" s="6"/>
      <c r="Z158" s="6"/>
    </row>
    <row r="159" spans="2:26" ht="15.75" customHeight="1" x14ac:dyDescent="0.15">
      <c r="B159" s="6"/>
      <c r="C159" s="6"/>
      <c r="D159" s="33"/>
      <c r="E159" s="34"/>
      <c r="F159" s="14"/>
      <c r="G159" s="6"/>
      <c r="H159" s="6"/>
      <c r="I159" s="6"/>
      <c r="J159" s="6"/>
      <c r="K159" s="6"/>
      <c r="L159" s="6"/>
      <c r="M159" s="6"/>
      <c r="N159" s="6"/>
      <c r="O159" s="6"/>
      <c r="P159" s="6"/>
      <c r="Q159" s="6"/>
      <c r="R159" s="6"/>
      <c r="S159" s="6"/>
      <c r="T159" s="6"/>
      <c r="U159" s="6"/>
      <c r="V159" s="6"/>
      <c r="W159" s="6"/>
      <c r="X159" s="6"/>
      <c r="Y159" s="6"/>
      <c r="Z159" s="6"/>
    </row>
    <row r="160" spans="2:26" ht="15.75" customHeight="1" x14ac:dyDescent="0.15">
      <c r="B160" s="6"/>
      <c r="C160" s="6"/>
      <c r="D160" s="33"/>
      <c r="E160" s="34"/>
      <c r="F160" s="14"/>
      <c r="G160" s="6"/>
      <c r="H160" s="6"/>
      <c r="I160" s="6"/>
      <c r="J160" s="6"/>
      <c r="K160" s="6"/>
      <c r="L160" s="6"/>
      <c r="M160" s="6"/>
      <c r="N160" s="6"/>
      <c r="O160" s="6"/>
      <c r="P160" s="6"/>
      <c r="Q160" s="6"/>
      <c r="R160" s="6"/>
      <c r="S160" s="6"/>
      <c r="T160" s="6"/>
      <c r="U160" s="6"/>
      <c r="V160" s="6"/>
      <c r="W160" s="6"/>
      <c r="X160" s="6"/>
      <c r="Y160" s="6"/>
      <c r="Z160" s="6"/>
    </row>
    <row r="161" spans="2:26" ht="15.75" customHeight="1" x14ac:dyDescent="0.15">
      <c r="B161" s="6"/>
      <c r="C161" s="6"/>
      <c r="D161" s="33"/>
      <c r="E161" s="34"/>
      <c r="F161" s="14"/>
      <c r="G161" s="6"/>
      <c r="H161" s="6"/>
      <c r="I161" s="6"/>
      <c r="J161" s="6"/>
      <c r="K161" s="6"/>
      <c r="L161" s="6"/>
      <c r="M161" s="6"/>
      <c r="N161" s="6"/>
      <c r="O161" s="6"/>
      <c r="P161" s="6"/>
      <c r="Q161" s="6"/>
      <c r="R161" s="6"/>
      <c r="S161" s="6"/>
      <c r="T161" s="6"/>
      <c r="U161" s="6"/>
      <c r="V161" s="6"/>
      <c r="W161" s="6"/>
      <c r="X161" s="6"/>
      <c r="Y161" s="6"/>
      <c r="Z161" s="6"/>
    </row>
    <row r="162" spans="2:26" ht="15.75" customHeight="1" x14ac:dyDescent="0.15">
      <c r="B162" s="6"/>
      <c r="C162" s="6"/>
      <c r="D162" s="33"/>
      <c r="E162" s="34"/>
      <c r="F162" s="14"/>
      <c r="G162" s="6"/>
      <c r="H162" s="6"/>
      <c r="I162" s="6"/>
      <c r="J162" s="6"/>
      <c r="K162" s="6"/>
      <c r="L162" s="6"/>
      <c r="M162" s="6"/>
      <c r="N162" s="6"/>
      <c r="O162" s="6"/>
      <c r="P162" s="6"/>
      <c r="Q162" s="6"/>
      <c r="R162" s="6"/>
      <c r="S162" s="6"/>
      <c r="T162" s="6"/>
      <c r="U162" s="6"/>
      <c r="V162" s="6"/>
      <c r="W162" s="6"/>
      <c r="X162" s="6"/>
      <c r="Y162" s="6"/>
      <c r="Z162" s="6"/>
    </row>
    <row r="163" spans="2:26" ht="15.75" customHeight="1" x14ac:dyDescent="0.15">
      <c r="B163" s="6"/>
      <c r="C163" s="6"/>
      <c r="D163" s="33"/>
      <c r="E163" s="34"/>
      <c r="F163" s="14"/>
      <c r="G163" s="6"/>
      <c r="H163" s="6"/>
      <c r="I163" s="6"/>
      <c r="J163" s="6"/>
      <c r="K163" s="6"/>
      <c r="L163" s="6"/>
      <c r="M163" s="6"/>
      <c r="N163" s="6"/>
      <c r="O163" s="6"/>
      <c r="P163" s="6"/>
      <c r="Q163" s="6"/>
      <c r="R163" s="6"/>
      <c r="S163" s="6"/>
      <c r="T163" s="6"/>
      <c r="U163" s="6"/>
      <c r="V163" s="6"/>
      <c r="W163" s="6"/>
      <c r="X163" s="6"/>
      <c r="Y163" s="6"/>
      <c r="Z163" s="6"/>
    </row>
    <row r="164" spans="2:26" ht="15.75" customHeight="1" x14ac:dyDescent="0.15">
      <c r="B164" s="6"/>
      <c r="C164" s="6"/>
      <c r="D164" s="33"/>
      <c r="E164" s="34"/>
      <c r="F164" s="14"/>
      <c r="G164" s="6"/>
      <c r="H164" s="6"/>
      <c r="I164" s="6"/>
      <c r="J164" s="6"/>
      <c r="K164" s="6"/>
      <c r="L164" s="6"/>
      <c r="M164" s="6"/>
      <c r="N164" s="6"/>
      <c r="O164" s="6"/>
      <c r="P164" s="6"/>
      <c r="Q164" s="6"/>
      <c r="R164" s="6"/>
      <c r="S164" s="6"/>
      <c r="T164" s="6"/>
      <c r="U164" s="6"/>
      <c r="V164" s="6"/>
      <c r="W164" s="6"/>
      <c r="X164" s="6"/>
      <c r="Y164" s="6"/>
      <c r="Z164" s="6"/>
    </row>
    <row r="165" spans="2:26" ht="15.75" customHeight="1" x14ac:dyDescent="0.15">
      <c r="B165" s="6"/>
      <c r="C165" s="6"/>
      <c r="D165" s="33"/>
      <c r="E165" s="34"/>
      <c r="F165" s="14"/>
      <c r="G165" s="6"/>
      <c r="H165" s="6"/>
      <c r="I165" s="6"/>
      <c r="J165" s="6"/>
      <c r="K165" s="6"/>
      <c r="L165" s="6"/>
      <c r="M165" s="6"/>
      <c r="N165" s="6"/>
      <c r="O165" s="6"/>
      <c r="P165" s="6"/>
      <c r="Q165" s="6"/>
      <c r="R165" s="6"/>
      <c r="S165" s="6"/>
      <c r="T165" s="6"/>
      <c r="U165" s="6"/>
      <c r="V165" s="6"/>
      <c r="W165" s="6"/>
      <c r="X165" s="6"/>
      <c r="Y165" s="6"/>
      <c r="Z165" s="6"/>
    </row>
    <row r="166" spans="2:26" ht="15.75" customHeight="1" x14ac:dyDescent="0.15">
      <c r="B166" s="6"/>
      <c r="C166" s="6"/>
      <c r="D166" s="33"/>
      <c r="E166" s="34"/>
      <c r="F166" s="14"/>
      <c r="G166" s="6"/>
      <c r="H166" s="6"/>
      <c r="I166" s="6"/>
      <c r="J166" s="6"/>
      <c r="K166" s="6"/>
      <c r="L166" s="6"/>
      <c r="M166" s="6"/>
      <c r="N166" s="6"/>
      <c r="O166" s="6"/>
      <c r="P166" s="6"/>
      <c r="Q166" s="6"/>
      <c r="R166" s="6"/>
      <c r="S166" s="6"/>
      <c r="T166" s="6"/>
      <c r="U166" s="6"/>
      <c r="V166" s="6"/>
      <c r="W166" s="6"/>
      <c r="X166" s="6"/>
      <c r="Y166" s="6"/>
      <c r="Z166" s="6"/>
    </row>
    <row r="167" spans="2:26" ht="15.75" customHeight="1" x14ac:dyDescent="0.15">
      <c r="B167" s="6"/>
      <c r="C167" s="6"/>
      <c r="D167" s="33"/>
      <c r="E167" s="34"/>
      <c r="F167" s="14"/>
      <c r="G167" s="6"/>
      <c r="H167" s="6"/>
      <c r="I167" s="6"/>
      <c r="J167" s="6"/>
      <c r="K167" s="6"/>
      <c r="L167" s="6"/>
      <c r="M167" s="6"/>
      <c r="N167" s="6"/>
      <c r="O167" s="6"/>
      <c r="P167" s="6"/>
      <c r="Q167" s="6"/>
      <c r="R167" s="6"/>
      <c r="S167" s="6"/>
      <c r="T167" s="6"/>
      <c r="U167" s="6"/>
      <c r="V167" s="6"/>
      <c r="W167" s="6"/>
      <c r="X167" s="6"/>
      <c r="Y167" s="6"/>
      <c r="Z167" s="6"/>
    </row>
    <row r="168" spans="2:26" ht="15.75" customHeight="1" x14ac:dyDescent="0.15">
      <c r="B168" s="6"/>
      <c r="C168" s="6"/>
      <c r="D168" s="33"/>
      <c r="E168" s="34"/>
      <c r="F168" s="14"/>
      <c r="G168" s="6"/>
      <c r="H168" s="6"/>
      <c r="I168" s="6"/>
      <c r="J168" s="6"/>
      <c r="K168" s="6"/>
      <c r="L168" s="6"/>
      <c r="M168" s="6"/>
      <c r="N168" s="6"/>
      <c r="O168" s="6"/>
      <c r="P168" s="6"/>
      <c r="Q168" s="6"/>
      <c r="R168" s="6"/>
      <c r="S168" s="6"/>
      <c r="T168" s="6"/>
      <c r="U168" s="6"/>
      <c r="V168" s="6"/>
      <c r="W168" s="6"/>
      <c r="X168" s="6"/>
      <c r="Y168" s="6"/>
      <c r="Z168" s="6"/>
    </row>
    <row r="169" spans="2:26" ht="15.75" customHeight="1" x14ac:dyDescent="0.15">
      <c r="B169" s="6"/>
      <c r="C169" s="6"/>
      <c r="D169" s="33"/>
      <c r="E169" s="34"/>
      <c r="F169" s="14"/>
      <c r="G169" s="6"/>
      <c r="H169" s="6"/>
      <c r="I169" s="6"/>
      <c r="J169" s="6"/>
      <c r="K169" s="6"/>
      <c r="L169" s="6"/>
      <c r="M169" s="6"/>
      <c r="N169" s="6"/>
      <c r="O169" s="6"/>
      <c r="P169" s="6"/>
      <c r="Q169" s="6"/>
      <c r="R169" s="6"/>
      <c r="S169" s="6"/>
      <c r="T169" s="6"/>
      <c r="U169" s="6"/>
      <c r="V169" s="6"/>
      <c r="W169" s="6"/>
      <c r="X169" s="6"/>
      <c r="Y169" s="6"/>
      <c r="Z169" s="6"/>
    </row>
    <row r="170" spans="2:26" ht="15.75" customHeight="1" x14ac:dyDescent="0.15">
      <c r="B170" s="6"/>
      <c r="C170" s="6"/>
      <c r="D170" s="33"/>
      <c r="E170" s="34"/>
      <c r="F170" s="14"/>
      <c r="G170" s="6"/>
      <c r="H170" s="6"/>
      <c r="I170" s="6"/>
      <c r="J170" s="6"/>
      <c r="K170" s="6"/>
      <c r="L170" s="6"/>
      <c r="M170" s="6"/>
      <c r="N170" s="6"/>
      <c r="O170" s="6"/>
      <c r="P170" s="6"/>
      <c r="Q170" s="6"/>
      <c r="R170" s="6"/>
      <c r="S170" s="6"/>
      <c r="T170" s="6"/>
      <c r="U170" s="6"/>
      <c r="V170" s="6"/>
      <c r="W170" s="6"/>
      <c r="X170" s="6"/>
      <c r="Y170" s="6"/>
      <c r="Z170" s="6"/>
    </row>
    <row r="171" spans="2:26" ht="15.75" customHeight="1" x14ac:dyDescent="0.15">
      <c r="B171" s="6"/>
      <c r="C171" s="6"/>
      <c r="D171" s="33"/>
      <c r="E171" s="34"/>
      <c r="F171" s="14"/>
      <c r="G171" s="6"/>
      <c r="H171" s="6"/>
      <c r="I171" s="6"/>
      <c r="J171" s="6"/>
      <c r="K171" s="6"/>
      <c r="L171" s="6"/>
      <c r="M171" s="6"/>
      <c r="N171" s="6"/>
      <c r="O171" s="6"/>
      <c r="P171" s="6"/>
      <c r="Q171" s="6"/>
      <c r="R171" s="6"/>
      <c r="S171" s="6"/>
      <c r="T171" s="6"/>
      <c r="U171" s="6"/>
      <c r="V171" s="6"/>
      <c r="W171" s="6"/>
      <c r="X171" s="6"/>
      <c r="Y171" s="6"/>
      <c r="Z171" s="6"/>
    </row>
    <row r="172" spans="2:26" ht="15.75" customHeight="1" x14ac:dyDescent="0.15">
      <c r="B172" s="6"/>
      <c r="C172" s="6"/>
      <c r="D172" s="33"/>
      <c r="E172" s="34"/>
      <c r="F172" s="14"/>
      <c r="G172" s="6"/>
      <c r="H172" s="6"/>
      <c r="I172" s="6"/>
      <c r="J172" s="6"/>
      <c r="K172" s="6"/>
      <c r="L172" s="6"/>
      <c r="M172" s="6"/>
      <c r="N172" s="6"/>
      <c r="O172" s="6"/>
      <c r="P172" s="6"/>
      <c r="Q172" s="6"/>
      <c r="R172" s="6"/>
      <c r="S172" s="6"/>
      <c r="T172" s="6"/>
      <c r="U172" s="6"/>
      <c r="V172" s="6"/>
      <c r="W172" s="6"/>
      <c r="X172" s="6"/>
      <c r="Y172" s="6"/>
      <c r="Z172" s="6"/>
    </row>
    <row r="173" spans="2:26" ht="15.75" customHeight="1" x14ac:dyDescent="0.15">
      <c r="B173" s="6"/>
      <c r="C173" s="6"/>
      <c r="D173" s="33"/>
      <c r="E173" s="34"/>
      <c r="F173" s="14"/>
      <c r="G173" s="6"/>
      <c r="H173" s="6"/>
      <c r="I173" s="6"/>
      <c r="J173" s="6"/>
      <c r="K173" s="6"/>
      <c r="L173" s="6"/>
      <c r="M173" s="6"/>
      <c r="N173" s="6"/>
      <c r="O173" s="6"/>
      <c r="P173" s="6"/>
      <c r="Q173" s="6"/>
      <c r="R173" s="6"/>
      <c r="S173" s="6"/>
      <c r="T173" s="6"/>
      <c r="U173" s="6"/>
      <c r="V173" s="6"/>
      <c r="W173" s="6"/>
      <c r="X173" s="6"/>
      <c r="Y173" s="6"/>
      <c r="Z173" s="6"/>
    </row>
    <row r="174" spans="2:26" ht="15.75" customHeight="1" x14ac:dyDescent="0.15">
      <c r="B174" s="6"/>
      <c r="C174" s="6"/>
      <c r="D174" s="33"/>
      <c r="E174" s="34"/>
      <c r="F174" s="14"/>
      <c r="G174" s="6"/>
      <c r="H174" s="6"/>
      <c r="I174" s="6"/>
      <c r="J174" s="6"/>
      <c r="K174" s="6"/>
      <c r="L174" s="6"/>
      <c r="M174" s="6"/>
      <c r="N174" s="6"/>
      <c r="O174" s="6"/>
      <c r="P174" s="6"/>
      <c r="Q174" s="6"/>
      <c r="R174" s="6"/>
      <c r="S174" s="6"/>
      <c r="T174" s="6"/>
      <c r="U174" s="6"/>
      <c r="V174" s="6"/>
      <c r="W174" s="6"/>
      <c r="X174" s="6"/>
      <c r="Y174" s="6"/>
      <c r="Z174" s="6"/>
    </row>
    <row r="175" spans="2:26" ht="15.75" customHeight="1" x14ac:dyDescent="0.15">
      <c r="B175" s="6"/>
      <c r="C175" s="6"/>
      <c r="D175" s="33"/>
      <c r="E175" s="34"/>
      <c r="F175" s="14"/>
      <c r="G175" s="6"/>
      <c r="H175" s="6"/>
      <c r="I175" s="6"/>
      <c r="J175" s="6"/>
      <c r="K175" s="6"/>
      <c r="L175" s="6"/>
      <c r="M175" s="6"/>
      <c r="N175" s="6"/>
      <c r="O175" s="6"/>
      <c r="P175" s="6"/>
      <c r="Q175" s="6"/>
      <c r="R175" s="6"/>
      <c r="S175" s="6"/>
      <c r="T175" s="6"/>
      <c r="U175" s="6"/>
      <c r="V175" s="6"/>
      <c r="W175" s="6"/>
      <c r="X175" s="6"/>
      <c r="Y175" s="6"/>
      <c r="Z175" s="6"/>
    </row>
    <row r="176" spans="2:26" ht="15.75" customHeight="1" x14ac:dyDescent="0.15">
      <c r="B176" s="6"/>
      <c r="C176" s="6"/>
      <c r="D176" s="33"/>
      <c r="E176" s="34"/>
      <c r="F176" s="14"/>
      <c r="G176" s="6"/>
      <c r="H176" s="6"/>
      <c r="I176" s="6"/>
      <c r="J176" s="6"/>
      <c r="K176" s="6"/>
      <c r="L176" s="6"/>
      <c r="M176" s="6"/>
      <c r="N176" s="6"/>
      <c r="O176" s="6"/>
      <c r="P176" s="6"/>
      <c r="Q176" s="6"/>
      <c r="R176" s="6"/>
      <c r="S176" s="6"/>
      <c r="T176" s="6"/>
      <c r="U176" s="6"/>
      <c r="V176" s="6"/>
      <c r="W176" s="6"/>
      <c r="X176" s="6"/>
      <c r="Y176" s="6"/>
      <c r="Z176" s="6"/>
    </row>
    <row r="177" spans="2:26" ht="15.75" customHeight="1" x14ac:dyDescent="0.15">
      <c r="B177" s="6"/>
      <c r="C177" s="6"/>
      <c r="D177" s="33"/>
      <c r="E177" s="34"/>
      <c r="F177" s="14"/>
      <c r="G177" s="6"/>
      <c r="H177" s="6"/>
      <c r="I177" s="6"/>
      <c r="J177" s="6"/>
      <c r="K177" s="6"/>
      <c r="L177" s="6"/>
      <c r="M177" s="6"/>
      <c r="N177" s="6"/>
      <c r="O177" s="6"/>
      <c r="P177" s="6"/>
      <c r="Q177" s="6"/>
      <c r="R177" s="6"/>
      <c r="S177" s="6"/>
      <c r="T177" s="6"/>
      <c r="U177" s="6"/>
      <c r="V177" s="6"/>
      <c r="W177" s="6"/>
      <c r="X177" s="6"/>
      <c r="Y177" s="6"/>
      <c r="Z177" s="6"/>
    </row>
    <row r="178" spans="2:26" ht="15.75" customHeight="1" x14ac:dyDescent="0.15">
      <c r="B178" s="6"/>
      <c r="C178" s="6"/>
      <c r="D178" s="33"/>
      <c r="E178" s="34"/>
      <c r="F178" s="14"/>
      <c r="G178" s="6"/>
      <c r="H178" s="6"/>
      <c r="I178" s="6"/>
      <c r="J178" s="6"/>
      <c r="K178" s="6"/>
      <c r="L178" s="6"/>
      <c r="M178" s="6"/>
      <c r="N178" s="6"/>
      <c r="O178" s="6"/>
      <c r="P178" s="6"/>
      <c r="Q178" s="6"/>
      <c r="R178" s="6"/>
      <c r="S178" s="6"/>
      <c r="T178" s="6"/>
      <c r="U178" s="6"/>
      <c r="V178" s="6"/>
      <c r="W178" s="6"/>
      <c r="X178" s="6"/>
      <c r="Y178" s="6"/>
      <c r="Z178" s="6"/>
    </row>
    <row r="179" spans="2:26" ht="15.75" customHeight="1" x14ac:dyDescent="0.15">
      <c r="B179" s="6"/>
      <c r="C179" s="6"/>
      <c r="D179" s="33"/>
      <c r="E179" s="34"/>
      <c r="F179" s="14"/>
      <c r="G179" s="6"/>
      <c r="H179" s="6"/>
      <c r="I179" s="6"/>
      <c r="J179" s="6"/>
      <c r="K179" s="6"/>
      <c r="L179" s="6"/>
      <c r="M179" s="6"/>
      <c r="N179" s="6"/>
      <c r="O179" s="6"/>
      <c r="P179" s="6"/>
      <c r="Q179" s="6"/>
      <c r="R179" s="6"/>
      <c r="S179" s="6"/>
      <c r="T179" s="6"/>
      <c r="U179" s="6"/>
      <c r="V179" s="6"/>
      <c r="W179" s="6"/>
      <c r="X179" s="6"/>
      <c r="Y179" s="6"/>
      <c r="Z179" s="6"/>
    </row>
    <row r="180" spans="2:26" ht="15.75" customHeight="1" x14ac:dyDescent="0.15">
      <c r="B180" s="6"/>
      <c r="C180" s="6"/>
      <c r="D180" s="33"/>
      <c r="E180" s="34"/>
      <c r="F180" s="14"/>
      <c r="G180" s="6"/>
      <c r="H180" s="6"/>
      <c r="I180" s="6"/>
      <c r="J180" s="6"/>
      <c r="K180" s="6"/>
      <c r="L180" s="6"/>
      <c r="M180" s="6"/>
      <c r="N180" s="6"/>
      <c r="O180" s="6"/>
      <c r="P180" s="6"/>
      <c r="Q180" s="6"/>
      <c r="R180" s="6"/>
      <c r="S180" s="6"/>
      <c r="T180" s="6"/>
      <c r="U180" s="6"/>
      <c r="V180" s="6"/>
      <c r="W180" s="6"/>
      <c r="X180" s="6"/>
      <c r="Y180" s="6"/>
      <c r="Z180" s="6"/>
    </row>
    <row r="181" spans="2:26" ht="15.75" customHeight="1" x14ac:dyDescent="0.15">
      <c r="B181" s="6"/>
      <c r="C181" s="6"/>
      <c r="D181" s="33"/>
      <c r="E181" s="34"/>
      <c r="F181" s="14"/>
      <c r="G181" s="6"/>
      <c r="H181" s="6"/>
      <c r="I181" s="6"/>
      <c r="J181" s="6"/>
      <c r="K181" s="6"/>
      <c r="L181" s="6"/>
      <c r="M181" s="6"/>
      <c r="N181" s="6"/>
      <c r="O181" s="6"/>
      <c r="P181" s="6"/>
      <c r="Q181" s="6"/>
      <c r="R181" s="6"/>
      <c r="S181" s="6"/>
      <c r="T181" s="6"/>
      <c r="U181" s="6"/>
      <c r="V181" s="6"/>
      <c r="W181" s="6"/>
      <c r="X181" s="6"/>
      <c r="Y181" s="6"/>
      <c r="Z181" s="6"/>
    </row>
    <row r="182" spans="2:26" ht="15.75" customHeight="1" x14ac:dyDescent="0.15">
      <c r="B182" s="6"/>
      <c r="C182" s="6"/>
      <c r="D182" s="33"/>
      <c r="E182" s="34"/>
      <c r="F182" s="14"/>
      <c r="G182" s="6"/>
      <c r="H182" s="6"/>
      <c r="I182" s="6"/>
      <c r="J182" s="6"/>
      <c r="K182" s="6"/>
      <c r="L182" s="6"/>
      <c r="M182" s="6"/>
      <c r="N182" s="6"/>
      <c r="O182" s="6"/>
      <c r="P182" s="6"/>
      <c r="Q182" s="6"/>
      <c r="R182" s="6"/>
      <c r="S182" s="6"/>
      <c r="T182" s="6"/>
      <c r="U182" s="6"/>
      <c r="V182" s="6"/>
      <c r="W182" s="6"/>
      <c r="X182" s="6"/>
      <c r="Y182" s="6"/>
      <c r="Z182" s="6"/>
    </row>
    <row r="183" spans="2:26" ht="15.75" customHeight="1" x14ac:dyDescent="0.15">
      <c r="B183" s="6"/>
      <c r="C183" s="6"/>
      <c r="D183" s="33"/>
      <c r="E183" s="34"/>
      <c r="F183" s="14"/>
      <c r="G183" s="6"/>
      <c r="H183" s="6"/>
      <c r="I183" s="6"/>
      <c r="J183" s="6"/>
      <c r="K183" s="6"/>
      <c r="L183" s="6"/>
      <c r="M183" s="6"/>
      <c r="N183" s="6"/>
      <c r="O183" s="6"/>
      <c r="P183" s="6"/>
      <c r="Q183" s="6"/>
      <c r="R183" s="6"/>
      <c r="S183" s="6"/>
      <c r="T183" s="6"/>
      <c r="U183" s="6"/>
      <c r="V183" s="6"/>
      <c r="W183" s="6"/>
      <c r="X183" s="6"/>
      <c r="Y183" s="6"/>
      <c r="Z183" s="6"/>
    </row>
    <row r="184" spans="2:26" ht="15.75" customHeight="1" x14ac:dyDescent="0.15">
      <c r="B184" s="6"/>
      <c r="C184" s="6"/>
      <c r="D184" s="33"/>
      <c r="E184" s="34"/>
      <c r="F184" s="14"/>
      <c r="G184" s="6"/>
      <c r="H184" s="6"/>
      <c r="I184" s="6"/>
      <c r="J184" s="6"/>
      <c r="K184" s="6"/>
      <c r="L184" s="6"/>
      <c r="M184" s="6"/>
      <c r="N184" s="6"/>
      <c r="O184" s="6"/>
      <c r="P184" s="6"/>
      <c r="Q184" s="6"/>
      <c r="R184" s="6"/>
      <c r="S184" s="6"/>
      <c r="T184" s="6"/>
      <c r="U184" s="6"/>
      <c r="V184" s="6"/>
      <c r="W184" s="6"/>
      <c r="X184" s="6"/>
      <c r="Y184" s="6"/>
      <c r="Z184" s="6"/>
    </row>
    <row r="185" spans="2:26" ht="15.75" customHeight="1" x14ac:dyDescent="0.15">
      <c r="B185" s="6"/>
      <c r="C185" s="6"/>
      <c r="D185" s="33"/>
      <c r="E185" s="34"/>
      <c r="F185" s="14"/>
      <c r="G185" s="6"/>
      <c r="H185" s="6"/>
      <c r="I185" s="6"/>
      <c r="J185" s="6"/>
      <c r="K185" s="6"/>
      <c r="L185" s="6"/>
      <c r="M185" s="6"/>
      <c r="N185" s="6"/>
      <c r="O185" s="6"/>
      <c r="P185" s="6"/>
      <c r="Q185" s="6"/>
      <c r="R185" s="6"/>
      <c r="S185" s="6"/>
      <c r="T185" s="6"/>
      <c r="U185" s="6"/>
      <c r="V185" s="6"/>
      <c r="W185" s="6"/>
      <c r="X185" s="6"/>
      <c r="Y185" s="6"/>
      <c r="Z185" s="6"/>
    </row>
    <row r="186" spans="2:26" ht="15.75" customHeight="1" x14ac:dyDescent="0.15">
      <c r="B186" s="6"/>
      <c r="C186" s="6"/>
      <c r="D186" s="33"/>
      <c r="E186" s="34"/>
      <c r="F186" s="14"/>
      <c r="G186" s="6"/>
      <c r="H186" s="6"/>
      <c r="I186" s="6"/>
      <c r="J186" s="6"/>
      <c r="K186" s="6"/>
      <c r="L186" s="6"/>
      <c r="M186" s="6"/>
      <c r="N186" s="6"/>
      <c r="O186" s="6"/>
      <c r="P186" s="6"/>
      <c r="Q186" s="6"/>
      <c r="R186" s="6"/>
      <c r="S186" s="6"/>
      <c r="T186" s="6"/>
      <c r="U186" s="6"/>
      <c r="V186" s="6"/>
      <c r="W186" s="6"/>
      <c r="X186" s="6"/>
      <c r="Y186" s="6"/>
      <c r="Z186" s="6"/>
    </row>
    <row r="187" spans="2:26" ht="15.75" customHeight="1" x14ac:dyDescent="0.15">
      <c r="B187" s="6"/>
      <c r="C187" s="6"/>
      <c r="D187" s="33"/>
      <c r="E187" s="34"/>
      <c r="F187" s="14"/>
      <c r="G187" s="6"/>
      <c r="H187" s="6"/>
      <c r="I187" s="6"/>
      <c r="J187" s="6"/>
      <c r="K187" s="6"/>
      <c r="L187" s="6"/>
      <c r="M187" s="6"/>
      <c r="N187" s="6"/>
      <c r="O187" s="6"/>
      <c r="P187" s="6"/>
      <c r="Q187" s="6"/>
      <c r="R187" s="6"/>
      <c r="S187" s="6"/>
      <c r="T187" s="6"/>
      <c r="U187" s="6"/>
      <c r="V187" s="6"/>
      <c r="W187" s="6"/>
      <c r="X187" s="6"/>
      <c r="Y187" s="6"/>
      <c r="Z187" s="6"/>
    </row>
    <row r="188" spans="2:26" ht="15.75" customHeight="1" x14ac:dyDescent="0.15">
      <c r="B188" s="6"/>
      <c r="C188" s="6"/>
      <c r="D188" s="33"/>
      <c r="E188" s="34"/>
      <c r="F188" s="14"/>
      <c r="G188" s="6"/>
      <c r="H188" s="6"/>
      <c r="I188" s="6"/>
      <c r="J188" s="6"/>
      <c r="K188" s="6"/>
      <c r="L188" s="6"/>
      <c r="M188" s="6"/>
      <c r="N188" s="6"/>
      <c r="O188" s="6"/>
      <c r="P188" s="6"/>
      <c r="Q188" s="6"/>
      <c r="R188" s="6"/>
      <c r="S188" s="6"/>
      <c r="T188" s="6"/>
      <c r="U188" s="6"/>
      <c r="V188" s="6"/>
      <c r="W188" s="6"/>
      <c r="X188" s="6"/>
      <c r="Y188" s="6"/>
      <c r="Z188" s="6"/>
    </row>
    <row r="189" spans="2:26" ht="15.75" customHeight="1" x14ac:dyDescent="0.15">
      <c r="B189" s="6"/>
      <c r="C189" s="6"/>
      <c r="D189" s="33"/>
      <c r="E189" s="34"/>
      <c r="F189" s="14"/>
      <c r="G189" s="6"/>
      <c r="H189" s="6"/>
      <c r="I189" s="6"/>
      <c r="J189" s="6"/>
      <c r="K189" s="6"/>
      <c r="L189" s="6"/>
      <c r="M189" s="6"/>
      <c r="N189" s="6"/>
      <c r="O189" s="6"/>
      <c r="P189" s="6"/>
      <c r="Q189" s="6"/>
      <c r="R189" s="6"/>
      <c r="S189" s="6"/>
      <c r="T189" s="6"/>
      <c r="U189" s="6"/>
      <c r="V189" s="6"/>
      <c r="W189" s="6"/>
      <c r="X189" s="6"/>
      <c r="Y189" s="6"/>
      <c r="Z189" s="6"/>
    </row>
    <row r="190" spans="2:26" ht="15.75" customHeight="1" x14ac:dyDescent="0.15">
      <c r="B190" s="6"/>
      <c r="C190" s="6"/>
      <c r="D190" s="33"/>
      <c r="E190" s="34"/>
      <c r="F190" s="14"/>
      <c r="G190" s="6"/>
      <c r="H190" s="6"/>
      <c r="I190" s="6"/>
      <c r="J190" s="6"/>
      <c r="K190" s="6"/>
      <c r="L190" s="6"/>
      <c r="M190" s="6"/>
      <c r="N190" s="6"/>
      <c r="O190" s="6"/>
      <c r="P190" s="6"/>
      <c r="Q190" s="6"/>
      <c r="R190" s="6"/>
      <c r="S190" s="6"/>
      <c r="T190" s="6"/>
      <c r="U190" s="6"/>
      <c r="V190" s="6"/>
      <c r="W190" s="6"/>
      <c r="X190" s="6"/>
      <c r="Y190" s="6"/>
      <c r="Z190" s="6"/>
    </row>
    <row r="191" spans="2:26" ht="15.75" customHeight="1" x14ac:dyDescent="0.15">
      <c r="B191" s="6"/>
      <c r="C191" s="6"/>
      <c r="D191" s="33"/>
      <c r="E191" s="34"/>
      <c r="F191" s="14"/>
      <c r="G191" s="6"/>
      <c r="H191" s="6"/>
      <c r="I191" s="6"/>
      <c r="J191" s="6"/>
      <c r="K191" s="6"/>
      <c r="L191" s="6"/>
      <c r="M191" s="6"/>
      <c r="N191" s="6"/>
      <c r="O191" s="6"/>
      <c r="P191" s="6"/>
      <c r="Q191" s="6"/>
      <c r="R191" s="6"/>
      <c r="S191" s="6"/>
      <c r="T191" s="6"/>
      <c r="U191" s="6"/>
      <c r="V191" s="6"/>
      <c r="W191" s="6"/>
      <c r="X191" s="6"/>
      <c r="Y191" s="6"/>
      <c r="Z191" s="6"/>
    </row>
    <row r="192" spans="2:26" ht="15.75" customHeight="1" x14ac:dyDescent="0.15">
      <c r="B192" s="6"/>
      <c r="C192" s="6"/>
      <c r="D192" s="33"/>
      <c r="E192" s="34"/>
      <c r="F192" s="14"/>
      <c r="G192" s="6"/>
      <c r="H192" s="6"/>
      <c r="I192" s="6"/>
      <c r="J192" s="6"/>
      <c r="K192" s="6"/>
      <c r="L192" s="6"/>
      <c r="M192" s="6"/>
      <c r="N192" s="6"/>
      <c r="O192" s="6"/>
      <c r="P192" s="6"/>
      <c r="Q192" s="6"/>
      <c r="R192" s="6"/>
      <c r="S192" s="6"/>
      <c r="T192" s="6"/>
      <c r="U192" s="6"/>
      <c r="V192" s="6"/>
      <c r="W192" s="6"/>
      <c r="X192" s="6"/>
      <c r="Y192" s="6"/>
      <c r="Z192" s="6"/>
    </row>
    <row r="193" spans="2:26" ht="15.75" customHeight="1" x14ac:dyDescent="0.15">
      <c r="B193" s="6"/>
      <c r="C193" s="6"/>
      <c r="D193" s="33"/>
      <c r="E193" s="34"/>
      <c r="F193" s="14"/>
      <c r="G193" s="6"/>
      <c r="H193" s="6"/>
      <c r="I193" s="6"/>
      <c r="J193" s="6"/>
      <c r="K193" s="6"/>
      <c r="L193" s="6"/>
      <c r="M193" s="6"/>
      <c r="N193" s="6"/>
      <c r="O193" s="6"/>
      <c r="P193" s="6"/>
      <c r="Q193" s="6"/>
      <c r="R193" s="6"/>
      <c r="S193" s="6"/>
      <c r="T193" s="6"/>
      <c r="U193" s="6"/>
      <c r="V193" s="6"/>
      <c r="W193" s="6"/>
      <c r="X193" s="6"/>
      <c r="Y193" s="6"/>
      <c r="Z193" s="6"/>
    </row>
    <row r="194" spans="2:26" ht="15.75" customHeight="1" x14ac:dyDescent="0.15">
      <c r="B194" s="6"/>
      <c r="C194" s="6"/>
      <c r="D194" s="33"/>
      <c r="E194" s="34"/>
      <c r="F194" s="14"/>
      <c r="G194" s="6"/>
      <c r="H194" s="6"/>
      <c r="I194" s="6"/>
      <c r="J194" s="6"/>
      <c r="K194" s="6"/>
      <c r="L194" s="6"/>
      <c r="M194" s="6"/>
      <c r="N194" s="6"/>
      <c r="O194" s="6"/>
      <c r="P194" s="6"/>
      <c r="Q194" s="6"/>
      <c r="R194" s="6"/>
      <c r="S194" s="6"/>
      <c r="T194" s="6"/>
      <c r="U194" s="6"/>
      <c r="V194" s="6"/>
      <c r="W194" s="6"/>
      <c r="X194" s="6"/>
      <c r="Y194" s="6"/>
      <c r="Z194" s="6"/>
    </row>
    <row r="195" spans="2:26" ht="15.75" customHeight="1" x14ac:dyDescent="0.15">
      <c r="B195" s="6"/>
      <c r="C195" s="6"/>
      <c r="D195" s="33"/>
      <c r="E195" s="34"/>
      <c r="F195" s="14"/>
      <c r="G195" s="6"/>
      <c r="H195" s="6"/>
      <c r="I195" s="6"/>
      <c r="J195" s="6"/>
      <c r="K195" s="6"/>
      <c r="L195" s="6"/>
      <c r="M195" s="6"/>
      <c r="N195" s="6"/>
      <c r="O195" s="6"/>
      <c r="P195" s="6"/>
      <c r="Q195" s="6"/>
      <c r="R195" s="6"/>
      <c r="S195" s="6"/>
      <c r="T195" s="6"/>
      <c r="U195" s="6"/>
      <c r="V195" s="6"/>
      <c r="W195" s="6"/>
      <c r="X195" s="6"/>
      <c r="Y195" s="6"/>
      <c r="Z195" s="6"/>
    </row>
    <row r="196" spans="2:26" ht="15.75" customHeight="1" x14ac:dyDescent="0.15">
      <c r="B196" s="6"/>
      <c r="C196" s="6"/>
      <c r="D196" s="33"/>
      <c r="E196" s="34"/>
      <c r="F196" s="14"/>
      <c r="G196" s="6"/>
      <c r="H196" s="6"/>
      <c r="I196" s="6"/>
      <c r="J196" s="6"/>
      <c r="K196" s="6"/>
      <c r="L196" s="6"/>
      <c r="M196" s="6"/>
      <c r="N196" s="6"/>
      <c r="O196" s="6"/>
      <c r="P196" s="6"/>
      <c r="Q196" s="6"/>
      <c r="R196" s="6"/>
      <c r="S196" s="6"/>
      <c r="T196" s="6"/>
      <c r="U196" s="6"/>
      <c r="V196" s="6"/>
      <c r="W196" s="6"/>
      <c r="X196" s="6"/>
      <c r="Y196" s="6"/>
      <c r="Z196" s="6"/>
    </row>
    <row r="197" spans="2:26" ht="15.75" customHeight="1" x14ac:dyDescent="0.15">
      <c r="B197" s="6"/>
      <c r="C197" s="6"/>
      <c r="D197" s="33"/>
      <c r="E197" s="34"/>
      <c r="F197" s="14"/>
      <c r="G197" s="6"/>
      <c r="H197" s="6"/>
      <c r="I197" s="6"/>
      <c r="J197" s="6"/>
      <c r="K197" s="6"/>
      <c r="L197" s="6"/>
      <c r="M197" s="6"/>
      <c r="N197" s="6"/>
      <c r="O197" s="6"/>
      <c r="P197" s="6"/>
      <c r="Q197" s="6"/>
      <c r="R197" s="6"/>
      <c r="S197" s="6"/>
      <c r="T197" s="6"/>
      <c r="U197" s="6"/>
      <c r="V197" s="6"/>
      <c r="W197" s="6"/>
      <c r="X197" s="6"/>
      <c r="Y197" s="6"/>
      <c r="Z197" s="6"/>
    </row>
    <row r="198" spans="2:26" ht="15.75" customHeight="1" x14ac:dyDescent="0.15">
      <c r="B198" s="6"/>
      <c r="C198" s="6"/>
      <c r="D198" s="33"/>
      <c r="E198" s="34"/>
      <c r="F198" s="14"/>
      <c r="G198" s="6"/>
      <c r="H198" s="6"/>
      <c r="I198" s="6"/>
      <c r="J198" s="6"/>
      <c r="K198" s="6"/>
      <c r="L198" s="6"/>
      <c r="M198" s="6"/>
      <c r="N198" s="6"/>
      <c r="O198" s="6"/>
      <c r="P198" s="6"/>
      <c r="Q198" s="6"/>
      <c r="R198" s="6"/>
      <c r="S198" s="6"/>
      <c r="T198" s="6"/>
      <c r="U198" s="6"/>
      <c r="V198" s="6"/>
      <c r="W198" s="6"/>
      <c r="X198" s="6"/>
      <c r="Y198" s="6"/>
      <c r="Z198" s="6"/>
    </row>
    <row r="199" spans="2:26" ht="15.75" customHeight="1" x14ac:dyDescent="0.15">
      <c r="B199" s="6"/>
      <c r="C199" s="6"/>
      <c r="D199" s="33"/>
      <c r="E199" s="34"/>
      <c r="F199" s="14"/>
      <c r="G199" s="6"/>
      <c r="H199" s="6"/>
      <c r="I199" s="6"/>
      <c r="J199" s="6"/>
      <c r="K199" s="6"/>
      <c r="L199" s="6"/>
      <c r="M199" s="6"/>
      <c r="N199" s="6"/>
      <c r="O199" s="6"/>
      <c r="P199" s="6"/>
      <c r="Q199" s="6"/>
      <c r="R199" s="6"/>
      <c r="S199" s="6"/>
      <c r="T199" s="6"/>
      <c r="U199" s="6"/>
      <c r="V199" s="6"/>
      <c r="W199" s="6"/>
      <c r="X199" s="6"/>
      <c r="Y199" s="6"/>
      <c r="Z199" s="6"/>
    </row>
    <row r="200" spans="2:26" ht="15.75" customHeight="1" x14ac:dyDescent="0.15">
      <c r="B200" s="6"/>
      <c r="C200" s="6"/>
      <c r="D200" s="33"/>
      <c r="E200" s="34"/>
      <c r="F200" s="14"/>
      <c r="G200" s="6"/>
      <c r="H200" s="6"/>
      <c r="I200" s="6"/>
      <c r="J200" s="6"/>
      <c r="K200" s="6"/>
      <c r="L200" s="6"/>
      <c r="M200" s="6"/>
      <c r="N200" s="6"/>
      <c r="O200" s="6"/>
      <c r="P200" s="6"/>
      <c r="Q200" s="6"/>
      <c r="R200" s="6"/>
      <c r="S200" s="6"/>
      <c r="T200" s="6"/>
      <c r="U200" s="6"/>
      <c r="V200" s="6"/>
      <c r="W200" s="6"/>
      <c r="X200" s="6"/>
      <c r="Y200" s="6"/>
      <c r="Z200" s="6"/>
    </row>
    <row r="201" spans="2:26" ht="15.75" customHeight="1" x14ac:dyDescent="0.15">
      <c r="B201" s="6"/>
      <c r="C201" s="6"/>
      <c r="D201" s="33"/>
      <c r="E201" s="34"/>
      <c r="F201" s="14"/>
      <c r="G201" s="6"/>
      <c r="H201" s="6"/>
      <c r="I201" s="6"/>
      <c r="J201" s="6"/>
      <c r="K201" s="6"/>
      <c r="L201" s="6"/>
      <c r="M201" s="6"/>
      <c r="N201" s="6"/>
      <c r="O201" s="6"/>
      <c r="P201" s="6"/>
      <c r="Q201" s="6"/>
      <c r="R201" s="6"/>
      <c r="S201" s="6"/>
      <c r="T201" s="6"/>
      <c r="U201" s="6"/>
      <c r="V201" s="6"/>
      <c r="W201" s="6"/>
      <c r="X201" s="6"/>
      <c r="Y201" s="6"/>
      <c r="Z201" s="6"/>
    </row>
    <row r="202" spans="2:26" ht="15.75" customHeight="1" x14ac:dyDescent="0.15">
      <c r="B202" s="6"/>
      <c r="C202" s="6"/>
      <c r="D202" s="33"/>
      <c r="E202" s="34"/>
      <c r="F202" s="14"/>
      <c r="G202" s="6"/>
      <c r="H202" s="6"/>
      <c r="I202" s="6"/>
      <c r="J202" s="6"/>
      <c r="K202" s="6"/>
      <c r="L202" s="6"/>
      <c r="M202" s="6"/>
      <c r="N202" s="6"/>
      <c r="O202" s="6"/>
      <c r="P202" s="6"/>
      <c r="Q202" s="6"/>
      <c r="R202" s="6"/>
      <c r="S202" s="6"/>
      <c r="T202" s="6"/>
      <c r="U202" s="6"/>
      <c r="V202" s="6"/>
      <c r="W202" s="6"/>
      <c r="X202" s="6"/>
      <c r="Y202" s="6"/>
      <c r="Z202" s="6"/>
    </row>
    <row r="203" spans="2:26" ht="15.75" customHeight="1" x14ac:dyDescent="0.15">
      <c r="B203" s="6"/>
      <c r="C203" s="6"/>
      <c r="D203" s="33"/>
      <c r="E203" s="34"/>
      <c r="F203" s="14"/>
      <c r="G203" s="6"/>
      <c r="H203" s="6"/>
      <c r="I203" s="6"/>
      <c r="J203" s="6"/>
      <c r="K203" s="6"/>
      <c r="L203" s="6"/>
      <c r="M203" s="6"/>
      <c r="N203" s="6"/>
      <c r="O203" s="6"/>
      <c r="P203" s="6"/>
      <c r="Q203" s="6"/>
      <c r="R203" s="6"/>
      <c r="S203" s="6"/>
      <c r="T203" s="6"/>
      <c r="U203" s="6"/>
      <c r="V203" s="6"/>
      <c r="W203" s="6"/>
      <c r="X203" s="6"/>
      <c r="Y203" s="6"/>
      <c r="Z203" s="6"/>
    </row>
    <row r="204" spans="2:26" ht="15.75" customHeight="1" x14ac:dyDescent="0.15">
      <c r="B204" s="6"/>
      <c r="C204" s="6"/>
      <c r="D204" s="33"/>
      <c r="E204" s="34"/>
      <c r="F204" s="14"/>
      <c r="G204" s="6"/>
      <c r="H204" s="6"/>
      <c r="I204" s="6"/>
      <c r="J204" s="6"/>
      <c r="K204" s="6"/>
      <c r="L204" s="6"/>
      <c r="M204" s="6"/>
      <c r="N204" s="6"/>
      <c r="O204" s="6"/>
      <c r="P204" s="6"/>
      <c r="Q204" s="6"/>
      <c r="R204" s="6"/>
      <c r="S204" s="6"/>
      <c r="T204" s="6"/>
      <c r="U204" s="6"/>
      <c r="V204" s="6"/>
      <c r="W204" s="6"/>
      <c r="X204" s="6"/>
      <c r="Y204" s="6"/>
      <c r="Z204" s="6"/>
    </row>
    <row r="205" spans="2:26" ht="15.75" customHeight="1" x14ac:dyDescent="0.15">
      <c r="B205" s="6"/>
      <c r="C205" s="6"/>
      <c r="D205" s="33"/>
      <c r="E205" s="34"/>
      <c r="F205" s="14"/>
      <c r="G205" s="6"/>
      <c r="H205" s="6"/>
      <c r="I205" s="6"/>
      <c r="J205" s="6"/>
      <c r="K205" s="6"/>
      <c r="L205" s="6"/>
      <c r="M205" s="6"/>
      <c r="N205" s="6"/>
      <c r="O205" s="6"/>
      <c r="P205" s="6"/>
      <c r="Q205" s="6"/>
      <c r="R205" s="6"/>
      <c r="S205" s="6"/>
      <c r="T205" s="6"/>
      <c r="U205" s="6"/>
      <c r="V205" s="6"/>
      <c r="W205" s="6"/>
      <c r="X205" s="6"/>
      <c r="Y205" s="6"/>
      <c r="Z205" s="6"/>
    </row>
    <row r="206" spans="2:26" ht="15.75" customHeight="1" x14ac:dyDescent="0.15">
      <c r="B206" s="6"/>
      <c r="C206" s="6"/>
      <c r="D206" s="33"/>
      <c r="E206" s="34"/>
      <c r="F206" s="14"/>
      <c r="G206" s="6"/>
      <c r="H206" s="6"/>
      <c r="I206" s="6"/>
      <c r="J206" s="6"/>
      <c r="K206" s="6"/>
      <c r="L206" s="6"/>
      <c r="M206" s="6"/>
      <c r="N206" s="6"/>
      <c r="O206" s="6"/>
      <c r="P206" s="6"/>
      <c r="Q206" s="6"/>
      <c r="R206" s="6"/>
      <c r="S206" s="6"/>
      <c r="T206" s="6"/>
      <c r="U206" s="6"/>
      <c r="V206" s="6"/>
      <c r="W206" s="6"/>
      <c r="X206" s="6"/>
      <c r="Y206" s="6"/>
      <c r="Z206" s="6"/>
    </row>
    <row r="207" spans="2:26" ht="15.75" customHeight="1" x14ac:dyDescent="0.15">
      <c r="B207" s="6"/>
      <c r="C207" s="6"/>
      <c r="D207" s="33"/>
      <c r="E207" s="34"/>
      <c r="F207" s="14"/>
      <c r="G207" s="6"/>
      <c r="H207" s="6"/>
      <c r="I207" s="6"/>
      <c r="J207" s="6"/>
      <c r="K207" s="6"/>
      <c r="L207" s="6"/>
      <c r="M207" s="6"/>
      <c r="N207" s="6"/>
      <c r="O207" s="6"/>
      <c r="P207" s="6"/>
      <c r="Q207" s="6"/>
      <c r="R207" s="6"/>
      <c r="S207" s="6"/>
      <c r="T207" s="6"/>
      <c r="U207" s="6"/>
      <c r="V207" s="6"/>
      <c r="W207" s="6"/>
      <c r="X207" s="6"/>
      <c r="Y207" s="6"/>
      <c r="Z207" s="6"/>
    </row>
    <row r="208" spans="2:26" ht="15.75" customHeight="1" x14ac:dyDescent="0.15">
      <c r="B208" s="6"/>
      <c r="C208" s="6"/>
      <c r="D208" s="33"/>
      <c r="E208" s="34"/>
      <c r="F208" s="14"/>
      <c r="G208" s="6"/>
      <c r="H208" s="6"/>
      <c r="I208" s="6"/>
      <c r="J208" s="6"/>
      <c r="K208" s="6"/>
      <c r="L208" s="6"/>
      <c r="M208" s="6"/>
      <c r="N208" s="6"/>
      <c r="O208" s="6"/>
      <c r="P208" s="6"/>
      <c r="Q208" s="6"/>
      <c r="R208" s="6"/>
      <c r="S208" s="6"/>
      <c r="T208" s="6"/>
      <c r="U208" s="6"/>
      <c r="V208" s="6"/>
      <c r="W208" s="6"/>
      <c r="X208" s="6"/>
      <c r="Y208" s="6"/>
      <c r="Z208" s="6"/>
    </row>
    <row r="209" spans="2:26" ht="15.75" customHeight="1" x14ac:dyDescent="0.15">
      <c r="B209" s="6"/>
      <c r="C209" s="6"/>
      <c r="D209" s="33"/>
      <c r="E209" s="34"/>
      <c r="F209" s="14"/>
      <c r="G209" s="6"/>
      <c r="H209" s="6"/>
      <c r="I209" s="6"/>
      <c r="J209" s="6"/>
      <c r="K209" s="6"/>
      <c r="L209" s="6"/>
      <c r="M209" s="6"/>
      <c r="N209" s="6"/>
      <c r="O209" s="6"/>
      <c r="P209" s="6"/>
      <c r="Q209" s="6"/>
      <c r="R209" s="6"/>
      <c r="S209" s="6"/>
      <c r="T209" s="6"/>
      <c r="U209" s="6"/>
      <c r="V209" s="6"/>
      <c r="W209" s="6"/>
      <c r="X209" s="6"/>
      <c r="Y209" s="6"/>
      <c r="Z209" s="6"/>
    </row>
    <row r="210" spans="2:26" ht="15.75" customHeight="1" x14ac:dyDescent="0.15">
      <c r="B210" s="6"/>
      <c r="C210" s="6"/>
      <c r="D210" s="33"/>
      <c r="E210" s="34"/>
      <c r="F210" s="14"/>
      <c r="G210" s="6"/>
      <c r="H210" s="6"/>
      <c r="I210" s="6"/>
      <c r="J210" s="6"/>
      <c r="K210" s="6"/>
      <c r="L210" s="6"/>
      <c r="M210" s="6"/>
      <c r="N210" s="6"/>
      <c r="O210" s="6"/>
      <c r="P210" s="6"/>
      <c r="Q210" s="6"/>
      <c r="R210" s="6"/>
      <c r="S210" s="6"/>
      <c r="T210" s="6"/>
      <c r="U210" s="6"/>
      <c r="V210" s="6"/>
      <c r="W210" s="6"/>
      <c r="X210" s="6"/>
      <c r="Y210" s="6"/>
      <c r="Z210" s="6"/>
    </row>
    <row r="211" spans="2:26" ht="15.75" customHeight="1" x14ac:dyDescent="0.15">
      <c r="B211" s="6"/>
      <c r="C211" s="6"/>
      <c r="D211" s="33"/>
      <c r="E211" s="34"/>
      <c r="F211" s="14"/>
      <c r="G211" s="6"/>
      <c r="H211" s="6"/>
      <c r="I211" s="6"/>
      <c r="J211" s="6"/>
      <c r="K211" s="6"/>
      <c r="L211" s="6"/>
      <c r="M211" s="6"/>
      <c r="N211" s="6"/>
      <c r="O211" s="6"/>
      <c r="P211" s="6"/>
      <c r="Q211" s="6"/>
      <c r="R211" s="6"/>
      <c r="S211" s="6"/>
      <c r="T211" s="6"/>
      <c r="U211" s="6"/>
      <c r="V211" s="6"/>
      <c r="W211" s="6"/>
      <c r="X211" s="6"/>
      <c r="Y211" s="6"/>
      <c r="Z211" s="6"/>
    </row>
    <row r="212" spans="2:26" ht="15.75" customHeight="1" x14ac:dyDescent="0.15">
      <c r="B212" s="6"/>
      <c r="C212" s="6"/>
      <c r="D212" s="33"/>
      <c r="E212" s="34"/>
      <c r="F212" s="14"/>
      <c r="G212" s="6"/>
      <c r="H212" s="6"/>
      <c r="I212" s="6"/>
      <c r="J212" s="6"/>
      <c r="K212" s="6"/>
      <c r="L212" s="6"/>
      <c r="M212" s="6"/>
      <c r="N212" s="6"/>
      <c r="O212" s="6"/>
      <c r="P212" s="6"/>
      <c r="Q212" s="6"/>
      <c r="R212" s="6"/>
      <c r="S212" s="6"/>
      <c r="T212" s="6"/>
      <c r="U212" s="6"/>
      <c r="V212" s="6"/>
      <c r="W212" s="6"/>
      <c r="X212" s="6"/>
      <c r="Y212" s="6"/>
      <c r="Z212" s="6"/>
    </row>
    <row r="213" spans="2:26" ht="15.75" customHeight="1" x14ac:dyDescent="0.15">
      <c r="B213" s="6"/>
      <c r="C213" s="6"/>
      <c r="D213" s="33"/>
      <c r="E213" s="34"/>
      <c r="F213" s="14"/>
      <c r="G213" s="6"/>
      <c r="H213" s="6"/>
      <c r="I213" s="6"/>
      <c r="J213" s="6"/>
      <c r="K213" s="6"/>
      <c r="L213" s="6"/>
      <c r="M213" s="6"/>
      <c r="N213" s="6"/>
      <c r="O213" s="6"/>
      <c r="P213" s="6"/>
      <c r="Q213" s="6"/>
      <c r="R213" s="6"/>
      <c r="S213" s="6"/>
      <c r="T213" s="6"/>
      <c r="U213" s="6"/>
      <c r="V213" s="6"/>
      <c r="W213" s="6"/>
      <c r="X213" s="6"/>
      <c r="Y213" s="6"/>
      <c r="Z213" s="6"/>
    </row>
    <row r="214" spans="2:26" ht="15.75" customHeight="1" x14ac:dyDescent="0.15">
      <c r="B214" s="6"/>
      <c r="C214" s="6"/>
      <c r="D214" s="33"/>
      <c r="E214" s="34"/>
      <c r="F214" s="14"/>
      <c r="G214" s="6"/>
      <c r="H214" s="6"/>
      <c r="I214" s="6"/>
      <c r="J214" s="6"/>
      <c r="K214" s="6"/>
      <c r="L214" s="6"/>
      <c r="M214" s="6"/>
      <c r="N214" s="6"/>
      <c r="O214" s="6"/>
      <c r="P214" s="6"/>
      <c r="Q214" s="6"/>
      <c r="R214" s="6"/>
      <c r="S214" s="6"/>
      <c r="T214" s="6"/>
      <c r="U214" s="6"/>
      <c r="V214" s="6"/>
      <c r="W214" s="6"/>
      <c r="X214" s="6"/>
      <c r="Y214" s="6"/>
      <c r="Z214" s="6"/>
    </row>
    <row r="215" spans="2:26" ht="15.75" customHeight="1" x14ac:dyDescent="0.15">
      <c r="B215" s="6"/>
      <c r="C215" s="6"/>
      <c r="D215" s="33"/>
      <c r="E215" s="34"/>
      <c r="F215" s="14"/>
      <c r="G215" s="6"/>
      <c r="H215" s="6"/>
      <c r="I215" s="6"/>
      <c r="J215" s="6"/>
      <c r="K215" s="6"/>
      <c r="L215" s="6"/>
      <c r="M215" s="6"/>
      <c r="N215" s="6"/>
      <c r="O215" s="6"/>
      <c r="P215" s="6"/>
      <c r="Q215" s="6"/>
      <c r="R215" s="6"/>
      <c r="S215" s="6"/>
      <c r="T215" s="6"/>
      <c r="U215" s="6"/>
      <c r="V215" s="6"/>
      <c r="W215" s="6"/>
      <c r="X215" s="6"/>
      <c r="Y215" s="6"/>
      <c r="Z215" s="6"/>
    </row>
    <row r="216" spans="2:26" ht="15.75" customHeight="1" x14ac:dyDescent="0.15">
      <c r="B216" s="6"/>
      <c r="C216" s="6"/>
      <c r="D216" s="33"/>
      <c r="E216" s="34"/>
      <c r="F216" s="14"/>
      <c r="G216" s="6"/>
      <c r="H216" s="6"/>
      <c r="I216" s="6"/>
      <c r="J216" s="6"/>
      <c r="K216" s="6"/>
      <c r="L216" s="6"/>
      <c r="M216" s="6"/>
      <c r="N216" s="6"/>
      <c r="O216" s="6"/>
      <c r="P216" s="6"/>
      <c r="Q216" s="6"/>
      <c r="R216" s="6"/>
      <c r="S216" s="6"/>
      <c r="T216" s="6"/>
      <c r="U216" s="6"/>
      <c r="V216" s="6"/>
      <c r="W216" s="6"/>
      <c r="X216" s="6"/>
      <c r="Y216" s="6"/>
      <c r="Z216" s="6"/>
    </row>
    <row r="217" spans="2:26" ht="15.75" customHeight="1" x14ac:dyDescent="0.15">
      <c r="B217" s="6"/>
      <c r="C217" s="6"/>
      <c r="D217" s="33"/>
      <c r="E217" s="34"/>
      <c r="F217" s="14"/>
      <c r="G217" s="6"/>
      <c r="H217" s="6"/>
      <c r="I217" s="6"/>
      <c r="J217" s="6"/>
      <c r="K217" s="6"/>
      <c r="L217" s="6"/>
      <c r="M217" s="6"/>
      <c r="N217" s="6"/>
      <c r="O217" s="6"/>
      <c r="P217" s="6"/>
      <c r="Q217" s="6"/>
      <c r="R217" s="6"/>
      <c r="S217" s="6"/>
      <c r="T217" s="6"/>
      <c r="U217" s="6"/>
      <c r="V217" s="6"/>
      <c r="W217" s="6"/>
      <c r="X217" s="6"/>
      <c r="Y217" s="6"/>
      <c r="Z217" s="6"/>
    </row>
    <row r="218" spans="2:26" ht="15.75" customHeight="1" x14ac:dyDescent="0.15">
      <c r="B218" s="6"/>
      <c r="C218" s="6"/>
      <c r="D218" s="33"/>
      <c r="E218" s="34"/>
      <c r="F218" s="14"/>
      <c r="G218" s="6"/>
      <c r="H218" s="6"/>
      <c r="I218" s="6"/>
      <c r="J218" s="6"/>
      <c r="K218" s="6"/>
      <c r="L218" s="6"/>
      <c r="M218" s="6"/>
      <c r="N218" s="6"/>
      <c r="O218" s="6"/>
      <c r="P218" s="6"/>
      <c r="Q218" s="6"/>
      <c r="R218" s="6"/>
      <c r="S218" s="6"/>
      <c r="T218" s="6"/>
      <c r="U218" s="6"/>
      <c r="V218" s="6"/>
      <c r="W218" s="6"/>
      <c r="X218" s="6"/>
      <c r="Y218" s="6"/>
      <c r="Z218" s="6"/>
    </row>
    <row r="219" spans="2:26" ht="15.75" customHeight="1" x14ac:dyDescent="0.15">
      <c r="B219" s="6"/>
      <c r="C219" s="6"/>
      <c r="D219" s="33"/>
      <c r="E219" s="34"/>
      <c r="F219" s="14"/>
      <c r="G219" s="6"/>
      <c r="H219" s="6"/>
      <c r="I219" s="6"/>
      <c r="J219" s="6"/>
      <c r="K219" s="6"/>
      <c r="L219" s="6"/>
      <c r="M219" s="6"/>
      <c r="N219" s="6"/>
      <c r="O219" s="6"/>
      <c r="P219" s="6"/>
      <c r="Q219" s="6"/>
      <c r="R219" s="6"/>
      <c r="S219" s="6"/>
      <c r="T219" s="6"/>
      <c r="U219" s="6"/>
      <c r="V219" s="6"/>
      <c r="W219" s="6"/>
      <c r="X219" s="6"/>
      <c r="Y219" s="6"/>
      <c r="Z219" s="6"/>
    </row>
    <row r="220" spans="2:26" ht="15.75" customHeight="1" x14ac:dyDescent="0.15">
      <c r="B220" s="6"/>
      <c r="C220" s="6"/>
      <c r="D220" s="33"/>
      <c r="E220" s="34"/>
      <c r="F220" s="14"/>
      <c r="G220" s="6"/>
      <c r="H220" s="6"/>
      <c r="I220" s="6"/>
      <c r="J220" s="6"/>
      <c r="K220" s="6"/>
      <c r="L220" s="6"/>
      <c r="M220" s="6"/>
      <c r="N220" s="6"/>
      <c r="O220" s="6"/>
      <c r="P220" s="6"/>
      <c r="Q220" s="6"/>
      <c r="R220" s="6"/>
      <c r="S220" s="6"/>
      <c r="T220" s="6"/>
      <c r="U220" s="6"/>
      <c r="V220" s="6"/>
      <c r="W220" s="6"/>
      <c r="X220" s="6"/>
      <c r="Y220" s="6"/>
      <c r="Z220" s="6"/>
    </row>
    <row r="221" spans="2:26" ht="15.75" customHeight="1" x14ac:dyDescent="0.15">
      <c r="B221" s="6"/>
      <c r="C221" s="6"/>
      <c r="D221" s="33"/>
      <c r="E221" s="34"/>
      <c r="F221" s="14"/>
      <c r="G221" s="6"/>
      <c r="H221" s="6"/>
      <c r="I221" s="6"/>
      <c r="J221" s="6"/>
      <c r="K221" s="6"/>
      <c r="L221" s="6"/>
      <c r="M221" s="6"/>
      <c r="N221" s="6"/>
      <c r="O221" s="6"/>
      <c r="P221" s="6"/>
      <c r="Q221" s="6"/>
      <c r="R221" s="6"/>
      <c r="S221" s="6"/>
      <c r="T221" s="6"/>
      <c r="U221" s="6"/>
      <c r="V221" s="6"/>
      <c r="W221" s="6"/>
      <c r="X221" s="6"/>
      <c r="Y221" s="6"/>
      <c r="Z221" s="6"/>
    </row>
    <row r="222" spans="2:26" ht="15.75" customHeight="1" x14ac:dyDescent="0.15">
      <c r="B222" s="6"/>
      <c r="C222" s="6"/>
      <c r="D222" s="33"/>
      <c r="E222" s="34"/>
      <c r="F222" s="14"/>
      <c r="G222" s="6"/>
      <c r="H222" s="6"/>
      <c r="I222" s="6"/>
      <c r="J222" s="6"/>
      <c r="K222" s="6"/>
      <c r="L222" s="6"/>
      <c r="M222" s="6"/>
      <c r="N222" s="6"/>
      <c r="O222" s="6"/>
      <c r="P222" s="6"/>
      <c r="Q222" s="6"/>
      <c r="R222" s="6"/>
      <c r="S222" s="6"/>
      <c r="T222" s="6"/>
      <c r="U222" s="6"/>
      <c r="V222" s="6"/>
      <c r="W222" s="6"/>
      <c r="X222" s="6"/>
      <c r="Y222" s="6"/>
      <c r="Z222" s="6"/>
    </row>
    <row r="223" spans="2:26" ht="15.75" customHeight="1" x14ac:dyDescent="0.15">
      <c r="B223" s="6"/>
      <c r="C223" s="6"/>
      <c r="D223" s="33"/>
      <c r="E223" s="34"/>
      <c r="F223" s="14"/>
      <c r="G223" s="6"/>
      <c r="H223" s="6"/>
      <c r="I223" s="6"/>
      <c r="J223" s="6"/>
      <c r="K223" s="6"/>
      <c r="L223" s="6"/>
      <c r="M223" s="6"/>
      <c r="N223" s="6"/>
      <c r="O223" s="6"/>
      <c r="P223" s="6"/>
      <c r="Q223" s="6"/>
      <c r="R223" s="6"/>
      <c r="S223" s="6"/>
      <c r="T223" s="6"/>
      <c r="U223" s="6"/>
      <c r="V223" s="6"/>
      <c r="W223" s="6"/>
      <c r="X223" s="6"/>
      <c r="Y223" s="6"/>
      <c r="Z223" s="6"/>
    </row>
    <row r="224" spans="2:26" ht="15.75" customHeight="1" x14ac:dyDescent="0.15">
      <c r="B224" s="6"/>
      <c r="C224" s="6"/>
      <c r="D224" s="33"/>
      <c r="E224" s="34"/>
      <c r="F224" s="14"/>
      <c r="G224" s="6"/>
      <c r="H224" s="6"/>
      <c r="I224" s="6"/>
      <c r="J224" s="6"/>
      <c r="K224" s="6"/>
      <c r="L224" s="6"/>
      <c r="M224" s="6"/>
      <c r="N224" s="6"/>
      <c r="O224" s="6"/>
      <c r="P224" s="6"/>
      <c r="Q224" s="6"/>
      <c r="R224" s="6"/>
      <c r="S224" s="6"/>
      <c r="T224" s="6"/>
      <c r="U224" s="6"/>
      <c r="V224" s="6"/>
      <c r="W224" s="6"/>
      <c r="X224" s="6"/>
      <c r="Y224" s="6"/>
      <c r="Z224" s="6"/>
    </row>
    <row r="225" spans="2:26" ht="15.75" customHeight="1" x14ac:dyDescent="0.15">
      <c r="B225" s="6"/>
      <c r="C225" s="6"/>
      <c r="D225" s="33"/>
      <c r="E225" s="34"/>
      <c r="F225" s="14"/>
      <c r="G225" s="6"/>
      <c r="H225" s="6"/>
      <c r="I225" s="6"/>
      <c r="J225" s="6"/>
      <c r="K225" s="6"/>
      <c r="L225" s="6"/>
      <c r="M225" s="6"/>
      <c r="N225" s="6"/>
      <c r="O225" s="6"/>
      <c r="P225" s="6"/>
      <c r="Q225" s="6"/>
      <c r="R225" s="6"/>
      <c r="S225" s="6"/>
      <c r="T225" s="6"/>
      <c r="U225" s="6"/>
      <c r="V225" s="6"/>
      <c r="W225" s="6"/>
      <c r="X225" s="6"/>
      <c r="Y225" s="6"/>
      <c r="Z225" s="6"/>
    </row>
    <row r="226" spans="2:26" ht="15.75" customHeight="1" x14ac:dyDescent="0.15">
      <c r="B226" s="6"/>
      <c r="C226" s="6"/>
      <c r="D226" s="33"/>
      <c r="E226" s="34"/>
      <c r="F226" s="14"/>
      <c r="G226" s="6"/>
      <c r="H226" s="6"/>
      <c r="I226" s="6"/>
      <c r="J226" s="6"/>
      <c r="K226" s="6"/>
      <c r="L226" s="6"/>
      <c r="M226" s="6"/>
      <c r="N226" s="6"/>
      <c r="O226" s="6"/>
      <c r="P226" s="6"/>
      <c r="Q226" s="6"/>
      <c r="R226" s="6"/>
      <c r="S226" s="6"/>
      <c r="T226" s="6"/>
      <c r="U226" s="6"/>
      <c r="V226" s="6"/>
      <c r="W226" s="6"/>
      <c r="X226" s="6"/>
      <c r="Y226" s="6"/>
      <c r="Z226" s="6"/>
    </row>
    <row r="227" spans="2:26" ht="15.75" customHeight="1" x14ac:dyDescent="0.15">
      <c r="B227" s="6"/>
      <c r="C227" s="6"/>
      <c r="D227" s="33"/>
      <c r="E227" s="34"/>
      <c r="F227" s="14"/>
      <c r="G227" s="6"/>
      <c r="H227" s="6"/>
      <c r="I227" s="6"/>
      <c r="J227" s="6"/>
      <c r="K227" s="6"/>
      <c r="L227" s="6"/>
      <c r="M227" s="6"/>
      <c r="N227" s="6"/>
      <c r="O227" s="6"/>
      <c r="P227" s="6"/>
      <c r="Q227" s="6"/>
      <c r="R227" s="6"/>
      <c r="S227" s="6"/>
      <c r="T227" s="6"/>
      <c r="U227" s="6"/>
      <c r="V227" s="6"/>
      <c r="W227" s="6"/>
      <c r="X227" s="6"/>
      <c r="Y227" s="6"/>
      <c r="Z227" s="6"/>
    </row>
    <row r="228" spans="2:26" ht="15.75" customHeight="1" x14ac:dyDescent="0.15">
      <c r="B228" s="6"/>
      <c r="C228" s="6"/>
      <c r="D228" s="33"/>
      <c r="E228" s="34"/>
      <c r="F228" s="14"/>
      <c r="G228" s="6"/>
      <c r="H228" s="6"/>
      <c r="I228" s="6"/>
      <c r="J228" s="6"/>
      <c r="K228" s="6"/>
      <c r="L228" s="6"/>
      <c r="M228" s="6"/>
      <c r="N228" s="6"/>
      <c r="O228" s="6"/>
      <c r="P228" s="6"/>
      <c r="Q228" s="6"/>
      <c r="R228" s="6"/>
      <c r="S228" s="6"/>
      <c r="T228" s="6"/>
      <c r="U228" s="6"/>
      <c r="V228" s="6"/>
      <c r="W228" s="6"/>
      <c r="X228" s="6"/>
      <c r="Y228" s="6"/>
      <c r="Z228" s="6"/>
    </row>
    <row r="229" spans="2:26" ht="15.75" customHeight="1" x14ac:dyDescent="0.15">
      <c r="B229" s="6"/>
      <c r="C229" s="6"/>
      <c r="D229" s="33"/>
      <c r="E229" s="34"/>
      <c r="F229" s="14"/>
      <c r="G229" s="6"/>
      <c r="H229" s="6"/>
      <c r="I229" s="6"/>
      <c r="J229" s="6"/>
      <c r="K229" s="6"/>
      <c r="L229" s="6"/>
      <c r="M229" s="6"/>
      <c r="N229" s="6"/>
      <c r="O229" s="6"/>
      <c r="P229" s="6"/>
      <c r="Q229" s="6"/>
      <c r="R229" s="6"/>
      <c r="S229" s="6"/>
      <c r="T229" s="6"/>
      <c r="U229" s="6"/>
      <c r="V229" s="6"/>
      <c r="W229" s="6"/>
      <c r="X229" s="6"/>
      <c r="Y229" s="6"/>
      <c r="Z229" s="6"/>
    </row>
    <row r="230" spans="2:26" ht="15.75" customHeight="1" x14ac:dyDescent="0.15">
      <c r="B230" s="6"/>
      <c r="C230" s="6"/>
      <c r="D230" s="33"/>
      <c r="E230" s="34"/>
      <c r="F230" s="14"/>
      <c r="G230" s="6"/>
      <c r="H230" s="6"/>
      <c r="I230" s="6"/>
      <c r="J230" s="6"/>
      <c r="K230" s="6"/>
      <c r="L230" s="6"/>
      <c r="M230" s="6"/>
      <c r="N230" s="6"/>
      <c r="O230" s="6"/>
      <c r="P230" s="6"/>
      <c r="Q230" s="6"/>
      <c r="R230" s="6"/>
      <c r="S230" s="6"/>
      <c r="T230" s="6"/>
      <c r="U230" s="6"/>
      <c r="V230" s="6"/>
      <c r="W230" s="6"/>
      <c r="X230" s="6"/>
      <c r="Y230" s="6"/>
      <c r="Z230" s="6"/>
    </row>
    <row r="231" spans="2:26" ht="15.75" customHeight="1" x14ac:dyDescent="0.15">
      <c r="B231" s="6"/>
      <c r="C231" s="6"/>
      <c r="D231" s="33"/>
      <c r="E231" s="34"/>
      <c r="F231" s="14"/>
      <c r="G231" s="6"/>
      <c r="H231" s="6"/>
      <c r="I231" s="6"/>
      <c r="J231" s="6"/>
      <c r="K231" s="6"/>
      <c r="L231" s="6"/>
      <c r="M231" s="6"/>
      <c r="N231" s="6"/>
      <c r="O231" s="6"/>
      <c r="P231" s="6"/>
      <c r="Q231" s="6"/>
      <c r="R231" s="6"/>
      <c r="S231" s="6"/>
      <c r="T231" s="6"/>
      <c r="U231" s="6"/>
      <c r="V231" s="6"/>
      <c r="W231" s="6"/>
      <c r="X231" s="6"/>
      <c r="Y231" s="6"/>
      <c r="Z231" s="6"/>
    </row>
    <row r="232" spans="2:26" ht="15.75" customHeight="1" x14ac:dyDescent="0.15">
      <c r="B232" s="6"/>
      <c r="C232" s="6"/>
      <c r="D232" s="33"/>
      <c r="E232" s="34"/>
      <c r="F232" s="14"/>
      <c r="G232" s="6"/>
      <c r="H232" s="6"/>
      <c r="I232" s="6"/>
      <c r="J232" s="6"/>
      <c r="K232" s="6"/>
      <c r="L232" s="6"/>
      <c r="M232" s="6"/>
      <c r="N232" s="6"/>
      <c r="O232" s="6"/>
      <c r="P232" s="6"/>
      <c r="Q232" s="6"/>
      <c r="R232" s="6"/>
      <c r="S232" s="6"/>
      <c r="T232" s="6"/>
      <c r="U232" s="6"/>
      <c r="V232" s="6"/>
      <c r="W232" s="6"/>
      <c r="X232" s="6"/>
      <c r="Y232" s="6"/>
      <c r="Z232" s="6"/>
    </row>
    <row r="233" spans="2:26" ht="15.75" customHeight="1" x14ac:dyDescent="0.15">
      <c r="B233" s="6"/>
      <c r="C233" s="6"/>
      <c r="D233" s="33"/>
      <c r="E233" s="34"/>
      <c r="F233" s="14"/>
      <c r="G233" s="6"/>
      <c r="H233" s="6"/>
      <c r="I233" s="6"/>
      <c r="J233" s="6"/>
      <c r="K233" s="6"/>
      <c r="L233" s="6"/>
      <c r="M233" s="6"/>
      <c r="N233" s="6"/>
      <c r="O233" s="6"/>
      <c r="P233" s="6"/>
      <c r="Q233" s="6"/>
      <c r="R233" s="6"/>
      <c r="S233" s="6"/>
      <c r="T233" s="6"/>
      <c r="U233" s="6"/>
      <c r="V233" s="6"/>
      <c r="W233" s="6"/>
      <c r="X233" s="6"/>
      <c r="Y233" s="6"/>
      <c r="Z233" s="6"/>
    </row>
    <row r="234" spans="2:26" ht="15.75" customHeight="1" x14ac:dyDescent="0.15">
      <c r="B234" s="6"/>
      <c r="C234" s="6"/>
      <c r="D234" s="33"/>
      <c r="E234" s="34"/>
      <c r="F234" s="14"/>
      <c r="G234" s="6"/>
      <c r="H234" s="6"/>
      <c r="I234" s="6"/>
      <c r="J234" s="6"/>
      <c r="K234" s="6"/>
      <c r="L234" s="6"/>
      <c r="M234" s="6"/>
      <c r="N234" s="6"/>
      <c r="O234" s="6"/>
      <c r="P234" s="6"/>
      <c r="Q234" s="6"/>
      <c r="R234" s="6"/>
      <c r="S234" s="6"/>
      <c r="T234" s="6"/>
      <c r="U234" s="6"/>
      <c r="V234" s="6"/>
      <c r="W234" s="6"/>
      <c r="X234" s="6"/>
      <c r="Y234" s="6"/>
      <c r="Z234" s="6"/>
    </row>
    <row r="235" spans="2:26" ht="15.75" customHeight="1" x14ac:dyDescent="0.15">
      <c r="B235" s="6"/>
      <c r="C235" s="6"/>
      <c r="D235" s="33"/>
      <c r="E235" s="34"/>
      <c r="F235" s="14"/>
      <c r="G235" s="6"/>
      <c r="H235" s="6"/>
      <c r="I235" s="6"/>
      <c r="J235" s="6"/>
      <c r="K235" s="6"/>
      <c r="L235" s="6"/>
      <c r="M235" s="6"/>
      <c r="N235" s="6"/>
      <c r="O235" s="6"/>
      <c r="P235" s="6"/>
      <c r="Q235" s="6"/>
      <c r="R235" s="6"/>
      <c r="S235" s="6"/>
      <c r="T235" s="6"/>
      <c r="U235" s="6"/>
      <c r="V235" s="6"/>
      <c r="W235" s="6"/>
      <c r="X235" s="6"/>
      <c r="Y235" s="6"/>
      <c r="Z235" s="6"/>
    </row>
    <row r="236" spans="2:26" ht="15.75" customHeight="1" x14ac:dyDescent="0.15">
      <c r="B236" s="6"/>
      <c r="C236" s="6"/>
      <c r="D236" s="33"/>
      <c r="E236" s="34"/>
      <c r="F236" s="14"/>
      <c r="G236" s="6"/>
      <c r="H236" s="6"/>
      <c r="I236" s="6"/>
      <c r="J236" s="6"/>
      <c r="K236" s="6"/>
      <c r="L236" s="6"/>
      <c r="M236" s="6"/>
      <c r="N236" s="6"/>
      <c r="O236" s="6"/>
      <c r="P236" s="6"/>
      <c r="Q236" s="6"/>
      <c r="R236" s="6"/>
      <c r="S236" s="6"/>
      <c r="T236" s="6"/>
      <c r="U236" s="6"/>
      <c r="V236" s="6"/>
      <c r="W236" s="6"/>
      <c r="X236" s="6"/>
      <c r="Y236" s="6"/>
      <c r="Z236" s="6"/>
    </row>
    <row r="237" spans="2:26" ht="15.75" customHeight="1" x14ac:dyDescent="0.15">
      <c r="B237" s="6"/>
      <c r="C237" s="6"/>
      <c r="D237" s="33"/>
      <c r="E237" s="34"/>
      <c r="F237" s="14"/>
      <c r="G237" s="6"/>
      <c r="H237" s="6"/>
      <c r="I237" s="6"/>
      <c r="J237" s="6"/>
      <c r="K237" s="6"/>
      <c r="L237" s="6"/>
      <c r="M237" s="6"/>
      <c r="N237" s="6"/>
      <c r="O237" s="6"/>
      <c r="P237" s="6"/>
      <c r="Q237" s="6"/>
      <c r="R237" s="6"/>
      <c r="S237" s="6"/>
      <c r="T237" s="6"/>
      <c r="U237" s="6"/>
      <c r="V237" s="6"/>
      <c r="W237" s="6"/>
      <c r="X237" s="6"/>
      <c r="Y237" s="6"/>
      <c r="Z237" s="6"/>
    </row>
    <row r="238" spans="2:26" ht="15.75" customHeight="1" x14ac:dyDescent="0.15">
      <c r="B238" s="6"/>
      <c r="C238" s="6"/>
      <c r="D238" s="33"/>
      <c r="E238" s="34"/>
      <c r="F238" s="14"/>
      <c r="G238" s="6"/>
      <c r="H238" s="6"/>
      <c r="I238" s="6"/>
      <c r="J238" s="6"/>
      <c r="K238" s="6"/>
      <c r="L238" s="6"/>
      <c r="M238" s="6"/>
      <c r="N238" s="6"/>
      <c r="O238" s="6"/>
      <c r="P238" s="6"/>
      <c r="Q238" s="6"/>
      <c r="R238" s="6"/>
      <c r="S238" s="6"/>
      <c r="T238" s="6"/>
      <c r="U238" s="6"/>
      <c r="V238" s="6"/>
      <c r="W238" s="6"/>
      <c r="X238" s="6"/>
      <c r="Y238" s="6"/>
      <c r="Z238" s="6"/>
    </row>
    <row r="239" spans="2:26" ht="15.75" customHeight="1" x14ac:dyDescent="0.15">
      <c r="B239" s="6"/>
      <c r="C239" s="6"/>
      <c r="D239" s="33"/>
      <c r="E239" s="34"/>
      <c r="F239" s="14"/>
      <c r="G239" s="6"/>
      <c r="H239" s="6"/>
      <c r="I239" s="6"/>
      <c r="J239" s="6"/>
      <c r="K239" s="6"/>
      <c r="L239" s="6"/>
      <c r="M239" s="6"/>
      <c r="N239" s="6"/>
      <c r="O239" s="6"/>
      <c r="P239" s="6"/>
      <c r="Q239" s="6"/>
      <c r="R239" s="6"/>
      <c r="S239" s="6"/>
      <c r="T239" s="6"/>
      <c r="U239" s="6"/>
      <c r="V239" s="6"/>
      <c r="W239" s="6"/>
      <c r="X239" s="6"/>
      <c r="Y239" s="6"/>
      <c r="Z239" s="6"/>
    </row>
    <row r="240" spans="2:26" ht="15.75" customHeight="1" x14ac:dyDescent="0.15">
      <c r="B240" s="6"/>
      <c r="C240" s="6"/>
      <c r="D240" s="33"/>
      <c r="E240" s="34"/>
      <c r="F240" s="14"/>
      <c r="G240" s="6"/>
      <c r="H240" s="6"/>
      <c r="I240" s="6"/>
      <c r="J240" s="6"/>
      <c r="K240" s="6"/>
      <c r="L240" s="6"/>
      <c r="M240" s="6"/>
      <c r="N240" s="6"/>
      <c r="O240" s="6"/>
      <c r="P240" s="6"/>
      <c r="Q240" s="6"/>
      <c r="R240" s="6"/>
      <c r="S240" s="6"/>
      <c r="T240" s="6"/>
      <c r="U240" s="6"/>
      <c r="V240" s="6"/>
      <c r="W240" s="6"/>
      <c r="X240" s="6"/>
      <c r="Y240" s="6"/>
      <c r="Z240" s="6"/>
    </row>
    <row r="241" spans="2:26" ht="15.75" customHeight="1" x14ac:dyDescent="0.15">
      <c r="B241" s="6"/>
      <c r="C241" s="6"/>
      <c r="D241" s="33"/>
      <c r="E241" s="34"/>
      <c r="F241" s="14"/>
      <c r="G241" s="6"/>
      <c r="H241" s="6"/>
      <c r="I241" s="6"/>
      <c r="J241" s="6"/>
      <c r="K241" s="6"/>
      <c r="L241" s="6"/>
      <c r="M241" s="6"/>
      <c r="N241" s="6"/>
      <c r="O241" s="6"/>
      <c r="P241" s="6"/>
      <c r="Q241" s="6"/>
      <c r="R241" s="6"/>
      <c r="S241" s="6"/>
      <c r="T241" s="6"/>
      <c r="U241" s="6"/>
      <c r="V241" s="6"/>
      <c r="W241" s="6"/>
      <c r="X241" s="6"/>
      <c r="Y241" s="6"/>
      <c r="Z241" s="6"/>
    </row>
    <row r="242" spans="2:26" ht="15.75" customHeight="1" x14ac:dyDescent="0.15">
      <c r="B242" s="6"/>
      <c r="C242" s="6"/>
      <c r="D242" s="33"/>
      <c r="E242" s="34"/>
      <c r="F242" s="14"/>
      <c r="G242" s="6"/>
      <c r="H242" s="6"/>
      <c r="I242" s="6"/>
      <c r="J242" s="6"/>
      <c r="K242" s="6"/>
      <c r="L242" s="6"/>
      <c r="M242" s="6"/>
      <c r="N242" s="6"/>
      <c r="O242" s="6"/>
      <c r="P242" s="6"/>
      <c r="Q242" s="6"/>
      <c r="R242" s="6"/>
      <c r="S242" s="6"/>
      <c r="T242" s="6"/>
      <c r="U242" s="6"/>
      <c r="V242" s="6"/>
      <c r="W242" s="6"/>
      <c r="X242" s="6"/>
      <c r="Y242" s="6"/>
      <c r="Z242" s="6"/>
    </row>
    <row r="243" spans="2:26" ht="15.75" customHeight="1" x14ac:dyDescent="0.15">
      <c r="B243" s="6"/>
      <c r="C243" s="6"/>
      <c r="D243" s="33"/>
      <c r="E243" s="34"/>
      <c r="F243" s="14"/>
      <c r="G243" s="6"/>
      <c r="H243" s="6"/>
      <c r="I243" s="6"/>
      <c r="J243" s="6"/>
      <c r="K243" s="6"/>
      <c r="L243" s="6"/>
      <c r="M243" s="6"/>
      <c r="N243" s="6"/>
      <c r="O243" s="6"/>
      <c r="P243" s="6"/>
      <c r="Q243" s="6"/>
      <c r="R243" s="6"/>
      <c r="S243" s="6"/>
      <c r="T243" s="6"/>
      <c r="U243" s="6"/>
      <c r="V243" s="6"/>
      <c r="W243" s="6"/>
      <c r="X243" s="6"/>
      <c r="Y243" s="6"/>
      <c r="Z243" s="6"/>
    </row>
    <row r="244" spans="2:26" ht="15.75" customHeight="1" x14ac:dyDescent="0.15">
      <c r="B244" s="6"/>
      <c r="C244" s="6"/>
      <c r="D244" s="33"/>
      <c r="E244" s="34"/>
      <c r="F244" s="14"/>
      <c r="G244" s="6"/>
      <c r="H244" s="6"/>
      <c r="I244" s="6"/>
      <c r="J244" s="6"/>
      <c r="K244" s="6"/>
      <c r="L244" s="6"/>
      <c r="M244" s="6"/>
      <c r="N244" s="6"/>
      <c r="O244" s="6"/>
      <c r="P244" s="6"/>
      <c r="Q244" s="6"/>
      <c r="R244" s="6"/>
      <c r="S244" s="6"/>
      <c r="T244" s="6"/>
      <c r="U244" s="6"/>
      <c r="V244" s="6"/>
      <c r="W244" s="6"/>
      <c r="X244" s="6"/>
      <c r="Y244" s="6"/>
      <c r="Z244" s="6"/>
    </row>
    <row r="245" spans="2:26" ht="15.75" customHeight="1" x14ac:dyDescent="0.15">
      <c r="B245" s="6"/>
      <c r="C245" s="6"/>
      <c r="D245" s="33"/>
      <c r="E245" s="34"/>
      <c r="F245" s="14"/>
      <c r="G245" s="6"/>
      <c r="H245" s="6"/>
      <c r="I245" s="6"/>
      <c r="J245" s="6"/>
      <c r="K245" s="6"/>
      <c r="L245" s="6"/>
      <c r="M245" s="6"/>
      <c r="N245" s="6"/>
      <c r="O245" s="6"/>
      <c r="P245" s="6"/>
      <c r="Q245" s="6"/>
      <c r="R245" s="6"/>
      <c r="S245" s="6"/>
      <c r="T245" s="6"/>
      <c r="U245" s="6"/>
      <c r="V245" s="6"/>
      <c r="W245" s="6"/>
      <c r="X245" s="6"/>
      <c r="Y245" s="6"/>
      <c r="Z245" s="6"/>
    </row>
    <row r="246" spans="2:26" ht="15.75" customHeight="1" x14ac:dyDescent="0.15">
      <c r="B246" s="6"/>
      <c r="C246" s="6"/>
      <c r="D246" s="33"/>
      <c r="E246" s="34"/>
      <c r="F246" s="14"/>
      <c r="G246" s="6"/>
      <c r="H246" s="6"/>
      <c r="I246" s="6"/>
      <c r="J246" s="6"/>
      <c r="K246" s="6"/>
      <c r="L246" s="6"/>
      <c r="M246" s="6"/>
      <c r="N246" s="6"/>
      <c r="O246" s="6"/>
      <c r="P246" s="6"/>
      <c r="Q246" s="6"/>
      <c r="R246" s="6"/>
      <c r="S246" s="6"/>
      <c r="T246" s="6"/>
      <c r="U246" s="6"/>
      <c r="V246" s="6"/>
      <c r="W246" s="6"/>
      <c r="X246" s="6"/>
      <c r="Y246" s="6"/>
      <c r="Z246" s="6"/>
    </row>
    <row r="247" spans="2:26" ht="15.75" customHeight="1" x14ac:dyDescent="0.15">
      <c r="B247" s="6"/>
      <c r="C247" s="6"/>
      <c r="D247" s="33"/>
      <c r="E247" s="34"/>
      <c r="F247" s="14"/>
      <c r="G247" s="6"/>
      <c r="H247" s="6"/>
      <c r="I247" s="6"/>
      <c r="J247" s="6"/>
      <c r="K247" s="6"/>
      <c r="L247" s="6"/>
      <c r="M247" s="6"/>
      <c r="N247" s="6"/>
      <c r="O247" s="6"/>
      <c r="P247" s="6"/>
      <c r="Q247" s="6"/>
      <c r="R247" s="6"/>
      <c r="S247" s="6"/>
      <c r="T247" s="6"/>
      <c r="U247" s="6"/>
      <c r="V247" s="6"/>
      <c r="W247" s="6"/>
      <c r="X247" s="6"/>
      <c r="Y247" s="6"/>
      <c r="Z247" s="6"/>
    </row>
    <row r="248" spans="2:26" ht="15.75" customHeight="1" x14ac:dyDescent="0.15">
      <c r="B248" s="6"/>
      <c r="C248" s="6"/>
      <c r="D248" s="33"/>
      <c r="E248" s="34"/>
      <c r="F248" s="14"/>
      <c r="G248" s="6"/>
      <c r="H248" s="6"/>
      <c r="I248" s="6"/>
      <c r="J248" s="6"/>
      <c r="K248" s="6"/>
      <c r="L248" s="6"/>
      <c r="M248" s="6"/>
      <c r="N248" s="6"/>
      <c r="O248" s="6"/>
      <c r="P248" s="6"/>
      <c r="Q248" s="6"/>
      <c r="R248" s="6"/>
      <c r="S248" s="6"/>
      <c r="T248" s="6"/>
      <c r="U248" s="6"/>
      <c r="V248" s="6"/>
      <c r="W248" s="6"/>
      <c r="X248" s="6"/>
      <c r="Y248" s="6"/>
      <c r="Z248" s="6"/>
    </row>
    <row r="249" spans="2:26" ht="15.75" customHeight="1" x14ac:dyDescent="0.15">
      <c r="B249" s="6"/>
      <c r="C249" s="6"/>
      <c r="D249" s="33"/>
      <c r="E249" s="34"/>
      <c r="F249" s="14"/>
      <c r="G249" s="6"/>
      <c r="H249" s="6"/>
      <c r="I249" s="6"/>
      <c r="J249" s="6"/>
      <c r="K249" s="6"/>
      <c r="L249" s="6"/>
      <c r="M249" s="6"/>
      <c r="N249" s="6"/>
      <c r="O249" s="6"/>
      <c r="P249" s="6"/>
      <c r="Q249" s="6"/>
      <c r="R249" s="6"/>
      <c r="S249" s="6"/>
      <c r="T249" s="6"/>
      <c r="U249" s="6"/>
      <c r="V249" s="6"/>
      <c r="W249" s="6"/>
      <c r="X249" s="6"/>
      <c r="Y249" s="6"/>
      <c r="Z249" s="6"/>
    </row>
    <row r="250" spans="2:26" ht="15.75" customHeight="1" x14ac:dyDescent="0.15">
      <c r="B250" s="6"/>
      <c r="C250" s="6"/>
      <c r="D250" s="33"/>
      <c r="E250" s="34"/>
      <c r="F250" s="14"/>
      <c r="G250" s="6"/>
      <c r="H250" s="6"/>
      <c r="I250" s="6"/>
      <c r="J250" s="6"/>
      <c r="K250" s="6"/>
      <c r="L250" s="6"/>
      <c r="M250" s="6"/>
      <c r="N250" s="6"/>
      <c r="O250" s="6"/>
      <c r="P250" s="6"/>
      <c r="Q250" s="6"/>
      <c r="R250" s="6"/>
      <c r="S250" s="6"/>
      <c r="T250" s="6"/>
      <c r="U250" s="6"/>
      <c r="V250" s="6"/>
      <c r="W250" s="6"/>
      <c r="X250" s="6"/>
      <c r="Y250" s="6"/>
      <c r="Z250" s="6"/>
    </row>
    <row r="251" spans="2:26" ht="15.75" customHeight="1" x14ac:dyDescent="0.15">
      <c r="B251" s="6"/>
      <c r="C251" s="6"/>
      <c r="D251" s="33"/>
      <c r="E251" s="34"/>
      <c r="F251" s="14"/>
      <c r="G251" s="6"/>
      <c r="H251" s="6"/>
      <c r="I251" s="6"/>
      <c r="J251" s="6"/>
      <c r="K251" s="6"/>
      <c r="L251" s="6"/>
      <c r="M251" s="6"/>
      <c r="N251" s="6"/>
      <c r="O251" s="6"/>
      <c r="P251" s="6"/>
      <c r="Q251" s="6"/>
      <c r="R251" s="6"/>
      <c r="S251" s="6"/>
      <c r="T251" s="6"/>
      <c r="U251" s="6"/>
      <c r="V251" s="6"/>
      <c r="W251" s="6"/>
      <c r="X251" s="6"/>
      <c r="Y251" s="6"/>
      <c r="Z251" s="6"/>
    </row>
    <row r="252" spans="2:26" ht="15.75" customHeight="1" x14ac:dyDescent="0.15">
      <c r="B252" s="6"/>
      <c r="C252" s="6"/>
      <c r="D252" s="33"/>
      <c r="E252" s="34"/>
      <c r="F252" s="14"/>
      <c r="G252" s="6"/>
      <c r="H252" s="6"/>
      <c r="I252" s="6"/>
      <c r="J252" s="6"/>
      <c r="K252" s="6"/>
      <c r="L252" s="6"/>
      <c r="M252" s="6"/>
      <c r="N252" s="6"/>
      <c r="O252" s="6"/>
      <c r="P252" s="6"/>
      <c r="Q252" s="6"/>
      <c r="R252" s="6"/>
      <c r="S252" s="6"/>
      <c r="T252" s="6"/>
      <c r="U252" s="6"/>
      <c r="V252" s="6"/>
      <c r="W252" s="6"/>
      <c r="X252" s="6"/>
      <c r="Y252" s="6"/>
      <c r="Z252" s="6"/>
    </row>
    <row r="253" spans="2:26" ht="15.75" customHeight="1" x14ac:dyDescent="0.15">
      <c r="B253" s="6"/>
      <c r="C253" s="6"/>
      <c r="D253" s="33"/>
      <c r="E253" s="34"/>
      <c r="F253" s="14"/>
      <c r="G253" s="6"/>
      <c r="H253" s="6"/>
      <c r="I253" s="6"/>
      <c r="J253" s="6"/>
      <c r="K253" s="6"/>
      <c r="L253" s="6"/>
      <c r="M253" s="6"/>
      <c r="N253" s="6"/>
      <c r="O253" s="6"/>
      <c r="P253" s="6"/>
      <c r="Q253" s="6"/>
      <c r="R253" s="6"/>
      <c r="S253" s="6"/>
      <c r="T253" s="6"/>
      <c r="U253" s="6"/>
      <c r="V253" s="6"/>
      <c r="W253" s="6"/>
      <c r="X253" s="6"/>
      <c r="Y253" s="6"/>
      <c r="Z253" s="6"/>
    </row>
    <row r="254" spans="2:26" ht="15.75" customHeight="1" x14ac:dyDescent="0.15">
      <c r="B254" s="6"/>
      <c r="C254" s="6"/>
      <c r="D254" s="33"/>
      <c r="E254" s="34"/>
      <c r="F254" s="14"/>
      <c r="G254" s="6"/>
      <c r="H254" s="6"/>
      <c r="I254" s="6"/>
      <c r="J254" s="6"/>
      <c r="K254" s="6"/>
      <c r="L254" s="6"/>
      <c r="M254" s="6"/>
      <c r="N254" s="6"/>
      <c r="O254" s="6"/>
      <c r="P254" s="6"/>
      <c r="Q254" s="6"/>
      <c r="R254" s="6"/>
      <c r="S254" s="6"/>
      <c r="T254" s="6"/>
      <c r="U254" s="6"/>
      <c r="V254" s="6"/>
      <c r="W254" s="6"/>
      <c r="X254" s="6"/>
      <c r="Y254" s="6"/>
      <c r="Z254" s="6"/>
    </row>
    <row r="255" spans="2:26" ht="15.75" customHeight="1" x14ac:dyDescent="0.15">
      <c r="B255" s="6"/>
      <c r="C255" s="6"/>
      <c r="D255" s="33"/>
      <c r="E255" s="34"/>
      <c r="F255" s="14"/>
      <c r="G255" s="6"/>
      <c r="H255" s="6"/>
      <c r="I255" s="6"/>
      <c r="J255" s="6"/>
      <c r="K255" s="6"/>
      <c r="L255" s="6"/>
      <c r="M255" s="6"/>
      <c r="N255" s="6"/>
      <c r="O255" s="6"/>
      <c r="P255" s="6"/>
      <c r="Q255" s="6"/>
      <c r="R255" s="6"/>
      <c r="S255" s="6"/>
      <c r="T255" s="6"/>
      <c r="U255" s="6"/>
      <c r="V255" s="6"/>
      <c r="W255" s="6"/>
      <c r="X255" s="6"/>
      <c r="Y255" s="6"/>
      <c r="Z255" s="6"/>
    </row>
    <row r="256" spans="2:26" ht="15.75" customHeight="1" x14ac:dyDescent="0.15">
      <c r="B256" s="6"/>
      <c r="C256" s="6"/>
      <c r="D256" s="33"/>
      <c r="E256" s="34"/>
      <c r="F256" s="14"/>
      <c r="G256" s="6"/>
      <c r="H256" s="6"/>
      <c r="I256" s="6"/>
      <c r="J256" s="6"/>
      <c r="K256" s="6"/>
      <c r="L256" s="6"/>
      <c r="M256" s="6"/>
      <c r="N256" s="6"/>
      <c r="O256" s="6"/>
      <c r="P256" s="6"/>
      <c r="Q256" s="6"/>
      <c r="R256" s="6"/>
      <c r="S256" s="6"/>
      <c r="T256" s="6"/>
      <c r="U256" s="6"/>
      <c r="V256" s="6"/>
      <c r="W256" s="6"/>
      <c r="X256" s="6"/>
      <c r="Y256" s="6"/>
      <c r="Z256" s="6"/>
    </row>
    <row r="257" spans="2:26" ht="15.75" customHeight="1" x14ac:dyDescent="0.15">
      <c r="B257" s="6"/>
      <c r="C257" s="6"/>
      <c r="D257" s="33"/>
      <c r="E257" s="34"/>
      <c r="F257" s="14"/>
      <c r="G257" s="6"/>
      <c r="H257" s="6"/>
      <c r="I257" s="6"/>
      <c r="J257" s="6"/>
      <c r="K257" s="6"/>
      <c r="L257" s="6"/>
      <c r="M257" s="6"/>
      <c r="N257" s="6"/>
      <c r="O257" s="6"/>
      <c r="P257" s="6"/>
      <c r="Q257" s="6"/>
      <c r="R257" s="6"/>
      <c r="S257" s="6"/>
      <c r="T257" s="6"/>
      <c r="U257" s="6"/>
      <c r="V257" s="6"/>
      <c r="W257" s="6"/>
      <c r="X257" s="6"/>
      <c r="Y257" s="6"/>
      <c r="Z257" s="6"/>
    </row>
    <row r="258" spans="2:26" ht="15.75" customHeight="1" x14ac:dyDescent="0.15">
      <c r="B258" s="6"/>
      <c r="C258" s="6"/>
      <c r="D258" s="33"/>
      <c r="E258" s="34"/>
      <c r="F258" s="14"/>
      <c r="G258" s="6"/>
      <c r="H258" s="6"/>
      <c r="I258" s="6"/>
      <c r="J258" s="6"/>
      <c r="K258" s="6"/>
      <c r="L258" s="6"/>
      <c r="M258" s="6"/>
      <c r="N258" s="6"/>
      <c r="O258" s="6"/>
      <c r="P258" s="6"/>
      <c r="Q258" s="6"/>
      <c r="R258" s="6"/>
      <c r="S258" s="6"/>
      <c r="T258" s="6"/>
      <c r="U258" s="6"/>
      <c r="V258" s="6"/>
      <c r="W258" s="6"/>
      <c r="X258" s="6"/>
      <c r="Y258" s="6"/>
      <c r="Z258" s="6"/>
    </row>
    <row r="259" spans="2:26" ht="15.75" customHeight="1" x14ac:dyDescent="0.15">
      <c r="B259" s="6"/>
      <c r="C259" s="6"/>
      <c r="D259" s="33"/>
      <c r="E259" s="34"/>
      <c r="F259" s="14"/>
      <c r="G259" s="6"/>
      <c r="H259" s="6"/>
      <c r="I259" s="6"/>
      <c r="J259" s="6"/>
      <c r="K259" s="6"/>
      <c r="L259" s="6"/>
      <c r="M259" s="6"/>
      <c r="N259" s="6"/>
      <c r="O259" s="6"/>
      <c r="P259" s="6"/>
      <c r="Q259" s="6"/>
      <c r="R259" s="6"/>
      <c r="S259" s="6"/>
      <c r="T259" s="6"/>
      <c r="U259" s="6"/>
      <c r="V259" s="6"/>
      <c r="W259" s="6"/>
      <c r="X259" s="6"/>
      <c r="Y259" s="6"/>
      <c r="Z259" s="6"/>
    </row>
    <row r="260" spans="2:26" ht="15.75" customHeight="1" x14ac:dyDescent="0.15">
      <c r="B260" s="6"/>
      <c r="C260" s="6"/>
      <c r="D260" s="33"/>
      <c r="E260" s="34"/>
      <c r="F260" s="14"/>
      <c r="G260" s="6"/>
      <c r="H260" s="6"/>
      <c r="I260" s="6"/>
      <c r="J260" s="6"/>
      <c r="K260" s="6"/>
      <c r="L260" s="6"/>
      <c r="M260" s="6"/>
      <c r="N260" s="6"/>
      <c r="O260" s="6"/>
      <c r="P260" s="6"/>
      <c r="Q260" s="6"/>
      <c r="R260" s="6"/>
      <c r="S260" s="6"/>
      <c r="T260" s="6"/>
      <c r="U260" s="6"/>
      <c r="V260" s="6"/>
      <c r="W260" s="6"/>
      <c r="X260" s="6"/>
      <c r="Y260" s="6"/>
      <c r="Z260" s="6"/>
    </row>
    <row r="261" spans="2:26" ht="15.75" customHeight="1" x14ac:dyDescent="0.15">
      <c r="B261" s="6"/>
      <c r="C261" s="6"/>
      <c r="D261" s="33"/>
      <c r="E261" s="34"/>
      <c r="F261" s="14"/>
      <c r="G261" s="6"/>
      <c r="H261" s="6"/>
      <c r="I261" s="6"/>
      <c r="J261" s="6"/>
      <c r="K261" s="6"/>
      <c r="L261" s="6"/>
      <c r="M261" s="6"/>
      <c r="N261" s="6"/>
      <c r="O261" s="6"/>
      <c r="P261" s="6"/>
      <c r="Q261" s="6"/>
      <c r="R261" s="6"/>
      <c r="S261" s="6"/>
      <c r="T261" s="6"/>
      <c r="U261" s="6"/>
      <c r="V261" s="6"/>
      <c r="W261" s="6"/>
      <c r="X261" s="6"/>
      <c r="Y261" s="6"/>
      <c r="Z261" s="6"/>
    </row>
    <row r="262" spans="2:26" ht="15.75" customHeight="1" x14ac:dyDescent="0.15">
      <c r="B262" s="6"/>
      <c r="C262" s="6"/>
      <c r="D262" s="33"/>
      <c r="E262" s="34"/>
      <c r="F262" s="14"/>
      <c r="G262" s="6"/>
      <c r="H262" s="6"/>
      <c r="I262" s="6"/>
      <c r="J262" s="6"/>
      <c r="K262" s="6"/>
      <c r="L262" s="6"/>
      <c r="M262" s="6"/>
      <c r="N262" s="6"/>
      <c r="O262" s="6"/>
      <c r="P262" s="6"/>
      <c r="Q262" s="6"/>
      <c r="R262" s="6"/>
      <c r="S262" s="6"/>
      <c r="T262" s="6"/>
      <c r="U262" s="6"/>
      <c r="V262" s="6"/>
      <c r="W262" s="6"/>
      <c r="X262" s="6"/>
      <c r="Y262" s="6"/>
      <c r="Z262" s="6"/>
    </row>
    <row r="263" spans="2:26" ht="15.75" customHeight="1" x14ac:dyDescent="0.15">
      <c r="B263" s="6"/>
      <c r="C263" s="6"/>
      <c r="D263" s="33"/>
      <c r="E263" s="34"/>
      <c r="F263" s="14"/>
      <c r="G263" s="6"/>
      <c r="H263" s="6"/>
      <c r="I263" s="6"/>
      <c r="J263" s="6"/>
      <c r="K263" s="6"/>
      <c r="L263" s="6"/>
      <c r="M263" s="6"/>
      <c r="N263" s="6"/>
      <c r="O263" s="6"/>
      <c r="P263" s="6"/>
      <c r="Q263" s="6"/>
      <c r="R263" s="6"/>
      <c r="S263" s="6"/>
      <c r="T263" s="6"/>
      <c r="U263" s="6"/>
      <c r="V263" s="6"/>
      <c r="W263" s="6"/>
      <c r="X263" s="6"/>
      <c r="Y263" s="6"/>
      <c r="Z263" s="6"/>
    </row>
    <row r="264" spans="2:26" ht="15.75" customHeight="1" x14ac:dyDescent="0.15">
      <c r="B264" s="6"/>
      <c r="C264" s="6"/>
      <c r="D264" s="33"/>
      <c r="E264" s="34"/>
      <c r="F264" s="14"/>
      <c r="G264" s="6"/>
      <c r="H264" s="6"/>
      <c r="I264" s="6"/>
      <c r="J264" s="6"/>
      <c r="K264" s="6"/>
      <c r="L264" s="6"/>
      <c r="M264" s="6"/>
      <c r="N264" s="6"/>
      <c r="O264" s="6"/>
      <c r="P264" s="6"/>
      <c r="Q264" s="6"/>
      <c r="R264" s="6"/>
      <c r="S264" s="6"/>
      <c r="T264" s="6"/>
      <c r="U264" s="6"/>
      <c r="V264" s="6"/>
      <c r="W264" s="6"/>
      <c r="X264" s="6"/>
      <c r="Y264" s="6"/>
      <c r="Z264" s="6"/>
    </row>
    <row r="265" spans="2:26" ht="15.75" customHeight="1" x14ac:dyDescent="0.15">
      <c r="B265" s="6"/>
      <c r="C265" s="6"/>
      <c r="D265" s="33"/>
      <c r="E265" s="34"/>
      <c r="F265" s="14"/>
      <c r="G265" s="6"/>
      <c r="H265" s="6"/>
      <c r="I265" s="6"/>
      <c r="J265" s="6"/>
      <c r="K265" s="6"/>
      <c r="L265" s="6"/>
      <c r="M265" s="6"/>
      <c r="N265" s="6"/>
      <c r="O265" s="6"/>
      <c r="P265" s="6"/>
      <c r="Q265" s="6"/>
      <c r="R265" s="6"/>
      <c r="S265" s="6"/>
      <c r="T265" s="6"/>
      <c r="U265" s="6"/>
      <c r="V265" s="6"/>
      <c r="W265" s="6"/>
      <c r="X265" s="6"/>
      <c r="Y265" s="6"/>
      <c r="Z265" s="6"/>
    </row>
    <row r="266" spans="2:26" ht="15.75" customHeight="1" x14ac:dyDescent="0.15">
      <c r="B266" s="6"/>
      <c r="C266" s="6"/>
      <c r="D266" s="33"/>
      <c r="E266" s="34"/>
      <c r="F266" s="14"/>
      <c r="G266" s="6"/>
      <c r="H266" s="6"/>
      <c r="I266" s="6"/>
      <c r="J266" s="6"/>
      <c r="K266" s="6"/>
      <c r="L266" s="6"/>
      <c r="M266" s="6"/>
      <c r="N266" s="6"/>
      <c r="O266" s="6"/>
      <c r="P266" s="6"/>
      <c r="Q266" s="6"/>
      <c r="R266" s="6"/>
      <c r="S266" s="6"/>
      <c r="T266" s="6"/>
      <c r="U266" s="6"/>
      <c r="V266" s="6"/>
      <c r="W266" s="6"/>
      <c r="X266" s="6"/>
      <c r="Y266" s="6"/>
      <c r="Z266" s="6"/>
    </row>
    <row r="267" spans="2:26" ht="15.75" customHeight="1" x14ac:dyDescent="0.15">
      <c r="B267" s="6"/>
      <c r="C267" s="6"/>
      <c r="D267" s="33"/>
      <c r="E267" s="34"/>
      <c r="F267" s="14"/>
      <c r="G267" s="6"/>
      <c r="H267" s="6"/>
      <c r="I267" s="6"/>
      <c r="J267" s="6"/>
      <c r="K267" s="6"/>
      <c r="L267" s="6"/>
      <c r="M267" s="6"/>
      <c r="N267" s="6"/>
      <c r="O267" s="6"/>
      <c r="P267" s="6"/>
      <c r="Q267" s="6"/>
      <c r="R267" s="6"/>
      <c r="S267" s="6"/>
      <c r="T267" s="6"/>
      <c r="U267" s="6"/>
      <c r="V267" s="6"/>
      <c r="W267" s="6"/>
      <c r="X267" s="6"/>
      <c r="Y267" s="6"/>
      <c r="Z267" s="6"/>
    </row>
    <row r="268" spans="2:26" ht="15.75" customHeight="1" x14ac:dyDescent="0.15">
      <c r="B268" s="6"/>
      <c r="C268" s="6"/>
      <c r="D268" s="33"/>
      <c r="E268" s="34"/>
      <c r="F268" s="14"/>
      <c r="G268" s="6"/>
      <c r="H268" s="6"/>
      <c r="I268" s="6"/>
      <c r="J268" s="6"/>
      <c r="K268" s="6"/>
      <c r="L268" s="6"/>
      <c r="M268" s="6"/>
      <c r="N268" s="6"/>
      <c r="O268" s="6"/>
      <c r="P268" s="6"/>
      <c r="Q268" s="6"/>
      <c r="R268" s="6"/>
      <c r="S268" s="6"/>
      <c r="T268" s="6"/>
      <c r="U268" s="6"/>
      <c r="V268" s="6"/>
      <c r="W268" s="6"/>
      <c r="X268" s="6"/>
      <c r="Y268" s="6"/>
      <c r="Z268" s="6"/>
    </row>
    <row r="269" spans="2:26" ht="15.75" customHeight="1" x14ac:dyDescent="0.15">
      <c r="B269" s="6"/>
      <c r="C269" s="6"/>
      <c r="D269" s="33"/>
      <c r="E269" s="34"/>
      <c r="F269" s="14"/>
      <c r="G269" s="6"/>
      <c r="H269" s="6"/>
      <c r="I269" s="6"/>
      <c r="J269" s="6"/>
      <c r="K269" s="6"/>
      <c r="L269" s="6"/>
      <c r="M269" s="6"/>
      <c r="N269" s="6"/>
      <c r="O269" s="6"/>
      <c r="P269" s="6"/>
      <c r="Q269" s="6"/>
      <c r="R269" s="6"/>
      <c r="S269" s="6"/>
      <c r="T269" s="6"/>
      <c r="U269" s="6"/>
      <c r="V269" s="6"/>
      <c r="W269" s="6"/>
      <c r="X269" s="6"/>
      <c r="Y269" s="6"/>
      <c r="Z269" s="6"/>
    </row>
    <row r="270" spans="2:26" ht="15.75" customHeight="1" x14ac:dyDescent="0.15">
      <c r="B270" s="6"/>
      <c r="C270" s="6"/>
      <c r="D270" s="33"/>
      <c r="E270" s="34"/>
      <c r="F270" s="14"/>
      <c r="G270" s="6"/>
      <c r="H270" s="6"/>
      <c r="I270" s="6"/>
      <c r="J270" s="6"/>
      <c r="K270" s="6"/>
      <c r="L270" s="6"/>
      <c r="M270" s="6"/>
      <c r="N270" s="6"/>
      <c r="O270" s="6"/>
      <c r="P270" s="6"/>
      <c r="Q270" s="6"/>
      <c r="R270" s="6"/>
      <c r="S270" s="6"/>
      <c r="T270" s="6"/>
      <c r="U270" s="6"/>
      <c r="V270" s="6"/>
      <c r="W270" s="6"/>
      <c r="X270" s="6"/>
      <c r="Y270" s="6"/>
      <c r="Z270" s="6"/>
    </row>
    <row r="271" spans="2:26" ht="15.75" customHeight="1" x14ac:dyDescent="0.15">
      <c r="B271" s="6"/>
      <c r="C271" s="6"/>
      <c r="D271" s="33"/>
      <c r="E271" s="34"/>
      <c r="F271" s="14"/>
      <c r="G271" s="6"/>
      <c r="H271" s="6"/>
      <c r="I271" s="6"/>
      <c r="J271" s="6"/>
      <c r="K271" s="6"/>
      <c r="L271" s="6"/>
      <c r="M271" s="6"/>
      <c r="N271" s="6"/>
      <c r="O271" s="6"/>
      <c r="P271" s="6"/>
      <c r="Q271" s="6"/>
      <c r="R271" s="6"/>
      <c r="S271" s="6"/>
      <c r="T271" s="6"/>
      <c r="U271" s="6"/>
      <c r="V271" s="6"/>
      <c r="W271" s="6"/>
      <c r="X271" s="6"/>
      <c r="Y271" s="6"/>
      <c r="Z271" s="6"/>
    </row>
    <row r="272" spans="2:26" ht="15.75" customHeight="1" x14ac:dyDescent="0.15">
      <c r="B272" s="6"/>
      <c r="C272" s="6"/>
      <c r="D272" s="33"/>
      <c r="E272" s="34"/>
      <c r="F272" s="14"/>
      <c r="G272" s="6"/>
      <c r="H272" s="6"/>
      <c r="I272" s="6"/>
      <c r="J272" s="6"/>
      <c r="K272" s="6"/>
      <c r="L272" s="6"/>
      <c r="M272" s="6"/>
      <c r="N272" s="6"/>
      <c r="O272" s="6"/>
      <c r="P272" s="6"/>
      <c r="Q272" s="6"/>
      <c r="R272" s="6"/>
      <c r="S272" s="6"/>
      <c r="T272" s="6"/>
      <c r="U272" s="6"/>
      <c r="V272" s="6"/>
      <c r="W272" s="6"/>
      <c r="X272" s="6"/>
      <c r="Y272" s="6"/>
      <c r="Z272" s="6"/>
    </row>
    <row r="273" spans="2:26" ht="15.75" customHeight="1" x14ac:dyDescent="0.15">
      <c r="B273" s="6"/>
      <c r="C273" s="6"/>
      <c r="D273" s="33"/>
      <c r="E273" s="34"/>
      <c r="F273" s="14"/>
      <c r="G273" s="6"/>
      <c r="H273" s="6"/>
      <c r="I273" s="6"/>
      <c r="J273" s="6"/>
      <c r="K273" s="6"/>
      <c r="L273" s="6"/>
      <c r="M273" s="6"/>
      <c r="N273" s="6"/>
      <c r="O273" s="6"/>
      <c r="P273" s="6"/>
      <c r="Q273" s="6"/>
      <c r="R273" s="6"/>
      <c r="S273" s="6"/>
      <c r="T273" s="6"/>
      <c r="U273" s="6"/>
      <c r="V273" s="6"/>
      <c r="W273" s="6"/>
      <c r="X273" s="6"/>
      <c r="Y273" s="6"/>
      <c r="Z273" s="6"/>
    </row>
    <row r="274" spans="2:26" ht="15.75" customHeight="1" x14ac:dyDescent="0.15">
      <c r="B274" s="6"/>
      <c r="C274" s="6"/>
      <c r="D274" s="33"/>
      <c r="E274" s="34"/>
      <c r="F274" s="14"/>
      <c r="G274" s="6"/>
      <c r="H274" s="6"/>
      <c r="I274" s="6"/>
      <c r="J274" s="6"/>
      <c r="K274" s="6"/>
      <c r="L274" s="6"/>
      <c r="M274" s="6"/>
      <c r="N274" s="6"/>
      <c r="O274" s="6"/>
      <c r="P274" s="6"/>
      <c r="Q274" s="6"/>
      <c r="R274" s="6"/>
      <c r="S274" s="6"/>
      <c r="T274" s="6"/>
      <c r="U274" s="6"/>
      <c r="V274" s="6"/>
      <c r="W274" s="6"/>
      <c r="X274" s="6"/>
      <c r="Y274" s="6"/>
      <c r="Z274" s="6"/>
    </row>
    <row r="275" spans="2:26" ht="15.75" customHeight="1" x14ac:dyDescent="0.15">
      <c r="B275" s="6"/>
      <c r="C275" s="6"/>
      <c r="D275" s="33"/>
      <c r="E275" s="34"/>
      <c r="F275" s="14"/>
      <c r="G275" s="6"/>
      <c r="H275" s="6"/>
      <c r="I275" s="6"/>
      <c r="J275" s="6"/>
      <c r="K275" s="6"/>
      <c r="L275" s="6"/>
      <c r="M275" s="6"/>
      <c r="N275" s="6"/>
      <c r="O275" s="6"/>
      <c r="P275" s="6"/>
      <c r="Q275" s="6"/>
      <c r="R275" s="6"/>
      <c r="S275" s="6"/>
      <c r="T275" s="6"/>
      <c r="U275" s="6"/>
      <c r="V275" s="6"/>
      <c r="W275" s="6"/>
      <c r="X275" s="6"/>
      <c r="Y275" s="6"/>
      <c r="Z275" s="6"/>
    </row>
    <row r="276" spans="2:26" ht="15.75" customHeight="1" x14ac:dyDescent="0.15">
      <c r="B276" s="6"/>
      <c r="C276" s="6"/>
      <c r="D276" s="33"/>
      <c r="E276" s="34"/>
      <c r="F276" s="14"/>
      <c r="G276" s="6"/>
      <c r="H276" s="6"/>
      <c r="I276" s="6"/>
      <c r="J276" s="6"/>
      <c r="K276" s="6"/>
      <c r="L276" s="6"/>
      <c r="M276" s="6"/>
      <c r="N276" s="6"/>
      <c r="O276" s="6"/>
      <c r="P276" s="6"/>
      <c r="Q276" s="6"/>
      <c r="R276" s="6"/>
      <c r="S276" s="6"/>
      <c r="T276" s="6"/>
      <c r="U276" s="6"/>
      <c r="V276" s="6"/>
      <c r="W276" s="6"/>
      <c r="X276" s="6"/>
      <c r="Y276" s="6"/>
      <c r="Z276" s="6"/>
    </row>
    <row r="277" spans="2:26" ht="15.75" customHeight="1" x14ac:dyDescent="0.15">
      <c r="B277" s="6"/>
      <c r="C277" s="6"/>
      <c r="D277" s="33"/>
      <c r="E277" s="34"/>
      <c r="F277" s="14"/>
      <c r="G277" s="6"/>
      <c r="H277" s="6"/>
      <c r="I277" s="6"/>
      <c r="J277" s="6"/>
      <c r="K277" s="6"/>
      <c r="L277" s="6"/>
      <c r="M277" s="6"/>
      <c r="N277" s="6"/>
      <c r="O277" s="6"/>
      <c r="P277" s="6"/>
      <c r="Q277" s="6"/>
      <c r="R277" s="6"/>
      <c r="S277" s="6"/>
      <c r="T277" s="6"/>
      <c r="U277" s="6"/>
      <c r="V277" s="6"/>
      <c r="W277" s="6"/>
      <c r="X277" s="6"/>
      <c r="Y277" s="6"/>
      <c r="Z277" s="6"/>
    </row>
    <row r="278" spans="2:26" ht="15.75" customHeight="1" x14ac:dyDescent="0.15">
      <c r="B278" s="6"/>
      <c r="C278" s="6"/>
      <c r="D278" s="33"/>
      <c r="E278" s="34"/>
      <c r="F278" s="14"/>
      <c r="G278" s="6"/>
      <c r="H278" s="6"/>
      <c r="I278" s="6"/>
      <c r="J278" s="6"/>
      <c r="K278" s="6"/>
      <c r="L278" s="6"/>
      <c r="M278" s="6"/>
      <c r="N278" s="6"/>
      <c r="O278" s="6"/>
      <c r="P278" s="6"/>
      <c r="Q278" s="6"/>
      <c r="R278" s="6"/>
      <c r="S278" s="6"/>
      <c r="T278" s="6"/>
      <c r="U278" s="6"/>
      <c r="V278" s="6"/>
      <c r="W278" s="6"/>
      <c r="X278" s="6"/>
      <c r="Y278" s="6"/>
      <c r="Z278" s="6"/>
    </row>
    <row r="279" spans="2:26" ht="15.75" customHeight="1" x14ac:dyDescent="0.15">
      <c r="B279" s="6"/>
      <c r="C279" s="6"/>
      <c r="D279" s="33"/>
      <c r="E279" s="34"/>
      <c r="F279" s="14"/>
      <c r="G279" s="6"/>
      <c r="H279" s="6"/>
      <c r="I279" s="6"/>
      <c r="J279" s="6"/>
      <c r="K279" s="6"/>
      <c r="L279" s="6"/>
      <c r="M279" s="6"/>
      <c r="N279" s="6"/>
      <c r="O279" s="6"/>
      <c r="P279" s="6"/>
      <c r="Q279" s="6"/>
      <c r="R279" s="6"/>
      <c r="S279" s="6"/>
      <c r="T279" s="6"/>
      <c r="U279" s="6"/>
      <c r="V279" s="6"/>
      <c r="W279" s="6"/>
      <c r="X279" s="6"/>
      <c r="Y279" s="6"/>
      <c r="Z279" s="6"/>
    </row>
    <row r="280" spans="2:26" ht="15.75" customHeight="1" x14ac:dyDescent="0.15">
      <c r="B280" s="6"/>
      <c r="C280" s="6"/>
      <c r="D280" s="33"/>
      <c r="E280" s="34"/>
      <c r="F280" s="14"/>
      <c r="G280" s="6"/>
      <c r="H280" s="6"/>
      <c r="I280" s="6"/>
      <c r="J280" s="6"/>
      <c r="K280" s="6"/>
      <c r="L280" s="6"/>
      <c r="M280" s="6"/>
      <c r="N280" s="6"/>
      <c r="O280" s="6"/>
      <c r="P280" s="6"/>
      <c r="Q280" s="6"/>
      <c r="R280" s="6"/>
      <c r="S280" s="6"/>
      <c r="T280" s="6"/>
      <c r="U280" s="6"/>
      <c r="V280" s="6"/>
      <c r="W280" s="6"/>
      <c r="X280" s="6"/>
      <c r="Y280" s="6"/>
      <c r="Z280" s="6"/>
    </row>
    <row r="281" spans="2:26" ht="15.75" customHeight="1" x14ac:dyDescent="0.15">
      <c r="B281" s="6"/>
      <c r="C281" s="6"/>
      <c r="D281" s="33"/>
      <c r="E281" s="34"/>
      <c r="F281" s="14"/>
      <c r="G281" s="6"/>
      <c r="H281" s="6"/>
      <c r="I281" s="6"/>
      <c r="J281" s="6"/>
      <c r="K281" s="6"/>
      <c r="L281" s="6"/>
      <c r="M281" s="6"/>
      <c r="N281" s="6"/>
      <c r="O281" s="6"/>
      <c r="P281" s="6"/>
      <c r="Q281" s="6"/>
      <c r="R281" s="6"/>
      <c r="S281" s="6"/>
      <c r="T281" s="6"/>
      <c r="U281" s="6"/>
      <c r="V281" s="6"/>
      <c r="W281" s="6"/>
      <c r="X281" s="6"/>
      <c r="Y281" s="6"/>
      <c r="Z281" s="6"/>
    </row>
    <row r="282" spans="2:26" ht="15.75" customHeight="1" x14ac:dyDescent="0.15">
      <c r="B282" s="6"/>
      <c r="C282" s="6"/>
      <c r="D282" s="33"/>
      <c r="E282" s="34"/>
      <c r="F282" s="14"/>
      <c r="G282" s="6"/>
      <c r="H282" s="6"/>
      <c r="I282" s="6"/>
      <c r="J282" s="6"/>
      <c r="K282" s="6"/>
      <c r="L282" s="6"/>
      <c r="M282" s="6"/>
      <c r="N282" s="6"/>
      <c r="O282" s="6"/>
      <c r="P282" s="6"/>
      <c r="Q282" s="6"/>
      <c r="R282" s="6"/>
      <c r="S282" s="6"/>
      <c r="T282" s="6"/>
      <c r="U282" s="6"/>
      <c r="V282" s="6"/>
      <c r="W282" s="6"/>
      <c r="X282" s="6"/>
      <c r="Y282" s="6"/>
      <c r="Z282" s="6"/>
    </row>
    <row r="283" spans="2:26" ht="15.75" customHeight="1" x14ac:dyDescent="0.15">
      <c r="B283" s="6"/>
      <c r="C283" s="6"/>
      <c r="D283" s="33"/>
      <c r="E283" s="34"/>
      <c r="F283" s="14"/>
      <c r="G283" s="6"/>
      <c r="H283" s="6"/>
      <c r="I283" s="6"/>
      <c r="J283" s="6"/>
      <c r="K283" s="6"/>
      <c r="L283" s="6"/>
      <c r="M283" s="6"/>
      <c r="N283" s="6"/>
      <c r="O283" s="6"/>
      <c r="P283" s="6"/>
      <c r="Q283" s="6"/>
      <c r="R283" s="6"/>
      <c r="S283" s="6"/>
      <c r="T283" s="6"/>
      <c r="U283" s="6"/>
      <c r="V283" s="6"/>
      <c r="W283" s="6"/>
      <c r="X283" s="6"/>
      <c r="Y283" s="6"/>
      <c r="Z283" s="6"/>
    </row>
    <row r="284" spans="2:26" ht="15.75" customHeight="1" x14ac:dyDescent="0.15">
      <c r="B284" s="6"/>
      <c r="C284" s="6"/>
      <c r="D284" s="33"/>
      <c r="E284" s="34"/>
      <c r="F284" s="14"/>
      <c r="G284" s="6"/>
      <c r="H284" s="6"/>
      <c r="I284" s="6"/>
      <c r="J284" s="6"/>
      <c r="K284" s="6"/>
      <c r="L284" s="6"/>
      <c r="M284" s="6"/>
      <c r="N284" s="6"/>
      <c r="O284" s="6"/>
      <c r="P284" s="6"/>
      <c r="Q284" s="6"/>
      <c r="R284" s="6"/>
      <c r="S284" s="6"/>
      <c r="T284" s="6"/>
      <c r="U284" s="6"/>
      <c r="V284" s="6"/>
      <c r="W284" s="6"/>
      <c r="X284" s="6"/>
      <c r="Y284" s="6"/>
      <c r="Z284" s="6"/>
    </row>
    <row r="285" spans="2:26" ht="15.75" customHeight="1" x14ac:dyDescent="0.15">
      <c r="B285" s="6"/>
      <c r="C285" s="6"/>
      <c r="D285" s="33"/>
      <c r="E285" s="34"/>
      <c r="F285" s="14"/>
      <c r="G285" s="6"/>
      <c r="H285" s="6"/>
      <c r="I285" s="6"/>
      <c r="J285" s="6"/>
      <c r="K285" s="6"/>
      <c r="L285" s="6"/>
      <c r="M285" s="6"/>
      <c r="N285" s="6"/>
      <c r="O285" s="6"/>
      <c r="P285" s="6"/>
      <c r="Q285" s="6"/>
      <c r="R285" s="6"/>
      <c r="S285" s="6"/>
      <c r="T285" s="6"/>
      <c r="U285" s="6"/>
      <c r="V285" s="6"/>
      <c r="W285" s="6"/>
      <c r="X285" s="6"/>
      <c r="Y285" s="6"/>
      <c r="Z285" s="6"/>
    </row>
    <row r="286" spans="2:26" ht="15.75" customHeight="1" x14ac:dyDescent="0.15">
      <c r="B286" s="6"/>
      <c r="C286" s="6"/>
      <c r="D286" s="33"/>
      <c r="E286" s="34"/>
      <c r="F286" s="14"/>
      <c r="G286" s="6"/>
      <c r="H286" s="6"/>
      <c r="I286" s="6"/>
      <c r="J286" s="6"/>
      <c r="K286" s="6"/>
      <c r="L286" s="6"/>
      <c r="M286" s="6"/>
      <c r="N286" s="6"/>
      <c r="O286" s="6"/>
      <c r="P286" s="6"/>
      <c r="Q286" s="6"/>
      <c r="R286" s="6"/>
      <c r="S286" s="6"/>
      <c r="T286" s="6"/>
      <c r="U286" s="6"/>
      <c r="V286" s="6"/>
      <c r="W286" s="6"/>
      <c r="X286" s="6"/>
      <c r="Y286" s="6"/>
      <c r="Z286" s="6"/>
    </row>
    <row r="287" spans="2:26" ht="15.75" customHeight="1" x14ac:dyDescent="0.15">
      <c r="B287" s="6"/>
      <c r="C287" s="6"/>
      <c r="D287" s="33"/>
      <c r="E287" s="34"/>
      <c r="F287" s="14"/>
      <c r="G287" s="6"/>
      <c r="H287" s="6"/>
      <c r="I287" s="6"/>
      <c r="J287" s="6"/>
      <c r="K287" s="6"/>
      <c r="L287" s="6"/>
      <c r="M287" s="6"/>
      <c r="N287" s="6"/>
      <c r="O287" s="6"/>
      <c r="P287" s="6"/>
      <c r="Q287" s="6"/>
      <c r="R287" s="6"/>
      <c r="S287" s="6"/>
      <c r="T287" s="6"/>
      <c r="U287" s="6"/>
      <c r="V287" s="6"/>
      <c r="W287" s="6"/>
      <c r="X287" s="6"/>
      <c r="Y287" s="6"/>
      <c r="Z287" s="6"/>
    </row>
    <row r="288" spans="2:26" ht="15.75" customHeight="1" x14ac:dyDescent="0.15">
      <c r="B288" s="6"/>
      <c r="C288" s="6"/>
      <c r="D288" s="33"/>
      <c r="E288" s="34"/>
      <c r="F288" s="14"/>
      <c r="G288" s="6"/>
      <c r="H288" s="6"/>
      <c r="I288" s="6"/>
      <c r="J288" s="6"/>
      <c r="K288" s="6"/>
      <c r="L288" s="6"/>
      <c r="M288" s="6"/>
      <c r="N288" s="6"/>
      <c r="O288" s="6"/>
      <c r="P288" s="6"/>
      <c r="Q288" s="6"/>
      <c r="R288" s="6"/>
      <c r="S288" s="6"/>
      <c r="T288" s="6"/>
      <c r="U288" s="6"/>
      <c r="V288" s="6"/>
      <c r="W288" s="6"/>
      <c r="X288" s="6"/>
      <c r="Y288" s="6"/>
      <c r="Z288" s="6"/>
    </row>
    <row r="289" spans="2:26" ht="15.75" customHeight="1" x14ac:dyDescent="0.15">
      <c r="B289" s="6"/>
      <c r="C289" s="6"/>
      <c r="D289" s="33"/>
      <c r="E289" s="34"/>
      <c r="F289" s="14"/>
      <c r="G289" s="6"/>
      <c r="H289" s="6"/>
      <c r="I289" s="6"/>
      <c r="J289" s="6"/>
      <c r="K289" s="6"/>
      <c r="L289" s="6"/>
      <c r="M289" s="6"/>
      <c r="N289" s="6"/>
      <c r="O289" s="6"/>
      <c r="P289" s="6"/>
      <c r="Q289" s="6"/>
      <c r="R289" s="6"/>
      <c r="S289" s="6"/>
      <c r="T289" s="6"/>
      <c r="U289" s="6"/>
      <c r="V289" s="6"/>
      <c r="W289" s="6"/>
      <c r="X289" s="6"/>
      <c r="Y289" s="6"/>
      <c r="Z289" s="6"/>
    </row>
    <row r="290" spans="2:26" ht="15.75" customHeight="1" x14ac:dyDescent="0.15">
      <c r="B290" s="6"/>
      <c r="C290" s="6"/>
      <c r="D290" s="33"/>
      <c r="E290" s="34"/>
      <c r="F290" s="14"/>
      <c r="G290" s="6"/>
      <c r="H290" s="6"/>
      <c r="I290" s="6"/>
      <c r="J290" s="6"/>
      <c r="K290" s="6"/>
      <c r="L290" s="6"/>
      <c r="M290" s="6"/>
      <c r="N290" s="6"/>
      <c r="O290" s="6"/>
      <c r="P290" s="6"/>
      <c r="Q290" s="6"/>
      <c r="R290" s="6"/>
      <c r="S290" s="6"/>
      <c r="T290" s="6"/>
      <c r="U290" s="6"/>
      <c r="V290" s="6"/>
      <c r="W290" s="6"/>
      <c r="X290" s="6"/>
      <c r="Y290" s="6"/>
      <c r="Z290" s="6"/>
    </row>
    <row r="291" spans="2:26" ht="15.75" customHeight="1" x14ac:dyDescent="0.15">
      <c r="B291" s="6"/>
      <c r="C291" s="6"/>
      <c r="D291" s="33"/>
      <c r="E291" s="34"/>
      <c r="F291" s="14"/>
      <c r="G291" s="6"/>
      <c r="H291" s="6"/>
      <c r="I291" s="6"/>
      <c r="J291" s="6"/>
      <c r="K291" s="6"/>
      <c r="L291" s="6"/>
      <c r="M291" s="6"/>
      <c r="N291" s="6"/>
      <c r="O291" s="6"/>
      <c r="P291" s="6"/>
      <c r="Q291" s="6"/>
      <c r="R291" s="6"/>
      <c r="S291" s="6"/>
      <c r="T291" s="6"/>
      <c r="U291" s="6"/>
      <c r="V291" s="6"/>
      <c r="W291" s="6"/>
      <c r="X291" s="6"/>
      <c r="Y291" s="6"/>
      <c r="Z291" s="6"/>
    </row>
    <row r="292" spans="2:26" ht="15.75" customHeight="1" x14ac:dyDescent="0.15">
      <c r="B292" s="6"/>
      <c r="C292" s="6"/>
      <c r="D292" s="33"/>
      <c r="E292" s="34"/>
      <c r="F292" s="14"/>
      <c r="G292" s="6"/>
      <c r="H292" s="6"/>
      <c r="I292" s="6"/>
      <c r="J292" s="6"/>
      <c r="K292" s="6"/>
      <c r="L292" s="6"/>
      <c r="M292" s="6"/>
      <c r="N292" s="6"/>
      <c r="O292" s="6"/>
      <c r="P292" s="6"/>
      <c r="Q292" s="6"/>
      <c r="R292" s="6"/>
      <c r="S292" s="6"/>
      <c r="T292" s="6"/>
      <c r="U292" s="6"/>
      <c r="V292" s="6"/>
      <c r="W292" s="6"/>
      <c r="X292" s="6"/>
      <c r="Y292" s="6"/>
      <c r="Z292" s="6"/>
    </row>
    <row r="293" spans="2:26" ht="15.75" customHeight="1" x14ac:dyDescent="0.15">
      <c r="B293" s="6"/>
      <c r="C293" s="6"/>
      <c r="D293" s="33"/>
      <c r="E293" s="34"/>
      <c r="F293" s="14"/>
      <c r="G293" s="6"/>
      <c r="H293" s="6"/>
      <c r="I293" s="6"/>
      <c r="J293" s="6"/>
      <c r="K293" s="6"/>
      <c r="L293" s="6"/>
      <c r="M293" s="6"/>
      <c r="N293" s="6"/>
      <c r="O293" s="6"/>
      <c r="P293" s="6"/>
      <c r="Q293" s="6"/>
      <c r="R293" s="6"/>
      <c r="S293" s="6"/>
      <c r="T293" s="6"/>
      <c r="U293" s="6"/>
      <c r="V293" s="6"/>
      <c r="W293" s="6"/>
      <c r="X293" s="6"/>
      <c r="Y293" s="6"/>
      <c r="Z293" s="6"/>
    </row>
    <row r="294" spans="2:26" ht="15.75" customHeight="1" x14ac:dyDescent="0.15">
      <c r="B294" s="6"/>
      <c r="C294" s="6"/>
      <c r="D294" s="33"/>
      <c r="E294" s="34"/>
      <c r="F294" s="14"/>
      <c r="G294" s="6"/>
      <c r="H294" s="6"/>
      <c r="I294" s="6"/>
      <c r="J294" s="6"/>
      <c r="K294" s="6"/>
      <c r="L294" s="6"/>
      <c r="M294" s="6"/>
      <c r="N294" s="6"/>
      <c r="O294" s="6"/>
      <c r="P294" s="6"/>
      <c r="Q294" s="6"/>
      <c r="R294" s="6"/>
      <c r="S294" s="6"/>
      <c r="T294" s="6"/>
      <c r="U294" s="6"/>
      <c r="V294" s="6"/>
      <c r="W294" s="6"/>
      <c r="X294" s="6"/>
      <c r="Y294" s="6"/>
      <c r="Z294" s="6"/>
    </row>
    <row r="295" spans="2:26" ht="15.75" customHeight="1" x14ac:dyDescent="0.15">
      <c r="B295" s="6"/>
      <c r="C295" s="6"/>
      <c r="D295" s="33"/>
      <c r="E295" s="34"/>
      <c r="F295" s="14"/>
      <c r="G295" s="6"/>
      <c r="H295" s="6"/>
      <c r="I295" s="6"/>
      <c r="J295" s="6"/>
      <c r="K295" s="6"/>
      <c r="L295" s="6"/>
      <c r="M295" s="6"/>
      <c r="N295" s="6"/>
      <c r="O295" s="6"/>
      <c r="P295" s="6"/>
      <c r="Q295" s="6"/>
      <c r="R295" s="6"/>
      <c r="S295" s="6"/>
      <c r="T295" s="6"/>
      <c r="U295" s="6"/>
      <c r="V295" s="6"/>
      <c r="W295" s="6"/>
      <c r="X295" s="6"/>
      <c r="Y295" s="6"/>
      <c r="Z295" s="6"/>
    </row>
    <row r="296" spans="2:26" ht="15.75" customHeight="1" x14ac:dyDescent="0.15">
      <c r="B296" s="6"/>
      <c r="C296" s="6"/>
      <c r="D296" s="33"/>
      <c r="E296" s="34"/>
      <c r="F296" s="14"/>
      <c r="G296" s="6"/>
      <c r="H296" s="6"/>
      <c r="I296" s="6"/>
      <c r="J296" s="6"/>
      <c r="K296" s="6"/>
      <c r="L296" s="6"/>
      <c r="M296" s="6"/>
      <c r="N296" s="6"/>
      <c r="O296" s="6"/>
      <c r="P296" s="6"/>
      <c r="Q296" s="6"/>
      <c r="R296" s="6"/>
      <c r="S296" s="6"/>
      <c r="T296" s="6"/>
      <c r="U296" s="6"/>
      <c r="V296" s="6"/>
      <c r="W296" s="6"/>
      <c r="X296" s="6"/>
      <c r="Y296" s="6"/>
      <c r="Z296" s="6"/>
    </row>
    <row r="297" spans="2:26" ht="15.75" customHeight="1" x14ac:dyDescent="0.15">
      <c r="B297" s="6"/>
      <c r="C297" s="6"/>
      <c r="D297" s="33"/>
      <c r="E297" s="34"/>
      <c r="F297" s="14"/>
      <c r="G297" s="6"/>
      <c r="H297" s="6"/>
      <c r="I297" s="6"/>
      <c r="J297" s="6"/>
      <c r="K297" s="6"/>
      <c r="L297" s="6"/>
      <c r="M297" s="6"/>
      <c r="N297" s="6"/>
      <c r="O297" s="6"/>
      <c r="P297" s="6"/>
      <c r="Q297" s="6"/>
      <c r="R297" s="6"/>
      <c r="S297" s="6"/>
      <c r="T297" s="6"/>
      <c r="U297" s="6"/>
      <c r="V297" s="6"/>
      <c r="W297" s="6"/>
      <c r="X297" s="6"/>
      <c r="Y297" s="6"/>
      <c r="Z297" s="6"/>
    </row>
    <row r="298" spans="2:26" ht="15.75" customHeight="1" x14ac:dyDescent="0.15">
      <c r="B298" s="6"/>
      <c r="C298" s="6"/>
      <c r="D298" s="33"/>
      <c r="E298" s="34"/>
      <c r="F298" s="14"/>
      <c r="G298" s="6"/>
      <c r="H298" s="6"/>
      <c r="I298" s="6"/>
      <c r="J298" s="6"/>
      <c r="K298" s="6"/>
      <c r="L298" s="6"/>
      <c r="M298" s="6"/>
      <c r="N298" s="6"/>
      <c r="O298" s="6"/>
      <c r="P298" s="6"/>
      <c r="Q298" s="6"/>
      <c r="R298" s="6"/>
      <c r="S298" s="6"/>
      <c r="T298" s="6"/>
      <c r="U298" s="6"/>
      <c r="V298" s="6"/>
      <c r="W298" s="6"/>
      <c r="X298" s="6"/>
      <c r="Y298" s="6"/>
      <c r="Z298" s="6"/>
    </row>
    <row r="299" spans="2:26" ht="15.75" customHeight="1" x14ac:dyDescent="0.15">
      <c r="B299" s="6"/>
      <c r="C299" s="6"/>
      <c r="D299" s="33"/>
      <c r="E299" s="34"/>
      <c r="F299" s="14"/>
      <c r="G299" s="6"/>
      <c r="H299" s="6"/>
      <c r="I299" s="6"/>
      <c r="J299" s="6"/>
      <c r="K299" s="6"/>
      <c r="L299" s="6"/>
      <c r="M299" s="6"/>
      <c r="N299" s="6"/>
      <c r="O299" s="6"/>
      <c r="P299" s="6"/>
      <c r="Q299" s="6"/>
      <c r="R299" s="6"/>
      <c r="S299" s="6"/>
      <c r="T299" s="6"/>
      <c r="U299" s="6"/>
      <c r="V299" s="6"/>
      <c r="W299" s="6"/>
      <c r="X299" s="6"/>
      <c r="Y299" s="6"/>
      <c r="Z299" s="6"/>
    </row>
    <row r="300" spans="2:26" ht="15.75" customHeight="1" x14ac:dyDescent="0.15">
      <c r="B300" s="6"/>
      <c r="C300" s="6"/>
      <c r="D300" s="33"/>
      <c r="E300" s="34"/>
      <c r="F300" s="14"/>
      <c r="G300" s="6"/>
      <c r="H300" s="6"/>
      <c r="I300" s="6"/>
      <c r="J300" s="6"/>
      <c r="K300" s="6"/>
      <c r="L300" s="6"/>
      <c r="M300" s="6"/>
      <c r="N300" s="6"/>
      <c r="O300" s="6"/>
      <c r="P300" s="6"/>
      <c r="Q300" s="6"/>
      <c r="R300" s="6"/>
      <c r="S300" s="6"/>
      <c r="T300" s="6"/>
      <c r="U300" s="6"/>
      <c r="V300" s="6"/>
      <c r="W300" s="6"/>
      <c r="X300" s="6"/>
      <c r="Y300" s="6"/>
      <c r="Z300" s="6"/>
    </row>
    <row r="301" spans="2:26" ht="15.75" customHeight="1" x14ac:dyDescent="0.15">
      <c r="B301" s="6"/>
      <c r="C301" s="6"/>
      <c r="D301" s="33"/>
      <c r="E301" s="34"/>
      <c r="F301" s="14"/>
      <c r="G301" s="6"/>
      <c r="H301" s="6"/>
      <c r="I301" s="6"/>
      <c r="J301" s="6"/>
      <c r="K301" s="6"/>
      <c r="L301" s="6"/>
      <c r="M301" s="6"/>
      <c r="N301" s="6"/>
      <c r="O301" s="6"/>
      <c r="P301" s="6"/>
      <c r="Q301" s="6"/>
      <c r="R301" s="6"/>
      <c r="S301" s="6"/>
      <c r="T301" s="6"/>
      <c r="U301" s="6"/>
      <c r="V301" s="6"/>
      <c r="W301" s="6"/>
      <c r="X301" s="6"/>
      <c r="Y301" s="6"/>
      <c r="Z301" s="6"/>
    </row>
    <row r="302" spans="2:26" ht="15.75" customHeight="1" x14ac:dyDescent="0.15">
      <c r="B302" s="6"/>
      <c r="C302" s="6"/>
      <c r="D302" s="33"/>
      <c r="E302" s="34"/>
      <c r="F302" s="14"/>
      <c r="G302" s="6"/>
      <c r="H302" s="6"/>
      <c r="I302" s="6"/>
      <c r="J302" s="6"/>
      <c r="K302" s="6"/>
      <c r="L302" s="6"/>
      <c r="M302" s="6"/>
      <c r="N302" s="6"/>
      <c r="O302" s="6"/>
      <c r="P302" s="6"/>
      <c r="Q302" s="6"/>
      <c r="R302" s="6"/>
      <c r="S302" s="6"/>
      <c r="T302" s="6"/>
      <c r="U302" s="6"/>
      <c r="V302" s="6"/>
      <c r="W302" s="6"/>
      <c r="X302" s="6"/>
      <c r="Y302" s="6"/>
      <c r="Z302" s="6"/>
    </row>
    <row r="303" spans="2:26" ht="15.75" customHeight="1" x14ac:dyDescent="0.15">
      <c r="B303" s="6"/>
      <c r="C303" s="6"/>
      <c r="D303" s="33"/>
      <c r="E303" s="34"/>
      <c r="F303" s="14"/>
      <c r="G303" s="6"/>
      <c r="H303" s="6"/>
      <c r="I303" s="6"/>
      <c r="J303" s="6"/>
      <c r="K303" s="6"/>
      <c r="L303" s="6"/>
      <c r="M303" s="6"/>
      <c r="N303" s="6"/>
      <c r="O303" s="6"/>
      <c r="P303" s="6"/>
      <c r="Q303" s="6"/>
      <c r="R303" s="6"/>
      <c r="S303" s="6"/>
      <c r="T303" s="6"/>
      <c r="U303" s="6"/>
      <c r="V303" s="6"/>
      <c r="W303" s="6"/>
      <c r="X303" s="6"/>
      <c r="Y303" s="6"/>
      <c r="Z303" s="6"/>
    </row>
    <row r="304" spans="2:26" ht="15.75" customHeight="1" x14ac:dyDescent="0.15">
      <c r="B304" s="6"/>
      <c r="C304" s="6"/>
      <c r="D304" s="33"/>
      <c r="E304" s="34"/>
      <c r="F304" s="14"/>
      <c r="G304" s="6"/>
      <c r="H304" s="6"/>
      <c r="I304" s="6"/>
      <c r="J304" s="6"/>
      <c r="K304" s="6"/>
      <c r="L304" s="6"/>
      <c r="M304" s="6"/>
      <c r="N304" s="6"/>
      <c r="O304" s="6"/>
      <c r="P304" s="6"/>
      <c r="Q304" s="6"/>
      <c r="R304" s="6"/>
      <c r="S304" s="6"/>
      <c r="T304" s="6"/>
      <c r="U304" s="6"/>
      <c r="V304" s="6"/>
      <c r="W304" s="6"/>
      <c r="X304" s="6"/>
      <c r="Y304" s="6"/>
      <c r="Z304" s="6"/>
    </row>
    <row r="305" spans="2:26" ht="15.75" customHeight="1" x14ac:dyDescent="0.15">
      <c r="B305" s="6"/>
      <c r="C305" s="6"/>
      <c r="D305" s="33"/>
      <c r="E305" s="34"/>
      <c r="F305" s="14"/>
      <c r="G305" s="6"/>
      <c r="H305" s="6"/>
      <c r="I305" s="6"/>
      <c r="J305" s="6"/>
      <c r="K305" s="6"/>
      <c r="L305" s="6"/>
      <c r="M305" s="6"/>
      <c r="N305" s="6"/>
      <c r="O305" s="6"/>
      <c r="P305" s="6"/>
      <c r="Q305" s="6"/>
      <c r="R305" s="6"/>
      <c r="S305" s="6"/>
      <c r="T305" s="6"/>
      <c r="U305" s="6"/>
      <c r="V305" s="6"/>
      <c r="W305" s="6"/>
      <c r="X305" s="6"/>
      <c r="Y305" s="6"/>
      <c r="Z305" s="6"/>
    </row>
    <row r="306" spans="2:26" ht="15.75" customHeight="1" x14ac:dyDescent="0.15">
      <c r="B306" s="6"/>
      <c r="C306" s="6"/>
      <c r="D306" s="33"/>
      <c r="E306" s="34"/>
      <c r="F306" s="14"/>
      <c r="G306" s="6"/>
      <c r="H306" s="6"/>
      <c r="I306" s="6"/>
      <c r="J306" s="6"/>
      <c r="K306" s="6"/>
      <c r="L306" s="6"/>
      <c r="M306" s="6"/>
      <c r="N306" s="6"/>
      <c r="O306" s="6"/>
      <c r="P306" s="6"/>
      <c r="Q306" s="6"/>
      <c r="R306" s="6"/>
      <c r="S306" s="6"/>
      <c r="T306" s="6"/>
      <c r="U306" s="6"/>
      <c r="V306" s="6"/>
      <c r="W306" s="6"/>
      <c r="X306" s="6"/>
      <c r="Y306" s="6"/>
      <c r="Z306" s="6"/>
    </row>
    <row r="307" spans="2:26" ht="15.75" customHeight="1" x14ac:dyDescent="0.15">
      <c r="B307" s="6"/>
      <c r="C307" s="6"/>
      <c r="D307" s="33"/>
      <c r="E307" s="34"/>
      <c r="F307" s="14"/>
      <c r="G307" s="6"/>
      <c r="H307" s="6"/>
      <c r="I307" s="6"/>
      <c r="J307" s="6"/>
      <c r="K307" s="6"/>
      <c r="L307" s="6"/>
      <c r="M307" s="6"/>
      <c r="N307" s="6"/>
      <c r="O307" s="6"/>
      <c r="P307" s="6"/>
      <c r="Q307" s="6"/>
      <c r="R307" s="6"/>
      <c r="S307" s="6"/>
      <c r="T307" s="6"/>
      <c r="U307" s="6"/>
      <c r="V307" s="6"/>
      <c r="W307" s="6"/>
      <c r="X307" s="6"/>
      <c r="Y307" s="6"/>
      <c r="Z307" s="6"/>
    </row>
    <row r="308" spans="2:26" ht="15.75" customHeight="1" x14ac:dyDescent="0.15">
      <c r="B308" s="6"/>
      <c r="C308" s="6"/>
      <c r="D308" s="33"/>
      <c r="E308" s="34"/>
      <c r="F308" s="14"/>
      <c r="G308" s="6"/>
      <c r="H308" s="6"/>
      <c r="I308" s="6"/>
      <c r="J308" s="6"/>
      <c r="K308" s="6"/>
      <c r="L308" s="6"/>
      <c r="M308" s="6"/>
      <c r="N308" s="6"/>
      <c r="O308" s="6"/>
      <c r="P308" s="6"/>
      <c r="Q308" s="6"/>
      <c r="R308" s="6"/>
      <c r="S308" s="6"/>
      <c r="T308" s="6"/>
      <c r="U308" s="6"/>
      <c r="V308" s="6"/>
      <c r="W308" s="6"/>
      <c r="X308" s="6"/>
      <c r="Y308" s="6"/>
      <c r="Z308" s="6"/>
    </row>
    <row r="309" spans="2:26" ht="15.75" customHeight="1" x14ac:dyDescent="0.15">
      <c r="B309" s="6"/>
      <c r="C309" s="6"/>
      <c r="D309" s="33"/>
      <c r="E309" s="34"/>
      <c r="F309" s="14"/>
      <c r="G309" s="6"/>
      <c r="H309" s="6"/>
      <c r="I309" s="6"/>
      <c r="J309" s="6"/>
      <c r="K309" s="6"/>
      <c r="L309" s="6"/>
      <c r="M309" s="6"/>
      <c r="N309" s="6"/>
      <c r="O309" s="6"/>
      <c r="P309" s="6"/>
      <c r="Q309" s="6"/>
      <c r="R309" s="6"/>
      <c r="S309" s="6"/>
      <c r="T309" s="6"/>
      <c r="U309" s="6"/>
      <c r="V309" s="6"/>
      <c r="W309" s="6"/>
      <c r="X309" s="6"/>
      <c r="Y309" s="6"/>
      <c r="Z309" s="6"/>
    </row>
    <row r="310" spans="2:26" ht="15.75" customHeight="1" x14ac:dyDescent="0.15">
      <c r="B310" s="6"/>
      <c r="C310" s="6"/>
      <c r="D310" s="33"/>
      <c r="E310" s="34"/>
      <c r="F310" s="14"/>
      <c r="G310" s="6"/>
      <c r="H310" s="6"/>
      <c r="I310" s="6"/>
      <c r="J310" s="6"/>
      <c r="K310" s="6"/>
      <c r="L310" s="6"/>
      <c r="M310" s="6"/>
      <c r="N310" s="6"/>
      <c r="O310" s="6"/>
      <c r="P310" s="6"/>
      <c r="Q310" s="6"/>
      <c r="R310" s="6"/>
      <c r="S310" s="6"/>
      <c r="T310" s="6"/>
      <c r="U310" s="6"/>
      <c r="V310" s="6"/>
      <c r="W310" s="6"/>
      <c r="X310" s="6"/>
      <c r="Y310" s="6"/>
      <c r="Z310" s="6"/>
    </row>
    <row r="311" spans="2:26" ht="15.75" customHeight="1" x14ac:dyDescent="0.15">
      <c r="B311" s="6"/>
      <c r="C311" s="6"/>
      <c r="D311" s="33"/>
      <c r="E311" s="34"/>
      <c r="F311" s="14"/>
      <c r="G311" s="6"/>
      <c r="H311" s="6"/>
      <c r="I311" s="6"/>
      <c r="J311" s="6"/>
      <c r="K311" s="6"/>
      <c r="L311" s="6"/>
      <c r="M311" s="6"/>
      <c r="N311" s="6"/>
      <c r="O311" s="6"/>
      <c r="P311" s="6"/>
      <c r="Q311" s="6"/>
      <c r="R311" s="6"/>
      <c r="S311" s="6"/>
      <c r="T311" s="6"/>
      <c r="U311" s="6"/>
      <c r="V311" s="6"/>
      <c r="W311" s="6"/>
      <c r="X311" s="6"/>
      <c r="Y311" s="6"/>
      <c r="Z311" s="6"/>
    </row>
    <row r="312" spans="2:26" ht="15.75" customHeight="1" x14ac:dyDescent="0.15">
      <c r="B312" s="6"/>
      <c r="C312" s="6"/>
      <c r="D312" s="33"/>
      <c r="E312" s="34"/>
      <c r="F312" s="14"/>
      <c r="G312" s="6"/>
      <c r="H312" s="6"/>
      <c r="I312" s="6"/>
      <c r="J312" s="6"/>
      <c r="K312" s="6"/>
      <c r="L312" s="6"/>
      <c r="M312" s="6"/>
      <c r="N312" s="6"/>
      <c r="O312" s="6"/>
      <c r="P312" s="6"/>
      <c r="Q312" s="6"/>
      <c r="R312" s="6"/>
      <c r="S312" s="6"/>
      <c r="T312" s="6"/>
      <c r="U312" s="6"/>
      <c r="V312" s="6"/>
      <c r="W312" s="6"/>
      <c r="X312" s="6"/>
      <c r="Y312" s="6"/>
      <c r="Z312" s="6"/>
    </row>
    <row r="313" spans="2:26" ht="15.75" customHeight="1" x14ac:dyDescent="0.2"/>
    <row r="314" spans="2:26" ht="15.75" customHeight="1" x14ac:dyDescent="0.2"/>
    <row r="315" spans="2:26" ht="15.75" customHeight="1" x14ac:dyDescent="0.2"/>
    <row r="316" spans="2:26" ht="15.75" customHeight="1" x14ac:dyDescent="0.2"/>
    <row r="317" spans="2:26" ht="15.75" customHeight="1" x14ac:dyDescent="0.2"/>
    <row r="318" spans="2:26" ht="15.75" customHeight="1" x14ac:dyDescent="0.2"/>
    <row r="319" spans="2:26" ht="15.75" customHeight="1" x14ac:dyDescent="0.2"/>
    <row r="320" spans="2:26"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36">
    <mergeCell ref="A1:D1"/>
    <mergeCell ref="A2:E2"/>
    <mergeCell ref="C3:E3"/>
    <mergeCell ref="A4:E4"/>
    <mergeCell ref="A5:E5"/>
    <mergeCell ref="C6:E6"/>
    <mergeCell ref="C7:E7"/>
    <mergeCell ref="C8:E8"/>
    <mergeCell ref="C9:E9"/>
    <mergeCell ref="C10:E10"/>
    <mergeCell ref="C11:E11"/>
    <mergeCell ref="C12:E12"/>
    <mergeCell ref="C13:E13"/>
    <mergeCell ref="C14:E14"/>
    <mergeCell ref="C15:E15"/>
    <mergeCell ref="A21:E21"/>
    <mergeCell ref="A22:E22"/>
    <mergeCell ref="A23:B23"/>
    <mergeCell ref="C24:D24"/>
    <mergeCell ref="C16:E16"/>
    <mergeCell ref="C17:E17"/>
    <mergeCell ref="C18:E18"/>
    <mergeCell ref="C19:E19"/>
    <mergeCell ref="C20:E20"/>
    <mergeCell ref="C30:D30"/>
    <mergeCell ref="A31:B31"/>
    <mergeCell ref="A45:B45"/>
    <mergeCell ref="A104:B104"/>
    <mergeCell ref="A108:B108"/>
    <mergeCell ref="A55:B55"/>
    <mergeCell ref="A62:B62"/>
    <mergeCell ref="A72:B72"/>
    <mergeCell ref="A78:B78"/>
    <mergeCell ref="A86:B86"/>
    <mergeCell ref="A92:B92"/>
    <mergeCell ref="A98:B98"/>
  </mergeCells>
  <conditionalFormatting sqref="A75:A76 A39 A90">
    <cfRule type="expression" dxfId="85" priority="3">
      <formula>#REF!="Yes"</formula>
    </cfRule>
  </conditionalFormatting>
  <conditionalFormatting sqref="A75:A76 A93:A97">
    <cfRule type="expression" dxfId="84" priority="1">
      <formula>#REF!="No"</formula>
    </cfRule>
  </conditionalFormatting>
  <conditionalFormatting sqref="A92:A93 A95:A97 B92:E92 A108">
    <cfRule type="expression" dxfId="83" priority="6">
      <formula>#REF!="Yes"</formula>
    </cfRule>
  </conditionalFormatting>
  <conditionalFormatting sqref="A93:A97 A109:A112 E98 A99:A103 E104 A105:A107 E108">
    <cfRule type="expression" dxfId="82" priority="7">
      <formula>#REF!="Yes"</formula>
    </cfRule>
  </conditionalFormatting>
  <conditionalFormatting sqref="A110:A112">
    <cfRule type="expression" dxfId="81" priority="2">
      <formula>#REF!="No"</formula>
    </cfRule>
  </conditionalFormatting>
  <conditionalFormatting sqref="C72:E72">
    <cfRule type="expression" dxfId="80" priority="4">
      <formula>#REF!="No"</formula>
    </cfRule>
  </conditionalFormatting>
  <conditionalFormatting sqref="E86">
    <cfRule type="expression" dxfId="79" priority="5">
      <formula>#REF!="No"</formula>
    </cfRule>
  </conditionalFormatting>
  <dataValidations count="1">
    <dataValidation type="list" allowBlank="1" showErrorMessage="1" sqref="C79:C85 C25:C29 C99:C103 C32:C44 C56:C61 C63:C71 C93:C97 C105:C107 C73:C77 C87:C91 C46:C54 C109:C112" xr:uid="{00000000-0002-0000-0200-000000000000}">
      <formula1>YesNo</formula1>
    </dataValidation>
  </dataValidations>
  <hyperlinks>
    <hyperlink ref="C9:E9" r:id="rId1" display="inst.bid/privacy" xr:uid="{CFCB1A71-2004-3341-8B6D-73958A3C84FA}"/>
    <hyperlink ref="C10:E10" r:id="rId2" display="inst.bid/a11y" xr:uid="{6409D81C-4F8F-BC4A-98DC-86D9EC1BC9CE}"/>
    <hyperlink ref="C9" r:id="rId3" location="https://inst.bid/privacy" xr:uid="{FBDE2994-DFBC-3142-9185-4EE31367AF22}"/>
    <hyperlink ref="C10" r:id="rId4" location="https://inst.bid/a11y" xr:uid="{60991B41-9760-0E40-9D58-6DEA7EA80055}"/>
    <hyperlink ref="C9" r:id="rId5" location="https://inst.bid/privacy" xr:uid="{00000000-0004-0000-0200-000004000000}"/>
    <hyperlink ref="C10" r:id="rId6" location="https://inst.bid/a11y" xr:uid="{00000000-0004-0000-0200-000005000000}"/>
  </hyperlinks>
  <pageMargins left="0.75" right="0.75" top="1" bottom="1" header="0" footer="0"/>
  <pageSetup orientation="landscape"/>
  <headerFooter>
    <oddFooter>&amp;L000000	&amp;P</oddFooter>
  </headerFooter>
  <drawing r:id="rId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B050"/>
  </sheetPr>
  <dimension ref="A1:Y1005"/>
  <sheetViews>
    <sheetView zoomScaleNormal="100" workbookViewId="0">
      <selection activeCell="I1" sqref="I1"/>
    </sheetView>
  </sheetViews>
  <sheetFormatPr baseColWidth="10" defaultColWidth="11.25" defaultRowHeight="15" customHeight="1" x14ac:dyDescent="0.2"/>
  <cols>
    <col min="1" max="1" width="11.25" customWidth="1"/>
    <col min="2" max="2" width="56.75" customWidth="1"/>
    <col min="3" max="4" width="40.75" customWidth="1"/>
    <col min="5" max="25" width="6.375" customWidth="1"/>
  </cols>
  <sheetData>
    <row r="1" spans="1:25" ht="36" customHeight="1" x14ac:dyDescent="0.15">
      <c r="A1" s="291" t="s">
        <v>2252</v>
      </c>
      <c r="B1" s="269"/>
      <c r="C1" s="269"/>
      <c r="D1" s="271"/>
      <c r="E1" s="73"/>
      <c r="F1" s="73"/>
      <c r="G1" s="73"/>
      <c r="H1" s="6"/>
      <c r="I1" s="6"/>
      <c r="J1" s="6"/>
      <c r="K1" s="6"/>
      <c r="L1" s="6"/>
      <c r="M1" s="6"/>
      <c r="N1" s="6"/>
      <c r="O1" s="6"/>
      <c r="P1" s="6"/>
      <c r="Q1" s="6"/>
      <c r="R1" s="6"/>
      <c r="S1" s="6"/>
      <c r="T1" s="6"/>
      <c r="U1" s="6"/>
      <c r="V1" s="6"/>
      <c r="W1" s="6"/>
      <c r="X1" s="6"/>
      <c r="Y1" s="6"/>
    </row>
    <row r="2" spans="1:25" ht="35" customHeight="1" x14ac:dyDescent="0.15">
      <c r="A2" s="292" t="s">
        <v>2257</v>
      </c>
      <c r="B2" s="269"/>
      <c r="C2" s="269"/>
      <c r="D2" s="271"/>
      <c r="E2" s="14"/>
      <c r="F2" s="6"/>
      <c r="G2" s="6"/>
      <c r="H2" s="6"/>
      <c r="I2" s="6"/>
      <c r="J2" s="6"/>
      <c r="K2" s="6"/>
      <c r="L2" s="6"/>
      <c r="M2" s="6"/>
      <c r="N2" s="6"/>
      <c r="O2" s="6"/>
      <c r="P2" s="6"/>
      <c r="Q2" s="6"/>
      <c r="R2" s="6"/>
      <c r="S2" s="6"/>
      <c r="T2" s="6"/>
      <c r="U2" s="6"/>
      <c r="V2" s="6"/>
      <c r="W2" s="6"/>
      <c r="X2" s="6"/>
      <c r="Y2" s="6"/>
    </row>
    <row r="3" spans="1:25" ht="1.5" customHeight="1" x14ac:dyDescent="0.15">
      <c r="A3" s="9"/>
      <c r="B3" s="74"/>
      <c r="C3" s="75"/>
      <c r="D3" s="75"/>
      <c r="E3" s="14"/>
      <c r="F3" s="6"/>
      <c r="G3" s="6"/>
      <c r="H3" s="6"/>
      <c r="I3" s="6"/>
      <c r="J3" s="6"/>
      <c r="K3" s="6"/>
      <c r="L3" s="6"/>
      <c r="M3" s="6"/>
      <c r="N3" s="6"/>
      <c r="O3" s="6"/>
      <c r="P3" s="6"/>
      <c r="Q3" s="6"/>
      <c r="R3" s="6"/>
      <c r="S3" s="6"/>
      <c r="T3" s="6"/>
      <c r="U3" s="6"/>
      <c r="V3" s="6"/>
      <c r="W3" s="6"/>
      <c r="X3" s="6"/>
      <c r="Y3" s="6"/>
    </row>
    <row r="4" spans="1:25" ht="1" customHeight="1" x14ac:dyDescent="0.15">
      <c r="A4" s="76"/>
      <c r="B4" s="76"/>
      <c r="C4" s="76"/>
      <c r="D4" s="76"/>
      <c r="E4" s="14"/>
      <c r="F4" s="6"/>
      <c r="G4" s="6"/>
      <c r="H4" s="6"/>
      <c r="I4" s="6"/>
      <c r="J4" s="6"/>
      <c r="K4" s="6"/>
      <c r="L4" s="6"/>
      <c r="M4" s="6"/>
      <c r="N4" s="6"/>
      <c r="O4" s="6"/>
      <c r="P4" s="6"/>
      <c r="Q4" s="6"/>
      <c r="R4" s="6"/>
      <c r="S4" s="6"/>
      <c r="T4" s="6"/>
      <c r="U4" s="6"/>
      <c r="V4" s="6"/>
      <c r="W4" s="6"/>
      <c r="X4" s="6"/>
      <c r="Y4" s="6"/>
    </row>
    <row r="5" spans="1:25" ht="1.5" customHeight="1" x14ac:dyDescent="0.15">
      <c r="A5" s="77"/>
      <c r="B5" s="24"/>
      <c r="C5" s="24"/>
      <c r="D5" s="24"/>
      <c r="E5" s="14"/>
      <c r="F5" s="6"/>
      <c r="G5" s="6"/>
      <c r="H5" s="6"/>
      <c r="I5" s="6"/>
      <c r="J5" s="6"/>
      <c r="K5" s="6"/>
      <c r="L5" s="6"/>
      <c r="M5" s="6"/>
      <c r="N5" s="6"/>
      <c r="O5" s="6"/>
      <c r="P5" s="6"/>
      <c r="Q5" s="6"/>
      <c r="R5" s="6"/>
      <c r="S5" s="6"/>
      <c r="T5" s="6"/>
      <c r="U5" s="6"/>
      <c r="V5" s="6"/>
      <c r="W5" s="6"/>
      <c r="X5" s="6"/>
      <c r="Y5" s="6"/>
    </row>
    <row r="6" spans="1:25" ht="1.5" customHeight="1" x14ac:dyDescent="0.15">
      <c r="A6" s="78"/>
      <c r="B6" s="24"/>
      <c r="C6" s="24"/>
      <c r="D6" s="24"/>
      <c r="E6" s="6"/>
      <c r="F6" s="6"/>
      <c r="G6" s="6"/>
      <c r="H6" s="6"/>
      <c r="I6" s="6"/>
      <c r="J6" s="6"/>
      <c r="K6" s="6"/>
      <c r="L6" s="6"/>
      <c r="M6" s="6"/>
      <c r="N6" s="6"/>
      <c r="O6" s="6"/>
      <c r="P6" s="6"/>
      <c r="Q6" s="6"/>
      <c r="R6" s="6"/>
      <c r="S6" s="6"/>
      <c r="T6" s="6"/>
      <c r="U6" s="6"/>
      <c r="V6" s="6"/>
      <c r="W6" s="6"/>
      <c r="X6" s="6"/>
      <c r="Y6" s="6"/>
    </row>
    <row r="7" spans="1:25" ht="1.5" customHeight="1" x14ac:dyDescent="0.15">
      <c r="A7" s="9"/>
      <c r="B7" s="79"/>
      <c r="C7" s="80"/>
      <c r="D7" s="80"/>
      <c r="E7" s="14"/>
      <c r="F7" s="6"/>
      <c r="G7" s="6"/>
      <c r="H7" s="6"/>
      <c r="I7" s="6"/>
      <c r="J7" s="6"/>
      <c r="K7" s="6"/>
      <c r="L7" s="6"/>
      <c r="M7" s="6"/>
      <c r="N7" s="6"/>
      <c r="O7" s="6"/>
      <c r="P7" s="6"/>
      <c r="Q7" s="6"/>
      <c r="R7" s="6"/>
      <c r="S7" s="6"/>
      <c r="T7" s="6"/>
      <c r="U7" s="6"/>
      <c r="V7" s="6"/>
      <c r="W7" s="6"/>
      <c r="X7" s="6"/>
      <c r="Y7" s="6"/>
    </row>
    <row r="8" spans="1:25" ht="1.5" customHeight="1" x14ac:dyDescent="0.15">
      <c r="A8" s="9"/>
      <c r="B8" s="79"/>
      <c r="C8" s="80"/>
      <c r="D8" s="80"/>
      <c r="E8" s="14"/>
      <c r="F8" s="6"/>
      <c r="G8" s="6"/>
      <c r="H8" s="6"/>
      <c r="I8" s="6"/>
      <c r="J8" s="6"/>
      <c r="K8" s="6"/>
      <c r="L8" s="6"/>
      <c r="M8" s="6"/>
      <c r="N8" s="6"/>
      <c r="O8" s="6"/>
      <c r="P8" s="6"/>
      <c r="Q8" s="6"/>
      <c r="R8" s="6"/>
      <c r="S8" s="6"/>
      <c r="T8" s="6"/>
      <c r="U8" s="6"/>
      <c r="V8" s="6"/>
      <c r="W8" s="6"/>
      <c r="X8" s="6"/>
      <c r="Y8" s="6"/>
    </row>
    <row r="9" spans="1:25" ht="1.5" customHeight="1" x14ac:dyDescent="0.15">
      <c r="A9" s="9"/>
      <c r="B9" s="79"/>
      <c r="C9" s="80"/>
      <c r="D9" s="80"/>
      <c r="E9" s="14"/>
      <c r="F9" s="6"/>
      <c r="G9" s="6"/>
      <c r="H9" s="6"/>
      <c r="I9" s="6"/>
      <c r="J9" s="6"/>
      <c r="K9" s="6"/>
      <c r="L9" s="6"/>
      <c r="M9" s="6"/>
      <c r="N9" s="6"/>
      <c r="O9" s="6"/>
      <c r="P9" s="6"/>
      <c r="Q9" s="6"/>
      <c r="R9" s="6"/>
      <c r="S9" s="6"/>
      <c r="T9" s="6"/>
      <c r="U9" s="6"/>
      <c r="V9" s="6"/>
      <c r="W9" s="6"/>
      <c r="X9" s="6"/>
      <c r="Y9" s="6"/>
    </row>
    <row r="10" spans="1:25" ht="1.5" customHeight="1" x14ac:dyDescent="0.15">
      <c r="A10" s="9"/>
      <c r="B10" s="79"/>
      <c r="C10" s="80"/>
      <c r="D10" s="80"/>
      <c r="E10" s="14"/>
      <c r="F10" s="6"/>
      <c r="G10" s="6"/>
      <c r="H10" s="6"/>
      <c r="I10" s="6"/>
      <c r="J10" s="6"/>
      <c r="K10" s="6"/>
      <c r="L10" s="6"/>
      <c r="M10" s="6"/>
      <c r="N10" s="6"/>
      <c r="O10" s="6"/>
      <c r="P10" s="6"/>
      <c r="Q10" s="6"/>
      <c r="R10" s="6"/>
      <c r="S10" s="6"/>
      <c r="T10" s="6"/>
      <c r="U10" s="6"/>
      <c r="V10" s="6"/>
      <c r="W10" s="6"/>
      <c r="X10" s="6"/>
      <c r="Y10" s="6"/>
    </row>
    <row r="11" spans="1:25" ht="1.5" customHeight="1" x14ac:dyDescent="0.15">
      <c r="A11" s="9"/>
      <c r="B11" s="79"/>
      <c r="C11" s="80"/>
      <c r="D11" s="80"/>
      <c r="E11" s="14"/>
      <c r="F11" s="6"/>
      <c r="G11" s="6"/>
      <c r="H11" s="6"/>
      <c r="I11" s="6"/>
      <c r="J11" s="6"/>
      <c r="K11" s="6"/>
      <c r="L11" s="6"/>
      <c r="M11" s="6"/>
      <c r="N11" s="6"/>
      <c r="O11" s="6"/>
      <c r="P11" s="6"/>
      <c r="Q11" s="6"/>
      <c r="R11" s="6"/>
      <c r="S11" s="6"/>
      <c r="T11" s="6"/>
      <c r="U11" s="6"/>
      <c r="V11" s="6"/>
      <c r="W11" s="6"/>
      <c r="X11" s="6"/>
      <c r="Y11" s="6"/>
    </row>
    <row r="12" spans="1:25" ht="1.5" customHeight="1" x14ac:dyDescent="0.15">
      <c r="A12" s="9"/>
      <c r="B12" s="79"/>
      <c r="C12" s="80"/>
      <c r="D12" s="80"/>
      <c r="E12" s="14"/>
      <c r="F12" s="6"/>
      <c r="G12" s="6"/>
      <c r="H12" s="6"/>
      <c r="I12" s="6"/>
      <c r="J12" s="6"/>
      <c r="K12" s="6"/>
      <c r="L12" s="6"/>
      <c r="M12" s="6"/>
      <c r="N12" s="6"/>
      <c r="O12" s="6"/>
      <c r="P12" s="6"/>
      <c r="Q12" s="6"/>
      <c r="R12" s="6"/>
      <c r="S12" s="6"/>
      <c r="T12" s="6"/>
      <c r="U12" s="6"/>
      <c r="V12" s="6"/>
      <c r="W12" s="6"/>
      <c r="X12" s="6"/>
      <c r="Y12" s="6"/>
    </row>
    <row r="13" spans="1:25" ht="1.5" customHeight="1" x14ac:dyDescent="0.15">
      <c r="A13" s="9"/>
      <c r="B13" s="79"/>
      <c r="C13" s="80"/>
      <c r="D13" s="80"/>
      <c r="E13" s="14"/>
      <c r="F13" s="6"/>
      <c r="G13" s="6"/>
      <c r="H13" s="6"/>
      <c r="I13" s="6"/>
      <c r="J13" s="6"/>
      <c r="K13" s="6"/>
      <c r="L13" s="6"/>
      <c r="M13" s="6"/>
      <c r="N13" s="6"/>
      <c r="O13" s="6"/>
      <c r="P13" s="6"/>
      <c r="Q13" s="6"/>
      <c r="R13" s="6"/>
      <c r="S13" s="6"/>
      <c r="T13" s="6"/>
      <c r="U13" s="6"/>
      <c r="V13" s="6"/>
      <c r="W13" s="6"/>
      <c r="X13" s="6"/>
      <c r="Y13" s="6"/>
    </row>
    <row r="14" spans="1:25" ht="1.5" customHeight="1" x14ac:dyDescent="0.15">
      <c r="A14" s="9"/>
      <c r="B14" s="79"/>
      <c r="C14" s="80"/>
      <c r="D14" s="80"/>
      <c r="E14" s="14"/>
      <c r="F14" s="6"/>
      <c r="G14" s="6"/>
      <c r="H14" s="6"/>
      <c r="I14" s="6"/>
      <c r="J14" s="6"/>
      <c r="K14" s="6"/>
      <c r="L14" s="6"/>
      <c r="M14" s="6"/>
      <c r="N14" s="6"/>
      <c r="O14" s="6"/>
      <c r="P14" s="6"/>
      <c r="Q14" s="6"/>
      <c r="R14" s="6"/>
      <c r="S14" s="6"/>
      <c r="T14" s="6"/>
      <c r="U14" s="6"/>
      <c r="V14" s="6"/>
      <c r="W14" s="6"/>
      <c r="X14" s="6"/>
      <c r="Y14" s="6"/>
    </row>
    <row r="15" spans="1:25" ht="1.5" customHeight="1" x14ac:dyDescent="0.15">
      <c r="A15" s="9"/>
      <c r="B15" s="79"/>
      <c r="C15" s="80"/>
      <c r="D15" s="80"/>
      <c r="E15" s="14"/>
      <c r="F15" s="6"/>
      <c r="G15" s="6"/>
      <c r="H15" s="6"/>
      <c r="I15" s="6"/>
      <c r="J15" s="6"/>
      <c r="K15" s="6"/>
      <c r="L15" s="6"/>
      <c r="M15" s="6"/>
      <c r="N15" s="6"/>
      <c r="O15" s="6"/>
      <c r="P15" s="6"/>
      <c r="Q15" s="6"/>
      <c r="R15" s="6"/>
      <c r="S15" s="6"/>
      <c r="T15" s="6"/>
      <c r="U15" s="6"/>
      <c r="V15" s="6"/>
      <c r="W15" s="6"/>
      <c r="X15" s="6"/>
      <c r="Y15" s="6"/>
    </row>
    <row r="16" spans="1:25" ht="1.5" customHeight="1" x14ac:dyDescent="0.15">
      <c r="A16" s="9"/>
      <c r="B16" s="79"/>
      <c r="C16" s="80"/>
      <c r="D16" s="80"/>
      <c r="E16" s="14"/>
      <c r="F16" s="6"/>
      <c r="G16" s="6"/>
      <c r="H16" s="6"/>
      <c r="I16" s="6"/>
      <c r="J16" s="6"/>
      <c r="K16" s="6"/>
      <c r="L16" s="6"/>
      <c r="M16" s="6"/>
      <c r="N16" s="6"/>
      <c r="O16" s="6"/>
      <c r="P16" s="6"/>
      <c r="Q16" s="6"/>
      <c r="R16" s="6"/>
      <c r="S16" s="6"/>
      <c r="T16" s="6"/>
      <c r="U16" s="6"/>
      <c r="V16" s="6"/>
      <c r="W16" s="6"/>
      <c r="X16" s="6"/>
      <c r="Y16" s="6"/>
    </row>
    <row r="17" spans="1:25" ht="1.5" customHeight="1" x14ac:dyDescent="0.15">
      <c r="A17" s="78"/>
      <c r="B17" s="24"/>
      <c r="C17" s="24"/>
      <c r="D17" s="24"/>
      <c r="E17" s="6"/>
      <c r="F17" s="6"/>
      <c r="G17" s="6"/>
      <c r="H17" s="6"/>
      <c r="I17" s="6"/>
      <c r="J17" s="6"/>
      <c r="K17" s="6"/>
      <c r="L17" s="6"/>
      <c r="M17" s="6"/>
      <c r="N17" s="6"/>
      <c r="O17" s="6"/>
      <c r="P17" s="6"/>
      <c r="Q17" s="6"/>
      <c r="R17" s="6"/>
      <c r="S17" s="6"/>
      <c r="T17" s="6"/>
      <c r="U17" s="6"/>
      <c r="V17" s="6"/>
      <c r="W17" s="6"/>
      <c r="X17" s="6"/>
      <c r="Y17" s="6"/>
    </row>
    <row r="18" spans="1:25" ht="1.5" customHeight="1" x14ac:dyDescent="0.15">
      <c r="A18" s="9"/>
      <c r="B18" s="79"/>
      <c r="C18" s="80"/>
      <c r="D18" s="80"/>
      <c r="E18" s="14"/>
      <c r="F18" s="6"/>
      <c r="G18" s="6"/>
      <c r="H18" s="6"/>
      <c r="I18" s="6"/>
      <c r="J18" s="6"/>
      <c r="K18" s="6"/>
      <c r="L18" s="6"/>
      <c r="M18" s="6"/>
      <c r="N18" s="6"/>
      <c r="O18" s="6"/>
      <c r="P18" s="6"/>
      <c r="Q18" s="6"/>
      <c r="R18" s="6"/>
      <c r="S18" s="6"/>
      <c r="T18" s="6"/>
      <c r="U18" s="6"/>
      <c r="V18" s="6"/>
      <c r="W18" s="6"/>
      <c r="X18" s="6"/>
      <c r="Y18" s="6"/>
    </row>
    <row r="19" spans="1:25" ht="1.5" customHeight="1" x14ac:dyDescent="0.15">
      <c r="A19" s="9"/>
      <c r="B19" s="79"/>
      <c r="C19" s="80"/>
      <c r="D19" s="80"/>
      <c r="E19" s="14"/>
      <c r="F19" s="6"/>
      <c r="G19" s="6"/>
      <c r="H19" s="6"/>
      <c r="I19" s="6"/>
      <c r="J19" s="6"/>
      <c r="K19" s="6"/>
      <c r="L19" s="6"/>
      <c r="M19" s="6"/>
      <c r="N19" s="6"/>
      <c r="O19" s="6"/>
      <c r="P19" s="6"/>
      <c r="Q19" s="6"/>
      <c r="R19" s="6"/>
      <c r="S19" s="6"/>
      <c r="T19" s="6"/>
      <c r="U19" s="6"/>
      <c r="V19" s="6"/>
      <c r="W19" s="6"/>
      <c r="X19" s="6"/>
      <c r="Y19" s="6"/>
    </row>
    <row r="20" spans="1:25" ht="36" customHeight="1" x14ac:dyDescent="0.15">
      <c r="A20" s="279" t="s">
        <v>52</v>
      </c>
      <c r="B20" s="269"/>
      <c r="C20" s="269"/>
      <c r="D20" s="271"/>
      <c r="E20" s="14"/>
      <c r="F20" s="6"/>
      <c r="G20" s="6"/>
      <c r="H20" s="6"/>
      <c r="I20" s="6"/>
      <c r="J20" s="6"/>
      <c r="K20" s="6"/>
      <c r="L20" s="6"/>
      <c r="M20" s="6"/>
      <c r="N20" s="6"/>
      <c r="O20" s="6"/>
      <c r="P20" s="6"/>
      <c r="Q20" s="6"/>
      <c r="R20" s="6"/>
      <c r="S20" s="6"/>
      <c r="T20" s="6"/>
      <c r="U20" s="6"/>
      <c r="V20" s="6"/>
      <c r="W20" s="6"/>
      <c r="X20" s="6"/>
      <c r="Y20" s="6"/>
    </row>
    <row r="21" spans="1:25" ht="186" customHeight="1" x14ac:dyDescent="0.15">
      <c r="A21" s="293" t="s">
        <v>2242</v>
      </c>
      <c r="B21" s="269"/>
      <c r="C21" s="269"/>
      <c r="D21" s="271"/>
      <c r="E21" s="14"/>
      <c r="F21" s="6"/>
      <c r="G21" s="6"/>
      <c r="H21" s="6"/>
      <c r="I21" s="6"/>
      <c r="J21" s="6"/>
      <c r="K21" s="6"/>
      <c r="L21" s="6"/>
      <c r="M21" s="6"/>
      <c r="N21" s="6"/>
      <c r="O21" s="6"/>
      <c r="P21" s="6"/>
      <c r="Q21" s="6"/>
      <c r="R21" s="6"/>
      <c r="S21" s="6"/>
      <c r="T21" s="6"/>
      <c r="U21" s="6"/>
      <c r="V21" s="6"/>
      <c r="W21" s="6"/>
      <c r="X21" s="6"/>
      <c r="Y21" s="6"/>
    </row>
    <row r="22" spans="1:25" ht="36" customHeight="1" x14ac:dyDescent="0.15">
      <c r="A22" s="279" t="s">
        <v>8</v>
      </c>
      <c r="B22" s="271"/>
      <c r="C22" s="18" t="str">
        <f>$C$30</f>
        <v>Reason for Question</v>
      </c>
      <c r="D22" s="18" t="str">
        <f>$D$30</f>
        <v>Follow-up Inquiries/Responses</v>
      </c>
      <c r="E22" s="14"/>
      <c r="F22" s="6"/>
      <c r="G22" s="6"/>
      <c r="H22" s="6"/>
      <c r="I22" s="6"/>
      <c r="J22" s="6"/>
      <c r="K22" s="6"/>
      <c r="L22" s="6"/>
      <c r="M22" s="6"/>
      <c r="N22" s="6"/>
      <c r="O22" s="6"/>
      <c r="P22" s="6"/>
      <c r="Q22" s="6"/>
      <c r="R22" s="6"/>
      <c r="S22" s="6"/>
      <c r="T22" s="6"/>
      <c r="U22" s="6"/>
      <c r="V22" s="6"/>
      <c r="W22" s="6"/>
      <c r="X22" s="6"/>
      <c r="Y22" s="6"/>
    </row>
    <row r="23" spans="1:25" ht="96.75" customHeight="1" x14ac:dyDescent="0.15">
      <c r="A23" s="16" t="str">
        <f>'HECVAT - Lite | Vendor Response'!A24</f>
        <v>COMP-01</v>
      </c>
      <c r="B23" s="16" t="str">
        <f>VLOOKUP(A23,Questions!B$3:C$95,2,FALSE)</f>
        <v>Describe your organization’s business background and ownership structure, including all parent and subsidiary relationships.</v>
      </c>
      <c r="C23" s="30" t="str">
        <f>VLOOKUP($A23,Questions!$B$3:$I$95,7,FALSE)</f>
        <v>Defining scale of company (support, resources, skillsets), General information about the organization that may be concerning.</v>
      </c>
      <c r="D23" s="30" t="str">
        <f>VLOOKUP($A23,Questions!$B$3:$I$95,8,FALSE)</f>
        <v>Follow-up responses to this one are normally unique to their response. Vague answers here usually result in some footprinting of a vendor to determine their "reputation".</v>
      </c>
      <c r="E23" s="14"/>
      <c r="F23" s="6"/>
      <c r="G23" s="6"/>
      <c r="H23" s="6"/>
      <c r="I23" s="6"/>
      <c r="J23" s="6"/>
      <c r="K23" s="6"/>
      <c r="L23" s="6"/>
      <c r="M23" s="6"/>
      <c r="N23" s="6"/>
      <c r="O23" s="6"/>
      <c r="P23" s="6"/>
      <c r="Q23" s="6"/>
      <c r="R23" s="6"/>
      <c r="S23" s="6"/>
      <c r="T23" s="6"/>
      <c r="U23" s="6"/>
      <c r="V23" s="6"/>
      <c r="W23" s="6"/>
      <c r="X23" s="6"/>
      <c r="Y23" s="6"/>
    </row>
    <row r="24" spans="1:25" ht="102" customHeight="1" x14ac:dyDescent="0.15">
      <c r="A24" s="16" t="str">
        <f>'HECVAT - Lite | Vendor Response'!A25</f>
        <v>COMP-02</v>
      </c>
      <c r="B24" s="16" t="str">
        <f>VLOOKUP(A24,Questions!B$3:C$95,2,FALSE)</f>
        <v>Have you had an unplanned disruption to this product/service in the last 12 months?</v>
      </c>
      <c r="C24" s="30" t="str">
        <f>VLOOKUP($A24,Questions!$B$3:$I$95,7,FALSE)</f>
        <v>We want transparency from the vendor and an honest answer to this question, regardless of the response, is a good step in building trust.</v>
      </c>
      <c r="D24" s="30" t="str">
        <f>VLOOKUP($A24,Questions!$B$3:$I$95,8,FALSE)</f>
        <v>If a vendor says "No", it is taken at face value. If your organization is capable of conducting reconnaissance, it is encouraged. If a vendor has experienced a breach, evaluate the circumstance of the incident and what the vendor has done in response to the breach.</v>
      </c>
      <c r="E24" s="14"/>
      <c r="F24" s="6"/>
      <c r="G24" s="6"/>
      <c r="H24" s="6"/>
      <c r="I24" s="6"/>
      <c r="J24" s="6"/>
      <c r="K24" s="6"/>
      <c r="L24" s="6"/>
      <c r="M24" s="6"/>
      <c r="N24" s="6"/>
      <c r="O24" s="6"/>
      <c r="P24" s="6"/>
      <c r="Q24" s="6"/>
      <c r="R24" s="6"/>
      <c r="S24" s="6"/>
      <c r="T24" s="6"/>
      <c r="U24" s="6"/>
      <c r="V24" s="6"/>
      <c r="W24" s="6"/>
      <c r="X24" s="6"/>
      <c r="Y24" s="6"/>
    </row>
    <row r="25" spans="1:25" ht="133.5" customHeight="1" x14ac:dyDescent="0.2">
      <c r="A25" s="16" t="str">
        <f>'HECVAT - Lite | Vendor Response'!A26</f>
        <v>COMP-03</v>
      </c>
      <c r="B25" s="16" t="str">
        <f>VLOOKUP(A25,Questions!B$3:C$95,2,FALSE)</f>
        <v>Do you have a dedicated Information Security staff or office?</v>
      </c>
      <c r="C25" s="30" t="str">
        <f>VLOOKUP($A25,Questions!$B$3:$I$95,7,FALSE)</f>
        <v>Understanding the security program size (and capabilities) of a vendor has a significant impact on their ability to respond effectively to a security incident. The size of a vendor will determine their SO size, or lack thereof. Use the knowledge of this response when evaluating other vendor statements.</v>
      </c>
      <c r="D25" s="30" t="str">
        <f>VLOOKUP($A25,Questions!$B$3:$I$95,8,FALSE)</f>
        <v>Vague responses to this question should be investigated further. Vendors without dedicated security personnel commonly have no security or security is embedded or dual-homed within operations (administrators). Ask about separation of duties, principle of least privilege, etc. - there are many ways to get additional program state information from the vendor.</v>
      </c>
      <c r="E25" s="81"/>
      <c r="F25" s="27"/>
      <c r="G25" s="27"/>
      <c r="H25" s="27"/>
      <c r="I25" s="27"/>
      <c r="J25" s="27"/>
      <c r="K25" s="27"/>
      <c r="L25" s="27"/>
      <c r="M25" s="27"/>
      <c r="N25" s="27"/>
      <c r="O25" s="27"/>
      <c r="P25" s="27"/>
      <c r="Q25" s="27"/>
      <c r="R25" s="27"/>
      <c r="S25" s="27"/>
      <c r="T25" s="27"/>
      <c r="U25" s="27"/>
      <c r="V25" s="27"/>
      <c r="W25" s="27"/>
      <c r="X25" s="27"/>
      <c r="Y25" s="27"/>
    </row>
    <row r="26" spans="1:25" ht="113.25" customHeight="1" x14ac:dyDescent="0.2">
      <c r="A26" s="16" t="str">
        <f>'HECVAT - Lite | Vendor Response'!A27</f>
        <v>COMP-04</v>
      </c>
      <c r="B26" s="16" t="str">
        <f>VLOOKUP(A26,Questions!B$3:C$95,2,FALSE)</f>
        <v>Do you have a dedicated Software and System Development team(s)? (e.g. Customer Support, Implementation, Product Management, etc.)</v>
      </c>
      <c r="C26" s="30" t="str">
        <f>VLOOKUP($A26,Questions!$B$3:$I$95,7,FALSE)</f>
        <v>Understanding the development team size (and capabilities) of a vendor has a significant impact on their ability to produce and maintain code, adhering to secure coding best practices. The size of a vendor will determine their use of dedicated development teams, or lack thereof. Use the knowledge of this response when evaluating other vendor statements.</v>
      </c>
      <c r="D26" s="30" t="str">
        <f>VLOOKUP($A26,Questions!$B$3:$I$95,8,FALSE)</f>
        <v>Follow-up inquiries for vendor team strategies will be unique to your institution and may depend on the underlying infrastructures needed to support a system for your specific use case.</v>
      </c>
      <c r="E26" s="82"/>
      <c r="F26" s="83"/>
      <c r="G26" s="83"/>
      <c r="H26" s="83"/>
      <c r="I26" s="83"/>
      <c r="J26" s="83"/>
      <c r="K26" s="83"/>
      <c r="L26" s="83"/>
      <c r="M26" s="83"/>
      <c r="N26" s="83"/>
      <c r="O26" s="83"/>
      <c r="P26" s="83"/>
      <c r="Q26" s="83"/>
      <c r="R26" s="83"/>
      <c r="S26" s="83"/>
      <c r="T26" s="83"/>
      <c r="U26" s="83"/>
      <c r="V26" s="83"/>
      <c r="W26" s="83"/>
      <c r="X26" s="83"/>
      <c r="Y26" s="83"/>
    </row>
    <row r="27" spans="1:25" ht="73.5" customHeight="1" x14ac:dyDescent="0.15">
      <c r="A27" s="16" t="str">
        <f>'HECVAT - Lite | Vendor Response'!A28</f>
        <v>COMP-05</v>
      </c>
      <c r="B27" s="16" t="str">
        <f>VLOOKUP(A27,Questions!B$3:C$95,2,FALSE)</f>
        <v>Does your product process protected health information (PHI) or any data covered by the Health Insurance Portability and Accountability Act?</v>
      </c>
      <c r="C27" s="30" t="str">
        <f>VLOOKUP($A27,Questions!$B$3:$I$95,7,FALSE)</f>
        <v>Responses to this question may indicate the presence of PHI data in the vended product.</v>
      </c>
      <c r="D27" s="30" t="str">
        <f>VLOOKUP($A27,Questions!$B$3:$I$95,8,FALSE)</f>
        <v>Determine if the HECVAT Lite is appropriate for assessing products hosting and/or interacting with PHI. HECVAT Full may be more appropriate, depending on your risk tolerance and use case.</v>
      </c>
      <c r="E27" s="14"/>
      <c r="F27" s="6"/>
      <c r="G27" s="6"/>
      <c r="H27" s="6"/>
      <c r="I27" s="6"/>
      <c r="J27" s="6"/>
      <c r="K27" s="6"/>
      <c r="L27" s="6"/>
      <c r="M27" s="6"/>
      <c r="N27" s="6"/>
      <c r="O27" s="6"/>
      <c r="P27" s="6"/>
      <c r="Q27" s="6"/>
      <c r="R27" s="6"/>
      <c r="S27" s="6"/>
      <c r="T27" s="6"/>
      <c r="U27" s="6"/>
      <c r="V27" s="6"/>
      <c r="W27" s="6"/>
      <c r="X27" s="6"/>
      <c r="Y27" s="6"/>
    </row>
    <row r="28" spans="1:25" ht="114.75" customHeight="1" x14ac:dyDescent="0.15">
      <c r="A28" s="16" t="str">
        <f>'HECVAT - Lite | Vendor Response'!A29</f>
        <v>COMP-06</v>
      </c>
      <c r="B28" s="16" t="str">
        <f>VLOOKUP(A28,Questions!B$3:C$95,2,FALSE)</f>
        <v>Will data regulated by PCI DSS reside in the vended product?</v>
      </c>
      <c r="C28" s="30" t="str">
        <f>VLOOKUP($A28,Questions!$B$3:$I$95,7,FALSE)</f>
        <v>Responses to this question may indicate the presence of PCI DSS regulated data in the vended product.</v>
      </c>
      <c r="D28" s="30" t="str">
        <f>VLOOKUP($A28,Questions!$B$3:$I$95,8,FALSE)</f>
        <v>Determine if the HECVAT Lite is appropriate for assessing products hosting and/or interacting with PCI DSS regulated data. HECVAT Full may be more appropriate, depending on your risk tolerance and use case.</v>
      </c>
      <c r="E28" s="14" t="s">
        <v>706</v>
      </c>
      <c r="F28" s="6"/>
      <c r="G28" s="6"/>
      <c r="H28" s="6"/>
      <c r="I28" s="6"/>
      <c r="J28" s="6"/>
      <c r="K28" s="6"/>
      <c r="L28" s="6"/>
      <c r="M28" s="6"/>
      <c r="N28" s="6"/>
      <c r="O28" s="6"/>
      <c r="P28" s="6"/>
      <c r="Q28" s="6"/>
      <c r="R28" s="6"/>
      <c r="S28" s="6"/>
      <c r="T28" s="6"/>
      <c r="U28" s="6"/>
      <c r="V28" s="6"/>
      <c r="W28" s="6"/>
      <c r="X28" s="6"/>
      <c r="Y28" s="6"/>
    </row>
    <row r="29" spans="1:25" ht="114.75" customHeight="1" x14ac:dyDescent="0.15">
      <c r="A29" s="16" t="str">
        <f>'HECVAT - Lite | Vendor Response'!A30</f>
        <v>COMP-07</v>
      </c>
      <c r="B29" s="16" t="str">
        <f>VLOOKUP(A29,Questions!B$3:C$95,2,FALSE)</f>
        <v>Use this area to share information about your environment that will assist those who are assessing your company data security program.</v>
      </c>
      <c r="C29" s="30" t="str">
        <f>VLOOKUP($A29,Questions!$B$3:$I$95,7,FALSE)</f>
        <v>For the 20% that HECVAT may not cover, this gives the vendor a chance to support their other responses. Beware when this area is populated with sales hype or other non-relevant information. Thorough documentation, supporting evidence, and/or robust responses go a long way in building trust in this assessment process.</v>
      </c>
      <c r="D29" s="30" t="str">
        <f>VLOOKUP($A29,Questions!$B$3:$I$95,8,FALSE)</f>
        <v>This is a freebie to help the vendor state their "case". If a vendor does not add anything here (or it is just sales stuff), we can assume it was filled out by a sales engineer and questions will be evaluated with higher scrutiny.</v>
      </c>
      <c r="E29" s="14" t="s">
        <v>707</v>
      </c>
      <c r="F29" s="6"/>
      <c r="G29" s="6"/>
      <c r="H29" s="6"/>
      <c r="I29" s="6"/>
      <c r="J29" s="6"/>
      <c r="K29" s="6"/>
      <c r="L29" s="6"/>
      <c r="M29" s="6"/>
      <c r="N29" s="6"/>
      <c r="O29" s="6"/>
      <c r="P29" s="6"/>
      <c r="Q29" s="6"/>
      <c r="R29" s="6"/>
      <c r="S29" s="6"/>
      <c r="T29" s="6"/>
      <c r="U29" s="6"/>
      <c r="V29" s="6"/>
      <c r="W29" s="6"/>
      <c r="X29" s="6"/>
      <c r="Y29" s="6"/>
    </row>
    <row r="30" spans="1:25" ht="36" customHeight="1" x14ac:dyDescent="0.15">
      <c r="A30" s="279" t="s">
        <v>6</v>
      </c>
      <c r="B30" s="271"/>
      <c r="C30" s="18" t="s">
        <v>708</v>
      </c>
      <c r="D30" s="18" t="s">
        <v>709</v>
      </c>
      <c r="E30" s="14"/>
      <c r="F30" s="6"/>
      <c r="G30" s="6"/>
      <c r="H30" s="6"/>
      <c r="I30" s="6"/>
      <c r="J30" s="6"/>
      <c r="K30" s="6"/>
      <c r="L30" s="6"/>
      <c r="M30" s="6"/>
      <c r="N30" s="6"/>
      <c r="O30" s="6"/>
      <c r="P30" s="6"/>
      <c r="Q30" s="6"/>
      <c r="R30" s="6"/>
      <c r="S30" s="6"/>
      <c r="T30" s="6"/>
      <c r="U30" s="6"/>
      <c r="V30" s="6"/>
      <c r="W30" s="6"/>
      <c r="X30" s="6"/>
      <c r="Y30" s="6"/>
    </row>
    <row r="31" spans="1:25" ht="64.5" customHeight="1" x14ac:dyDescent="0.15">
      <c r="A31" s="16" t="str">
        <f>'HECVAT - Lite | Vendor Response'!A32</f>
        <v>DOCU-01</v>
      </c>
      <c r="B31" s="16" t="str">
        <f>VLOOKUP(A31,Questions!B$3:C$95,2,FALSE)</f>
        <v>Have you undergone a SSAE 18 / SOC 2 audit?</v>
      </c>
      <c r="C31" s="30" t="str">
        <f>VLOOKUP($A31,Questions!$B$3:$I$95,7,FALSE)</f>
        <v>Standard documentation, relevant to institutions requiring a vendor to undergo SSAE 18 audits.</v>
      </c>
      <c r="D31" s="30" t="str">
        <f>VLOOKUP($A31,Questions!$B$3:$I$95,8,FALSE)</f>
        <v>Follow-up inquiries for SSAE 18 content will be institution/implementation specific.</v>
      </c>
      <c r="E31" s="14"/>
      <c r="F31" s="6"/>
      <c r="G31" s="6"/>
      <c r="H31" s="6"/>
      <c r="I31" s="6"/>
      <c r="J31" s="6"/>
      <c r="K31" s="6"/>
      <c r="L31" s="6"/>
      <c r="M31" s="6"/>
      <c r="N31" s="6"/>
      <c r="O31" s="6"/>
      <c r="P31" s="6"/>
      <c r="Q31" s="6"/>
      <c r="R31" s="6"/>
      <c r="S31" s="6"/>
      <c r="T31" s="6"/>
      <c r="U31" s="6"/>
      <c r="V31" s="6"/>
      <c r="W31" s="6"/>
      <c r="X31" s="6"/>
      <c r="Y31" s="6"/>
    </row>
    <row r="32" spans="1:25" ht="63.75" customHeight="1" x14ac:dyDescent="0.15">
      <c r="A32" s="16" t="str">
        <f>'HECVAT - Lite | Vendor Response'!A33</f>
        <v>DOCU-02</v>
      </c>
      <c r="B32" s="16" t="str">
        <f>VLOOKUP(A32,Questions!B$3:C$95,2,FALSE)</f>
        <v>Have you completed the Cloud Security Alliance (CSA) CAIQ?</v>
      </c>
      <c r="C32" s="30" t="str">
        <f>VLOOKUP($A32,Questions!$B$3:$I$95,7,FALSE)</f>
        <v>Many vendors have populated a CAIQ or at least a self-assessment. Although lacking in some areas important to Higher Ed, these documents are useful for supplemental assessment.</v>
      </c>
      <c r="D32" s="30" t="str">
        <f>VLOOKUP($A32,Questions!$B$3:$I$95,8,FALSE)</f>
        <v>Follow-up inquiries for CSA content will be institution/implementation specific.</v>
      </c>
      <c r="E32" s="14"/>
      <c r="F32" s="6"/>
      <c r="G32" s="6"/>
      <c r="H32" s="6"/>
      <c r="I32" s="6"/>
      <c r="J32" s="6"/>
      <c r="K32" s="6"/>
      <c r="L32" s="6"/>
      <c r="M32" s="6"/>
      <c r="N32" s="6"/>
      <c r="O32" s="6"/>
      <c r="P32" s="6"/>
      <c r="Q32" s="6"/>
      <c r="R32" s="6"/>
      <c r="S32" s="6"/>
      <c r="T32" s="6"/>
      <c r="U32" s="6"/>
      <c r="V32" s="6"/>
      <c r="W32" s="6"/>
      <c r="X32" s="6"/>
      <c r="Y32" s="6"/>
    </row>
    <row r="33" spans="1:25" ht="63.75" customHeight="1" x14ac:dyDescent="0.15">
      <c r="A33" s="16" t="str">
        <f>'HECVAT - Lite | Vendor Response'!A34</f>
        <v>DOCU-03</v>
      </c>
      <c r="B33" s="16" t="str">
        <f>VLOOKUP(A33,Questions!B$3:C$95,2,FALSE)</f>
        <v>Have you received the Cloud Security Alliance STAR certification?</v>
      </c>
      <c r="C33" s="30" t="str">
        <f>VLOOKUP($A33,Questions!$B$3:$I$95,7,FALSE)</f>
        <v>If a vendor is STAR certified, vendor responses can theoretically be more trusted since CSA has verified their responses. Trust, but verify for yourself, as needed.</v>
      </c>
      <c r="D33" s="30" t="str">
        <f>VLOOKUP($A33,Questions!$B$3:$I$95,8,FALSE)</f>
        <v>If STAR certification is important to your institution you may have specific follow-up details for documentation purposes.</v>
      </c>
      <c r="E33" s="14"/>
      <c r="F33" s="6"/>
      <c r="G33" s="6"/>
      <c r="H33" s="6"/>
      <c r="I33" s="6"/>
      <c r="J33" s="6"/>
      <c r="K33" s="6"/>
      <c r="L33" s="6"/>
      <c r="M33" s="6"/>
      <c r="N33" s="6"/>
      <c r="O33" s="6"/>
      <c r="P33" s="6"/>
      <c r="Q33" s="6"/>
      <c r="R33" s="6"/>
      <c r="S33" s="6"/>
      <c r="T33" s="6"/>
      <c r="U33" s="6"/>
      <c r="V33" s="6"/>
      <c r="W33" s="6"/>
      <c r="X33" s="6"/>
      <c r="Y33" s="6"/>
    </row>
    <row r="34" spans="1:25" ht="120.75" customHeight="1" x14ac:dyDescent="0.15">
      <c r="A34" s="16" t="str">
        <f>'HECVAT - Lite | Vendor Response'!A35</f>
        <v>DOCU-04</v>
      </c>
      <c r="B34" s="16" t="str">
        <f>VLOOKUP(A34,Questions!B$3:C$95,2,FALSE)</f>
        <v>Do you conform with a specific industry standard security framework? (e.g. NIST Cybersecurity Framework, CIS Controls, ISO 27001, etc.)</v>
      </c>
      <c r="C34" s="30" t="str">
        <f>VLOOKUP($A34,Questions!$B$3:$I$95,7,FALSE)</f>
        <v>The details of the standard are not the focus here, it is the fact that a vendor builds their environment around a standard and that they continually evaluate and assess their security programs.</v>
      </c>
      <c r="D34" s="30" t="str">
        <f>VLOOKUP($A34,Questions!$B$3:$I$95,8,FALSE)</f>
        <v>In an ideal world, a vendor will conform to an industry framework that is adopted by an institution. When this synergy does not exist, the interpretation of the vendor's responses must be interpreted in the context of the institution's environment. Follow-up inquires for industry frameworks (and levels of adoption) will be institution/implementation specific.</v>
      </c>
      <c r="E34" s="14"/>
      <c r="F34" s="6"/>
      <c r="G34" s="6"/>
      <c r="H34" s="6"/>
      <c r="I34" s="6"/>
      <c r="J34" s="6"/>
      <c r="K34" s="6"/>
      <c r="L34" s="6"/>
      <c r="M34" s="6"/>
      <c r="N34" s="6"/>
      <c r="O34" s="6"/>
      <c r="P34" s="6"/>
      <c r="Q34" s="6"/>
      <c r="R34" s="6"/>
      <c r="S34" s="6"/>
      <c r="T34" s="6"/>
      <c r="U34" s="6"/>
      <c r="V34" s="6"/>
      <c r="W34" s="6"/>
      <c r="X34" s="6"/>
      <c r="Y34" s="6"/>
    </row>
    <row r="35" spans="1:25" ht="63.75" customHeight="1" x14ac:dyDescent="0.15">
      <c r="A35" s="16" t="str">
        <f>'HECVAT - Lite | Vendor Response'!A36</f>
        <v>DOCU-05</v>
      </c>
      <c r="B35" s="16" t="str">
        <f>VLOOKUP(A35,Questions!B$3:C$95,2,FALSE)</f>
        <v>Can the systems that hold the institution's data be compliant with NIST SP 800-171 and/or CMMC Level 3 standards?</v>
      </c>
      <c r="C35" s="30" t="str">
        <f>VLOOKUP($A35,Questions!$B$3:$I$95,7,FALSE)</f>
        <v>For institutions that collaborate with the United States government, FISMA compliance may be required.</v>
      </c>
      <c r="D35" s="30" t="str">
        <f>VLOOKUP($A35,Questions!$B$3:$I$95,8,FALSE)</f>
        <v>Follow-up inquiries for FISMA compliance will be institution/implementation specific.</v>
      </c>
      <c r="E35" s="14"/>
      <c r="F35" s="6"/>
      <c r="G35" s="6"/>
      <c r="H35" s="6"/>
      <c r="I35" s="6"/>
      <c r="J35" s="6"/>
      <c r="K35" s="6"/>
      <c r="L35" s="6"/>
      <c r="M35" s="6"/>
      <c r="N35" s="6"/>
      <c r="O35" s="6"/>
      <c r="P35" s="6"/>
      <c r="Q35" s="6"/>
      <c r="R35" s="6"/>
      <c r="S35" s="6"/>
      <c r="T35" s="6"/>
      <c r="U35" s="6"/>
      <c r="V35" s="6"/>
      <c r="W35" s="6"/>
      <c r="X35" s="6"/>
      <c r="Y35" s="6"/>
    </row>
    <row r="36" spans="1:25" ht="113.25" customHeight="1" x14ac:dyDescent="0.15">
      <c r="A36" s="16" t="str">
        <f>'HECVAT - Lite | Vendor Response'!A37</f>
        <v>DOCU-06</v>
      </c>
      <c r="B36" s="16" t="str">
        <f>VLOOKUP(A36,Questions!B$3:C$95,2,FALSE)</f>
        <v>Can you provide overall system and/or application architecture diagrams including a full description of the data flow for all components of the system?</v>
      </c>
      <c r="C36" s="30" t="str">
        <f>VLOOKUP($A36,Questions!$B$3:$I$95,7,FALSE)</f>
        <v>Many systems can be used a variety of ways. We want these implementation type diagrams so that we can understand the "real" use of the product.</v>
      </c>
      <c r="D36" s="30" t="str">
        <f>VLOOKUP($A36,Questions!$B$3:$I$95,8,FALSE)</f>
        <v>Additional requests for documentation are made when other parts of the HECVAT are insufficient. Although helpful, many vendors do not provide supporting documentation. We try to be specific with our follow-up questions so that vendors understand we are not looking for 20-50 page whitepapers (sales documentation).</v>
      </c>
      <c r="E36" s="14"/>
      <c r="F36" s="6"/>
      <c r="G36" s="6"/>
      <c r="H36" s="6"/>
      <c r="I36" s="6"/>
      <c r="J36" s="6"/>
      <c r="K36" s="6"/>
      <c r="L36" s="6"/>
      <c r="M36" s="6"/>
      <c r="N36" s="6"/>
      <c r="O36" s="6"/>
      <c r="P36" s="6"/>
      <c r="Q36" s="6"/>
      <c r="R36" s="6"/>
      <c r="S36" s="6"/>
      <c r="T36" s="6"/>
      <c r="U36" s="6"/>
      <c r="V36" s="6"/>
      <c r="W36" s="6"/>
      <c r="X36" s="6"/>
      <c r="Y36" s="6"/>
    </row>
    <row r="37" spans="1:25" ht="96" customHeight="1" x14ac:dyDescent="0.15">
      <c r="A37" s="16" t="s">
        <v>70</v>
      </c>
      <c r="B37" s="16" t="str">
        <f>VLOOKUP(A37,Questions!B$3:C$95,2,FALSE)</f>
        <v>Does your organization have a data privacy policy?</v>
      </c>
      <c r="C37" s="30" t="str">
        <f>VLOOKUP($A37,Questions!$B$3:$I$95,7,FALSE)</f>
        <v>Managing and protecting institution data is the reason organizations perform security and risk assessments. Privacy policies outline how vendors will obtain, use, share, and protect institutional data and as such, should be robust in its language. Beware of vaguely worded privacy policies.</v>
      </c>
      <c r="D37" s="30" t="str">
        <f>VLOOKUP($A37,Questions!$B$3:$I$95,8,FALSE)</f>
        <v>Inquire about any privacy language the vendor may have. It may not be ideal but there may be something available to assess or enough to have your legal counsel or policy/privacy professionals review.</v>
      </c>
      <c r="E37" s="14"/>
      <c r="F37" s="6"/>
      <c r="G37" s="6"/>
      <c r="H37" s="6"/>
      <c r="I37" s="6"/>
      <c r="J37" s="6"/>
      <c r="K37" s="6"/>
      <c r="L37" s="6"/>
      <c r="M37" s="6"/>
      <c r="N37" s="6"/>
      <c r="O37" s="6"/>
      <c r="P37" s="6"/>
      <c r="Q37" s="6"/>
      <c r="R37" s="6"/>
      <c r="S37" s="6"/>
      <c r="T37" s="6"/>
      <c r="U37" s="6"/>
      <c r="V37" s="6"/>
      <c r="W37" s="6"/>
      <c r="X37" s="6"/>
      <c r="Y37" s="6"/>
    </row>
    <row r="38" spans="1:25" ht="132" customHeight="1" x14ac:dyDescent="0.15">
      <c r="A38" s="16" t="s">
        <v>71</v>
      </c>
      <c r="B38" s="16" t="str">
        <f>VLOOKUP(A38,Questions!B$3:C$95,2,FALSE)</f>
        <v>Do you have a documented, and currently implemented, employee onboarding and offboarding policy?</v>
      </c>
      <c r="C38" s="30" t="str">
        <f>VLOOKUP($A38,Questions!$B$3:$I$95,7,FALSE)</f>
        <v>Managing and protecting a vendor's assets through appropriate human resource management is of the upmost importance. Knowing how roles and access controls are implemented (directed by policy) within a vendor's infrastructure during the onboarding and offboarding processes are indicative of how access control is regarded in other areas on the provider (vendor).</v>
      </c>
      <c r="D38" s="30" t="str">
        <f>VLOOKUP($A38,Questions!$B$3:$I$95,8,FALSE)</f>
        <v>Unsatisfactory answers should be met with questions about access control authority, roles and responsibilities (of access grantors), administrative privileges within the vendor's infrastructure(s), etc.</v>
      </c>
      <c r="E38" s="14"/>
      <c r="F38" s="6"/>
      <c r="G38" s="6"/>
      <c r="H38" s="6"/>
      <c r="I38" s="6"/>
      <c r="J38" s="6"/>
      <c r="K38" s="6"/>
      <c r="L38" s="6"/>
      <c r="M38" s="6"/>
      <c r="N38" s="6"/>
      <c r="O38" s="6"/>
      <c r="P38" s="6"/>
      <c r="Q38" s="6"/>
      <c r="R38" s="6"/>
      <c r="S38" s="6"/>
      <c r="T38" s="6"/>
      <c r="U38" s="6"/>
      <c r="V38" s="6"/>
      <c r="W38" s="6"/>
      <c r="X38" s="6"/>
      <c r="Y38" s="6"/>
    </row>
    <row r="39" spans="1:25" ht="96" customHeight="1" x14ac:dyDescent="0.15">
      <c r="A39" s="16" t="s">
        <v>72</v>
      </c>
      <c r="B39" s="16" t="str">
        <f>VLOOKUP(A39,Questions!B$3:C$95,2,FALSE)</f>
        <v>Do you have a well documented Business Continuity Plan (BCP) that is tested annually?</v>
      </c>
      <c r="C39" s="30" t="str">
        <f>VLOOKUP($A39,Questions!$B$3:$I$95,7,FALSE)</f>
        <v>It is expected that a vendor will maintain an accurate BCP and for it to be tested at a regular interval. Any variance to this should be clearly explained. A vendor's response to this question can reveal the value that they place on testing their BCP (and possibly other aspects of their programs).</v>
      </c>
      <c r="D39" s="30" t="str">
        <f>VLOOKUP($A39,Questions!$B$3:$I$95,8,FALSE)</f>
        <v>If the vendor does not have a BCP, point them to https://www.sans.org/reading-room/whitepapers/recovery/business-continuity-planning-concept-operations-1653</v>
      </c>
      <c r="E39" s="14"/>
      <c r="F39" s="6"/>
      <c r="G39" s="6"/>
      <c r="H39" s="6"/>
      <c r="I39" s="6"/>
      <c r="J39" s="6"/>
      <c r="K39" s="6"/>
      <c r="L39" s="6"/>
      <c r="M39" s="6"/>
      <c r="N39" s="6"/>
      <c r="O39" s="6"/>
      <c r="P39" s="6"/>
      <c r="Q39" s="6"/>
      <c r="R39" s="6"/>
      <c r="S39" s="6"/>
      <c r="T39" s="6"/>
      <c r="U39" s="6"/>
      <c r="V39" s="6"/>
      <c r="W39" s="6"/>
      <c r="X39" s="6"/>
      <c r="Y39" s="6"/>
    </row>
    <row r="40" spans="1:25" ht="120" customHeight="1" x14ac:dyDescent="0.15">
      <c r="A40" s="16" t="s">
        <v>73</v>
      </c>
      <c r="B40" s="16" t="str">
        <f>VLOOKUP(A40,Questions!B$3:C$95,2,FALSE)</f>
        <v>Do you have a well documented Disaster Recovery Plan (DRP) that is tested annually?</v>
      </c>
      <c r="C40" s="30" t="str">
        <f>VLOOKUP($A40,Questions!$B$3:$I$95,7,FALSE)</f>
        <v>It is expected that a vendor will maintain an accurate DRP and for it to be tested at a regular interval. Testing a DRP is an important action that improves the efficiency and accuracy of a vendor's recovery plans. Vague responses to this question should be met with concern and appropriate follow-up, based on your institutions risk tolerance.</v>
      </c>
      <c r="D40" s="30" t="str">
        <f>VLOOKUP($A40,Questions!$B$3:$I$95,8,FALSE)</f>
        <v>If the vendor does not have a DRP, point them to https://www.sans.org/reading-room/whitepapers/recovery/disaster-recovery-plan-1164</v>
      </c>
      <c r="E40" s="14"/>
      <c r="F40" s="6"/>
      <c r="G40" s="6"/>
      <c r="H40" s="6"/>
      <c r="I40" s="6"/>
      <c r="J40" s="6"/>
      <c r="K40" s="6"/>
      <c r="L40" s="6"/>
      <c r="M40" s="6"/>
      <c r="N40" s="6"/>
      <c r="O40" s="6"/>
      <c r="P40" s="6"/>
      <c r="Q40" s="6"/>
      <c r="R40" s="6"/>
      <c r="S40" s="6"/>
      <c r="T40" s="6"/>
      <c r="U40" s="6"/>
      <c r="V40" s="6"/>
      <c r="W40" s="6"/>
      <c r="X40" s="6"/>
      <c r="Y40" s="6"/>
    </row>
    <row r="41" spans="1:25" ht="120" customHeight="1" x14ac:dyDescent="0.15">
      <c r="A41" s="16" t="s">
        <v>74</v>
      </c>
      <c r="B41" s="16" t="str">
        <f>VLOOKUP(A41,Questions!B$3:C$95,2,FALSE)</f>
        <v>Do you have a documented change management process?</v>
      </c>
      <c r="C41" s="30" t="str">
        <f>VLOOKUP($A41,Questions!$B$3:$I$95,7,FALSE)</f>
        <v>The lack of a change management function is indicative of immature program processes. Answers to this question can provide insight into how well their responses (on the HECVAT) represent their actual environment(s).</v>
      </c>
      <c r="D41" s="30" t="str">
        <f>VLOOKUP($A41,Questions!$B$3:$I$95,8,FALSE)</f>
        <v>If a weak response is given to this answer, response scrutiny should be increased. Questions about configuration management, system authority, and documentation are appropriate.</v>
      </c>
      <c r="E41" s="14"/>
      <c r="F41" s="6"/>
      <c r="G41" s="6"/>
      <c r="H41" s="6"/>
      <c r="I41" s="6"/>
      <c r="J41" s="6"/>
      <c r="K41" s="6"/>
      <c r="L41" s="6"/>
      <c r="M41" s="6"/>
      <c r="N41" s="6"/>
      <c r="O41" s="6"/>
      <c r="P41" s="6"/>
      <c r="Q41" s="6"/>
      <c r="R41" s="6"/>
      <c r="S41" s="6"/>
      <c r="T41" s="6"/>
      <c r="U41" s="6"/>
      <c r="V41" s="6"/>
      <c r="W41" s="6"/>
      <c r="X41" s="6"/>
      <c r="Y41" s="6"/>
    </row>
    <row r="42" spans="1:25" ht="120" customHeight="1" x14ac:dyDescent="0.15">
      <c r="A42" s="16" t="s">
        <v>75</v>
      </c>
      <c r="B42" s="16" t="str">
        <f>VLOOKUP(A42,Questions!B$3:C$95,2,FALSE)</f>
        <v>Has a VPAT or ACR been created or updated for the product and version under consideration within the past year?</v>
      </c>
      <c r="C42" s="30" t="str">
        <f>VLOOKUP($A42,Questions!$B$3:$I$95,7,FALSE)</f>
        <v>VPATs (Voluntary Product Accessibility Template) / ACRs (Accessibility Conformance Report, a completed VPAT) are standard accessibility reporting formats from the ITIC &lt;https://www.itic.org/policy/accessibility/vpat&gt;. They can be self-assessments from a vendor, though higher confidence is given if completed by expert third parties. It is important to confirm the version of the product tested and reported on for the VPAT matches the one under consideration.</v>
      </c>
      <c r="D42" s="30" t="str">
        <f>VLOOKUP($A42,Questions!$B$3:$I$95,8,FALSE)</f>
        <v>Cross-reference Accessibility Conformance Reports (ACR) with any answers from ITAC-04 about product roadmaps for accessibility improvements.</v>
      </c>
      <c r="E42" s="14"/>
      <c r="F42" s="6"/>
      <c r="G42" s="6"/>
      <c r="H42" s="6"/>
      <c r="I42" s="6"/>
      <c r="J42" s="6"/>
      <c r="K42" s="6"/>
      <c r="L42" s="6"/>
      <c r="M42" s="6"/>
      <c r="N42" s="6"/>
      <c r="O42" s="6"/>
      <c r="P42" s="6"/>
      <c r="Q42" s="6"/>
      <c r="R42" s="6"/>
      <c r="S42" s="6"/>
      <c r="T42" s="6"/>
      <c r="U42" s="6"/>
      <c r="V42" s="6"/>
      <c r="W42" s="6"/>
      <c r="X42" s="6"/>
      <c r="Y42" s="6"/>
    </row>
    <row r="43" spans="1:25" ht="96" customHeight="1" x14ac:dyDescent="0.15">
      <c r="A43" s="16" t="s">
        <v>76</v>
      </c>
      <c r="B43" s="16" t="str">
        <f>VLOOKUP(A43,Questions!B$3:C$95,2,FALSE)</f>
        <v>Do you have documentation to support the accessibility features of your product?</v>
      </c>
      <c r="C43" s="30" t="str">
        <f>VLOOKUP($A43,Questions!$B$3:$I$95,7,FALSE)</f>
        <v>Has the vendor documented any additional information needed by users in order to create accessible products with the tool or platform? Are there tutorials, if needed, on how assistive technology users can best use the product (platforms tested and works best, shortcuts) etc.? In other words, are they taking care of the end users? Accessibility is more than completing checklists.</v>
      </c>
      <c r="D43" s="30" t="str">
        <f>VLOOKUP($A43,Questions!$B$3:$I$95,8,FALSE)</f>
        <v>If specific configurations, settings, themes, author guides or instructions are needed to ensure accessibility, are instructions on how to do so provided for administrators and end users?</v>
      </c>
      <c r="E43" s="14"/>
      <c r="F43" s="6"/>
      <c r="G43" s="6"/>
      <c r="H43" s="6"/>
      <c r="I43" s="6"/>
      <c r="J43" s="6"/>
      <c r="K43" s="6"/>
      <c r="L43" s="6"/>
      <c r="M43" s="6"/>
      <c r="N43" s="6"/>
      <c r="O43" s="6"/>
      <c r="P43" s="6"/>
      <c r="Q43" s="6"/>
      <c r="R43" s="6"/>
      <c r="S43" s="6"/>
      <c r="T43" s="6"/>
      <c r="U43" s="6"/>
      <c r="V43" s="6"/>
      <c r="W43" s="6"/>
      <c r="X43" s="6"/>
      <c r="Y43" s="6"/>
    </row>
    <row r="44" spans="1:25" ht="36.75" customHeight="1" x14ac:dyDescent="0.2">
      <c r="A44" s="279" t="s">
        <v>87</v>
      </c>
      <c r="B44" s="271"/>
      <c r="C44" s="18" t="str">
        <f>$C$30</f>
        <v>Reason for Question</v>
      </c>
      <c r="D44" s="18" t="str">
        <f>$D$30</f>
        <v>Follow-up Inquiries/Responses</v>
      </c>
      <c r="E44" s="81"/>
      <c r="F44" s="27"/>
      <c r="G44" s="27"/>
      <c r="H44" s="27"/>
      <c r="I44" s="27"/>
      <c r="J44" s="27"/>
      <c r="K44" s="27"/>
      <c r="L44" s="27"/>
      <c r="M44" s="27"/>
      <c r="N44" s="27"/>
      <c r="O44" s="27"/>
      <c r="P44" s="28"/>
      <c r="Q44" s="28"/>
      <c r="R44" s="28"/>
      <c r="S44" s="28"/>
      <c r="T44" s="28"/>
      <c r="U44" s="28"/>
      <c r="V44" s="28"/>
      <c r="W44" s="28"/>
      <c r="X44" s="28"/>
      <c r="Y44" s="28"/>
    </row>
    <row r="45" spans="1:25" ht="120" customHeight="1" x14ac:dyDescent="0.2">
      <c r="A45" s="16" t="s">
        <v>88</v>
      </c>
      <c r="B45" s="16" t="str">
        <f>VLOOKUP(A45,Questions!B$3:C$95,2,FALSE)</f>
        <v>Are access controls for institutional accounts based on structured rules, such as role-based access control (RBAC), attribute-based access control (ABAC) or policy-based access control (PBAC)?</v>
      </c>
      <c r="C45" s="30" t="str">
        <f>VLOOKUP($A45,Questions!$B$3:$I$95,7,FALSE)</f>
        <v>Understanding access control capabilities allows an institution to estimate the type of maintenance efforts will be involved to manage a system. Depending on the users, concerns may or not be elevated. The value of this question is largely determined by the deployment strategy and use case of the software/product/service under review. This question is specific to end-users.</v>
      </c>
      <c r="D45" s="30" t="str">
        <f>VLOOKUP($A45,Questions!$B$3:$I$95,8,FALSE)</f>
        <v>Ask the vendor to summarize the best practices to restrict/control the access given to the institution's end-users without the use of RBAC. Make sure to understand the administrative requirements/overhead introduced in the vendor's environment.</v>
      </c>
      <c r="E45" s="81" t="s">
        <v>710</v>
      </c>
      <c r="F45" s="27"/>
      <c r="G45" s="27"/>
      <c r="H45" s="27"/>
      <c r="I45" s="27"/>
      <c r="J45" s="27"/>
      <c r="K45" s="27"/>
      <c r="L45" s="27"/>
      <c r="M45" s="27"/>
      <c r="N45" s="27"/>
      <c r="O45" s="27"/>
      <c r="P45" s="28"/>
      <c r="Q45" s="28"/>
      <c r="R45" s="28"/>
      <c r="S45" s="28"/>
      <c r="T45" s="28"/>
      <c r="U45" s="28"/>
      <c r="V45" s="28"/>
      <c r="W45" s="28"/>
      <c r="X45" s="28"/>
      <c r="Y45" s="28"/>
    </row>
    <row r="46" spans="1:25" ht="102" customHeight="1" x14ac:dyDescent="0.15">
      <c r="A46" s="16" t="s">
        <v>89</v>
      </c>
      <c r="B46" s="16" t="str">
        <f>VLOOKUP(A46,Questions!B$3:C$95,2,FALSE)</f>
        <v>Are access controls for staff within your organization based on structured rules, such as RBAC, ABAC, or PBAC?</v>
      </c>
      <c r="C46" s="30" t="str">
        <f>VLOOKUP($A46,Questions!$B$3:$I$95,7,FALSE)</f>
        <v>Managing a software/product/service may rely on various professionals to administrate a system. This question is focused on how administration, and the segregation of functions, is implemented within the vendor's infrastructure.</v>
      </c>
      <c r="D46" s="30" t="str">
        <f>VLOOKUP($A46,Questions!$B$3:$I$95,8,FALSE)</f>
        <v>Managing a complex infrastructure requires diligence in protecting access and authority. Unsatisfactory responses may indicate the lack of maturity with a vendor and/or a flat infrastructure with few individuals with broad authority. Inquire about separation of duties and look for areas of inappropriate functional overlap.</v>
      </c>
      <c r="E46" s="14" t="s">
        <v>711</v>
      </c>
      <c r="F46" s="6"/>
      <c r="G46" s="6"/>
      <c r="H46" s="6"/>
      <c r="I46" s="6"/>
      <c r="J46" s="6"/>
      <c r="K46" s="6"/>
      <c r="L46" s="6"/>
      <c r="M46" s="6"/>
      <c r="N46" s="6"/>
      <c r="O46" s="6"/>
      <c r="P46" s="6"/>
      <c r="Q46" s="6"/>
      <c r="R46" s="6"/>
      <c r="S46" s="6"/>
      <c r="T46" s="6"/>
      <c r="U46" s="6"/>
      <c r="V46" s="6"/>
      <c r="W46" s="6"/>
      <c r="X46" s="6"/>
      <c r="Y46" s="6"/>
    </row>
    <row r="47" spans="1:25" ht="108" customHeight="1" x14ac:dyDescent="0.15">
      <c r="A47" s="16" t="s">
        <v>90</v>
      </c>
      <c r="B47" s="16" t="str">
        <f>VLOOKUP(A47,Questions!B$3:C$95,2,FALSE)</f>
        <v>Do you have a documented and currently implemented strategy for securing employee workstations when they work remotely? (i.e. not in a trusted computing environment)</v>
      </c>
      <c r="C47" s="30" t="str">
        <f>VLOOKUP($A47,Questions!$B$3:$I$95,7,FALSE)</f>
        <v>Telecommuting in the IT world is the norm and an institution should know that proper safeguards are in place when remote access is allowed. Vendor responses vary greatly so confirm the context of the response if it is not clear. Many cloud services can only be managed remotely so there is often a gray area to interpret for this response.</v>
      </c>
      <c r="D47" s="30" t="str">
        <f>VLOOKUP($A47,Questions!$B$3:$I$95,8,FALSE)</f>
        <v>Request additional documentation that outlines the security controls implemented to safeguard your institutional data.</v>
      </c>
      <c r="E47" s="14" t="s">
        <v>712</v>
      </c>
      <c r="F47" s="6"/>
      <c r="G47" s="6"/>
      <c r="H47" s="6"/>
      <c r="I47" s="6"/>
      <c r="J47" s="6"/>
      <c r="K47" s="6"/>
      <c r="L47" s="6"/>
      <c r="M47" s="6"/>
      <c r="N47" s="6"/>
      <c r="O47" s="6"/>
      <c r="P47" s="6"/>
      <c r="Q47" s="6"/>
      <c r="R47" s="6"/>
      <c r="S47" s="6"/>
      <c r="T47" s="6"/>
      <c r="U47" s="6"/>
      <c r="V47" s="6"/>
      <c r="W47" s="6"/>
      <c r="X47" s="6"/>
      <c r="Y47" s="6"/>
    </row>
    <row r="48" spans="1:25" ht="132" customHeight="1" x14ac:dyDescent="0.15">
      <c r="A48" s="16" t="s">
        <v>91</v>
      </c>
      <c r="B48" s="16" t="str">
        <f>VLOOKUP(A48,Questions!B$3:C$95,2,FALSE)</f>
        <v>Does the system provide data input validation and error messages?</v>
      </c>
      <c r="C48" s="30" t="str">
        <f>VLOOKUP($A48,Questions!$B$3:$I$95,7,FALSE)</f>
        <v>Input validation is a secure coding best practices so confirming its implementation is normally a high priority. Error messages (to the system and user) can be used to detect abnormal use and to better protect institutional data. Depending on the criticality of data and the flow of said data, an institution's risk tolerance will be unique to their environment.</v>
      </c>
      <c r="D48" s="30" t="str">
        <f>VLOOKUP($A48,Questions!$B$3:$I$95,8,FALSE)</f>
        <v>Inquire about any planned improvements to these capabilities. Ask about their product(s) roadmap and try to understand how they prioritize security concerns in their environment.</v>
      </c>
      <c r="E48" s="14" t="s">
        <v>713</v>
      </c>
      <c r="F48" s="6"/>
      <c r="G48" s="6"/>
      <c r="H48" s="6"/>
      <c r="I48" s="6"/>
      <c r="J48" s="6"/>
      <c r="K48" s="6"/>
      <c r="L48" s="6"/>
      <c r="M48" s="6"/>
      <c r="N48" s="6"/>
      <c r="O48" s="6"/>
      <c r="P48" s="6"/>
      <c r="Q48" s="6"/>
      <c r="R48" s="6"/>
      <c r="S48" s="6"/>
      <c r="T48" s="6"/>
      <c r="U48" s="6"/>
      <c r="V48" s="6"/>
      <c r="W48" s="6"/>
      <c r="X48" s="6"/>
      <c r="Y48" s="6"/>
    </row>
    <row r="49" spans="1:25" ht="124.5" customHeight="1" x14ac:dyDescent="0.15">
      <c r="A49" s="16" t="s">
        <v>92</v>
      </c>
      <c r="B49" s="16" t="str">
        <f>VLOOKUP(A49,Questions!B$3:C$95,2,FALSE)</f>
        <v>Are you using a web application firewall (WAF)?</v>
      </c>
      <c r="C49" s="30" t="str">
        <f>VLOOKUP($A49,Questions!$B$3:$I$95,7,FALSE)</f>
        <v>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v>
      </c>
      <c r="D49" s="30" t="str">
        <f>VLOOKUP($A49,Questions!$B$3:$I$95,8,FALSE)</f>
        <v>If a vendors states that they outsource their code development and do not run a WAF, there is elevated reason for concern. Verify how code is tested, monitored, and controlled in production environments.</v>
      </c>
      <c r="E49" s="14" t="s">
        <v>714</v>
      </c>
      <c r="F49" s="6"/>
      <c r="G49" s="6"/>
      <c r="H49" s="6"/>
      <c r="I49" s="6"/>
      <c r="J49" s="6"/>
      <c r="K49" s="6"/>
      <c r="L49" s="6"/>
      <c r="M49" s="6"/>
      <c r="N49" s="6"/>
      <c r="O49" s="6"/>
      <c r="P49" s="6"/>
      <c r="Q49" s="6"/>
      <c r="R49" s="6"/>
      <c r="S49" s="6"/>
      <c r="T49" s="6"/>
      <c r="U49" s="6"/>
      <c r="V49" s="6"/>
      <c r="W49" s="6"/>
      <c r="X49" s="6"/>
      <c r="Y49" s="6"/>
    </row>
    <row r="50" spans="1:25" ht="147.75" customHeight="1" x14ac:dyDescent="0.15">
      <c r="A50" s="16" t="s">
        <v>93</v>
      </c>
      <c r="B50" s="16" t="str">
        <f>VLOOKUP(A50,Questions!B$3:C$95,2,FALSE)</f>
        <v>Do you have a process and implemented procedures for managing your software supply chain (e.g. libraries, repositories, frameworks, etc)</v>
      </c>
      <c r="C50" s="30" t="str">
        <f>VLOOKUP($A50,Questions!$B$3:$I$95,7,FALSE)</f>
        <v>Understanding system requirements and/or dependencies (e.g., open source libraries, repositories, frameworks, toolkits, modules, etc.) can reveal infrastructure risks that may not be apparent by other means. In some cases, the use of trusted components may be favorable. In others, it may initiate the assessment of the vendor's environment in more detail and/or expand the scope of the institution's assessment.</v>
      </c>
      <c r="D50" s="30" t="str">
        <f>VLOOKUP($A50,Questions!$B$3:$I$95,8,FALSE)</f>
        <v>Follow-up inquiries concerning software supply chain will be institution/implementation specific.</v>
      </c>
      <c r="E50" s="14"/>
      <c r="F50" s="6"/>
      <c r="G50" s="6"/>
      <c r="H50" s="6"/>
      <c r="I50" s="6"/>
      <c r="J50" s="6"/>
      <c r="K50" s="6"/>
      <c r="L50" s="6"/>
      <c r="M50" s="6"/>
      <c r="N50" s="6"/>
      <c r="O50" s="6"/>
      <c r="P50" s="6"/>
      <c r="Q50" s="6"/>
      <c r="R50" s="6"/>
      <c r="S50" s="6"/>
      <c r="T50" s="6"/>
      <c r="U50" s="6"/>
      <c r="V50" s="6"/>
      <c r="W50" s="6"/>
      <c r="X50" s="6"/>
      <c r="Y50" s="6"/>
    </row>
    <row r="51" spans="1:25" ht="36" customHeight="1" x14ac:dyDescent="0.15">
      <c r="A51" s="279" t="s">
        <v>94</v>
      </c>
      <c r="B51" s="271"/>
      <c r="C51" s="18" t="str">
        <f>$C$30</f>
        <v>Reason for Question</v>
      </c>
      <c r="D51" s="18" t="str">
        <f>$D$30</f>
        <v>Follow-up Inquiries/Responses</v>
      </c>
      <c r="E51" s="14" t="s">
        <v>715</v>
      </c>
      <c r="F51" s="6"/>
      <c r="G51" s="6"/>
      <c r="H51" s="6"/>
      <c r="I51" s="6"/>
      <c r="J51" s="6"/>
      <c r="K51" s="6"/>
      <c r="L51" s="6"/>
      <c r="M51" s="6"/>
      <c r="N51" s="6"/>
      <c r="O51" s="6"/>
      <c r="P51" s="6"/>
      <c r="Q51" s="6"/>
      <c r="R51" s="6"/>
      <c r="S51" s="6"/>
      <c r="T51" s="6"/>
      <c r="U51" s="6"/>
      <c r="V51" s="6"/>
      <c r="W51" s="6"/>
      <c r="X51" s="6"/>
      <c r="Y51" s="6"/>
    </row>
    <row r="52" spans="1:25" ht="111.75" customHeight="1" x14ac:dyDescent="0.15">
      <c r="A52" s="16" t="s">
        <v>95</v>
      </c>
      <c r="B52" s="16" t="str">
        <f>VLOOKUP(A52,Questions!B$3:C$95,2,FALSE)</f>
        <v>Does your solution support single sign-on (SSO) protocols for user and administrator authentication?</v>
      </c>
      <c r="C52" s="30" t="str">
        <f>VLOOKUP($A52,Questions!$B$3:$I$95,7,FALSE)</f>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v>
      </c>
      <c r="D52" s="30" t="str">
        <f>VLOOKUP($A52,Questions!$B$3:$I$95,8,FALSE)</f>
        <v>Follow-up inquiries for IAM requirements will be institution/implementation specific.</v>
      </c>
      <c r="E52" s="14" t="s">
        <v>716</v>
      </c>
      <c r="F52" s="6"/>
      <c r="G52" s="6"/>
      <c r="H52" s="6"/>
      <c r="I52" s="6"/>
      <c r="J52" s="6"/>
      <c r="K52" s="6"/>
      <c r="L52" s="6"/>
      <c r="M52" s="6"/>
      <c r="N52" s="6"/>
      <c r="O52" s="6"/>
      <c r="P52" s="6"/>
      <c r="Q52" s="6"/>
      <c r="R52" s="6"/>
      <c r="S52" s="6"/>
      <c r="T52" s="6"/>
      <c r="U52" s="6"/>
      <c r="V52" s="6"/>
      <c r="W52" s="6"/>
      <c r="X52" s="6"/>
      <c r="Y52" s="6"/>
    </row>
    <row r="53" spans="1:25" ht="93.75" customHeight="1" x14ac:dyDescent="0.15">
      <c r="A53" s="16" t="s">
        <v>96</v>
      </c>
      <c r="B53" s="16" t="str">
        <f>VLOOKUP(A53,Questions!B$3:C$95,2,FALSE)</f>
        <v>Does your organization participate in InCommon or another eduGAIN affiliated trust federation?</v>
      </c>
      <c r="C53" s="30" t="str">
        <f>VLOOKUP($A53,Questions!$B$3:$I$95,7,FALSE)</f>
        <v>This question defines the vendors scope of federated identity practices and their willingness to embrace higher education requirements.</v>
      </c>
      <c r="D53" s="30" t="str">
        <f>VLOOKUP($A53,Questions!$B$3:$I$95,8,FALSE)</f>
        <v>If a vendor indicates that a system is standalone and cannot integrate with community standards, follow-up with maturity questions and ask about other commodity type functions or other system requirements your institution may have.</v>
      </c>
      <c r="E53" s="14" t="s">
        <v>717</v>
      </c>
      <c r="F53" s="6"/>
      <c r="G53" s="6"/>
      <c r="H53" s="6"/>
      <c r="I53" s="6"/>
      <c r="J53" s="6"/>
      <c r="K53" s="6"/>
      <c r="L53" s="6"/>
      <c r="M53" s="6"/>
      <c r="N53" s="6"/>
      <c r="O53" s="6"/>
      <c r="P53" s="6"/>
      <c r="Q53" s="6"/>
      <c r="R53" s="6"/>
      <c r="S53" s="6"/>
      <c r="T53" s="6"/>
      <c r="U53" s="6"/>
      <c r="V53" s="6"/>
      <c r="W53" s="6"/>
      <c r="X53" s="6"/>
      <c r="Y53" s="6"/>
    </row>
    <row r="54" spans="1:25" ht="117.75" customHeight="1" x14ac:dyDescent="0.15">
      <c r="A54" s="16" t="s">
        <v>97</v>
      </c>
      <c r="B54" s="16" t="str">
        <f>VLOOKUP(A54,Questions!B$3:C$95,2,FALSE)</f>
        <v>Does your application support integration with other authentication and authorization systems?</v>
      </c>
      <c r="C54" s="30" t="str">
        <f>VLOOKUP($A54,Questions!$B$3:$I$95,7,FALSE)</f>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v>
      </c>
      <c r="D54" s="30" t="str">
        <f>VLOOKUP($A54,Questions!$B$3:$I$95,8,FALSE)</f>
        <v>If a vendor indicates that a system is standalone and cannot integrate with the institution's infrastructure, follow-up with maturity questions and ask about other commodity type functions or other system requirements your institution may have.</v>
      </c>
      <c r="E54" s="14" t="s">
        <v>715</v>
      </c>
      <c r="F54" s="6"/>
      <c r="G54" s="6"/>
      <c r="H54" s="6"/>
      <c r="I54" s="6"/>
      <c r="J54" s="6"/>
      <c r="K54" s="6"/>
      <c r="L54" s="6"/>
      <c r="M54" s="6"/>
      <c r="N54" s="6"/>
      <c r="O54" s="6"/>
      <c r="P54" s="6"/>
      <c r="Q54" s="6"/>
      <c r="R54" s="6"/>
      <c r="S54" s="6"/>
      <c r="T54" s="6"/>
      <c r="U54" s="6"/>
      <c r="V54" s="6"/>
      <c r="W54" s="6"/>
      <c r="X54" s="6"/>
      <c r="Y54" s="6"/>
    </row>
    <row r="55" spans="1:25" ht="113.25" customHeight="1" x14ac:dyDescent="0.15">
      <c r="A55" s="16" t="s">
        <v>98</v>
      </c>
      <c r="B55" s="16" t="str">
        <f>VLOOKUP(A55,Questions!B$3:C$95,2,FALSE)</f>
        <v>Does your solution support any of the following Web SSO standards? [e.g., SAML2 (with redirect flow), OIDC, CAS, or other]</v>
      </c>
      <c r="C55" s="30" t="str">
        <f>VLOOKUP($A55,Questions!$B$3:$I$95,7,FALSE)</f>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v>
      </c>
      <c r="D55" s="30" t="str">
        <f>VLOOKUP($A55,Questions!$B$3:$I$95,8,FALSE)</f>
        <v>Follow-up inquiries for IAM requirements will be institution/implementation specific.</v>
      </c>
      <c r="E55" s="14" t="s">
        <v>718</v>
      </c>
      <c r="F55" s="6"/>
      <c r="G55" s="6"/>
      <c r="H55" s="6"/>
      <c r="I55" s="6"/>
      <c r="J55" s="6"/>
      <c r="K55" s="6"/>
      <c r="L55" s="6"/>
      <c r="M55" s="6"/>
      <c r="N55" s="6"/>
      <c r="O55" s="6"/>
      <c r="P55" s="6"/>
      <c r="Q55" s="6"/>
      <c r="R55" s="6"/>
      <c r="S55" s="6"/>
      <c r="T55" s="6"/>
      <c r="U55" s="6"/>
      <c r="V55" s="6"/>
      <c r="W55" s="6"/>
      <c r="X55" s="6"/>
      <c r="Y55" s="6"/>
    </row>
    <row r="56" spans="1:25" ht="84" customHeight="1" x14ac:dyDescent="0.15">
      <c r="A56" s="16" t="s">
        <v>99</v>
      </c>
      <c r="B56" s="16" t="str">
        <f>VLOOKUP(A56,Questions!B$3:C$95,2,FALSE)</f>
        <v>Do you support differentiation between email address and user identifier?</v>
      </c>
      <c r="C56" s="30" t="str">
        <f>VLOOKUP($A56,Questions!$B$3:$I$95,7,FALSE)</f>
        <v>This questions allows an institution to know vendor system limitations and to help them gauge the resources (that may be needed to implement) required to successfully integrate the product/service with institution systems.</v>
      </c>
      <c r="D56" s="30" t="str">
        <f>VLOOKUP($A56,Questions!$B$3:$I$95,8,FALSE)</f>
        <v>Follow-up inquiries for identifier requirements will be institution/implementation specific.</v>
      </c>
      <c r="E56" s="14"/>
      <c r="F56" s="6"/>
      <c r="G56" s="6"/>
      <c r="H56" s="6"/>
      <c r="I56" s="6"/>
      <c r="J56" s="6"/>
      <c r="K56" s="6"/>
      <c r="L56" s="6"/>
      <c r="M56" s="6"/>
      <c r="N56" s="6"/>
      <c r="O56" s="6"/>
      <c r="P56" s="6"/>
      <c r="Q56" s="6"/>
      <c r="R56" s="6"/>
      <c r="S56" s="6"/>
      <c r="T56" s="6"/>
      <c r="U56" s="6"/>
      <c r="V56" s="6"/>
      <c r="W56" s="6"/>
      <c r="X56" s="6"/>
      <c r="Y56" s="6"/>
    </row>
    <row r="57" spans="1:25" ht="98.5" customHeight="1" x14ac:dyDescent="0.15">
      <c r="A57" s="16" t="s">
        <v>100</v>
      </c>
      <c r="B57" s="16" t="str">
        <f>VLOOKUP(A57,Questions!B$3:C$95,2,FALSE)</f>
        <v xml:space="preserve">Do you allow the customer to specify attribute mappings for any needed information beyond a user identifier? [e.g., Reference eduPerson, ePPA/ePPN/ePE ] </v>
      </c>
      <c r="C57" s="30" t="str">
        <f>VLOOKUP($A57,Questions!$B$3:$I$95,7,FALSE)</f>
        <v>This questions allows an institution to know vendor system limitations and to help them gauge the resources (that may be needed to implement) required to successfully integrate the product/service with institution systems.</v>
      </c>
      <c r="D57" s="30" t="str">
        <f>VLOOKUP($A57,Questions!$B$3:$I$95,8,FALSE)</f>
        <v>Follow-up inquiries for attirbute mapping requirements will be institution/implementation specific.</v>
      </c>
      <c r="E57" s="14"/>
      <c r="F57" s="6"/>
      <c r="G57" s="6"/>
      <c r="H57" s="6"/>
      <c r="I57" s="6"/>
      <c r="J57" s="6"/>
      <c r="K57" s="6"/>
      <c r="L57" s="6"/>
      <c r="M57" s="6"/>
      <c r="N57" s="6"/>
      <c r="O57" s="6"/>
      <c r="P57" s="6"/>
      <c r="Q57" s="6"/>
      <c r="R57" s="6"/>
      <c r="S57" s="6"/>
      <c r="T57" s="6"/>
      <c r="U57" s="6"/>
      <c r="V57" s="6"/>
      <c r="W57" s="6"/>
      <c r="X57" s="6"/>
      <c r="Y57" s="6"/>
    </row>
    <row r="58" spans="1:25" ht="96.5" customHeight="1" x14ac:dyDescent="0.15">
      <c r="A58" s="16" t="s">
        <v>101</v>
      </c>
      <c r="B58" s="16" t="str">
        <f>VLOOKUP(A58,Questions!B$3:C$95,2,FALSE)</f>
        <v>Are audit logs available to the institution that include AT LEAST all of the following; login, logout, actions performed, timestamp, and source IP address?</v>
      </c>
      <c r="C58" s="30" t="str">
        <f>VLOOKUP($A58,Questions!$B$3:$I$95,7,FALSE)</f>
        <v>Strong logging capabilities are vital to the proper management of a system. Implementing an immature system that lacks sufficient logging capabilities exposes an institution to great risk. Depending on your risk tolerance and the use case, your institution may or may not be concerned. The focus of this question is end-user logs.</v>
      </c>
      <c r="D58" s="30" t="str">
        <f>VLOOKUP($A58,Questions!$B$3:$I$95,8,FALSE)</f>
        <v>If a weak response is given to this answer, it is appropriate to ask directed answers to get specific information. Ensure that questions are targeted to ensure responses will come from the appropriate party within the vendor.</v>
      </c>
      <c r="E58" s="14"/>
      <c r="F58" s="6"/>
      <c r="G58" s="6"/>
      <c r="H58" s="6"/>
      <c r="I58" s="6"/>
      <c r="J58" s="6"/>
      <c r="K58" s="6"/>
      <c r="L58" s="6"/>
      <c r="M58" s="6"/>
      <c r="N58" s="6"/>
      <c r="O58" s="6"/>
      <c r="P58" s="6"/>
      <c r="Q58" s="6"/>
      <c r="R58" s="6"/>
      <c r="S58" s="6"/>
      <c r="T58" s="6"/>
      <c r="U58" s="6"/>
      <c r="V58" s="6"/>
      <c r="W58" s="6"/>
      <c r="X58" s="6"/>
      <c r="Y58" s="6"/>
    </row>
    <row r="59" spans="1:25" ht="84" customHeight="1" x14ac:dyDescent="0.15">
      <c r="A59" s="16" t="s">
        <v>102</v>
      </c>
      <c r="B59" s="16" t="str">
        <f>VLOOKUP(A59,Questions!B$3:C$95,2,FALSE)</f>
        <v>If you don't support SSO, does your application and/or user-frontend/portal support multi-factor authentication? (e.g. Duo, Google Authenticator, OTP, etc.)</v>
      </c>
      <c r="C59" s="30" t="str">
        <f>VLOOKUP($A59,Questions!$B$3:$I$95,7,FALSE)</f>
        <v xml:space="preserve">2FA/MFA, implemented correctly, strengthens the security state of a system. 2FA/MFA is commonly implemented and in many use cases, a requirement for account protection purposes. </v>
      </c>
      <c r="D59" s="30" t="str">
        <f>VLOOKUP($A59,Questions!$B$3:$I$95,8,FALSE)</f>
        <v>Ask the vendor about hardware and software options, future roadmap for implementations and support, etc.</v>
      </c>
      <c r="E59" s="14"/>
      <c r="F59" s="6"/>
      <c r="G59" s="6"/>
      <c r="H59" s="6"/>
      <c r="I59" s="6"/>
      <c r="J59" s="6"/>
      <c r="K59" s="6"/>
      <c r="L59" s="6"/>
      <c r="M59" s="6"/>
      <c r="N59" s="6"/>
      <c r="O59" s="6"/>
      <c r="P59" s="6"/>
      <c r="Q59" s="6"/>
      <c r="R59" s="6"/>
      <c r="S59" s="6"/>
      <c r="T59" s="6"/>
      <c r="U59" s="6"/>
      <c r="V59" s="6"/>
      <c r="W59" s="6"/>
      <c r="X59" s="6"/>
      <c r="Y59" s="6"/>
    </row>
    <row r="60" spans="1:25" ht="84" customHeight="1" x14ac:dyDescent="0.15">
      <c r="A60" s="16" t="s">
        <v>103</v>
      </c>
      <c r="B60" s="16" t="str">
        <f>VLOOKUP(A60,Questions!B$3:C$95,2,FALSE)</f>
        <v>Does your application automatically lock the session or log-out an account after a period of inactivity?</v>
      </c>
      <c r="C60" s="30" t="str">
        <f>VLOOKUP($A60,Questions!$B$3:$I$95,7,FALSE)</f>
        <v>This is a question to ensure account integrity and institutional data confidentiality.</v>
      </c>
      <c r="D60" s="30" t="str">
        <f>VLOOKUP($A60,Questions!$B$3:$I$95,8,FALSE)</f>
        <v>Follow-up inquiries for IAM requirements will be institution/implementation specific.</v>
      </c>
      <c r="E60" s="14"/>
      <c r="F60" s="6"/>
      <c r="G60" s="6"/>
      <c r="H60" s="6"/>
      <c r="I60" s="6"/>
      <c r="J60" s="6"/>
      <c r="K60" s="6"/>
      <c r="L60" s="6"/>
      <c r="M60" s="6"/>
      <c r="N60" s="6"/>
      <c r="O60" s="6"/>
      <c r="P60" s="6"/>
      <c r="Q60" s="6"/>
      <c r="R60" s="6"/>
      <c r="S60" s="6"/>
      <c r="T60" s="6"/>
      <c r="U60" s="6"/>
      <c r="V60" s="6"/>
      <c r="W60" s="6"/>
      <c r="X60" s="6"/>
      <c r="Y60" s="6"/>
    </row>
    <row r="61" spans="1:25" ht="36" customHeight="1" x14ac:dyDescent="0.15">
      <c r="A61" s="279" t="s">
        <v>104</v>
      </c>
      <c r="B61" s="271"/>
      <c r="C61" s="18" t="str">
        <f>$C$30</f>
        <v>Reason for Question</v>
      </c>
      <c r="D61" s="18" t="str">
        <f>$D$30</f>
        <v>Follow-up Inquiries/Responses</v>
      </c>
      <c r="E61" s="14"/>
      <c r="F61" s="6"/>
      <c r="G61" s="6"/>
      <c r="H61" s="6"/>
      <c r="I61" s="6"/>
      <c r="J61" s="6"/>
      <c r="K61" s="6"/>
      <c r="L61" s="6"/>
      <c r="M61" s="6"/>
      <c r="N61" s="6"/>
      <c r="O61" s="6"/>
      <c r="P61" s="6"/>
      <c r="Q61" s="6"/>
      <c r="R61" s="6"/>
      <c r="S61" s="6"/>
      <c r="T61" s="6"/>
      <c r="U61" s="6"/>
      <c r="V61" s="6"/>
      <c r="W61" s="6"/>
      <c r="X61" s="6"/>
      <c r="Y61" s="6"/>
    </row>
    <row r="62" spans="1:25" ht="111" customHeight="1" x14ac:dyDescent="0.15">
      <c r="A62" s="16" t="s">
        <v>105</v>
      </c>
      <c r="B62" s="16" t="str">
        <f>VLOOKUP(A62,Questions!B$3:C$95,2,FALSE)</f>
        <v>Do you have a systems management and configuration strategy that encompasses servers, appliances, cloud services, applications, and mobile devices (company and employee owned)?</v>
      </c>
      <c r="C62" s="30" t="str">
        <f>VLOOKUP($A62,Questions!$B$3:$I$95,7,FALSE)</f>
        <v>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v>
      </c>
      <c r="D62" s="30" t="str">
        <f>VLOOKUP($A62,Questions!$B$3:$I$95,8,FALSE)</f>
        <v>Follow-up with a robust question set if the vendor cannot clearly state full-control of the integrity of their system(s). Questions about administrator access on end-user devices and other maintenance and patching type questions are appropriate.</v>
      </c>
      <c r="E62" s="14" t="s">
        <v>719</v>
      </c>
      <c r="F62" s="6"/>
      <c r="G62" s="6"/>
      <c r="H62" s="6"/>
      <c r="I62" s="6"/>
      <c r="J62" s="6"/>
      <c r="K62" s="6"/>
      <c r="L62" s="6"/>
      <c r="M62" s="6"/>
      <c r="N62" s="6"/>
      <c r="O62" s="6"/>
      <c r="P62" s="6"/>
      <c r="Q62" s="6"/>
      <c r="R62" s="6"/>
      <c r="S62" s="6"/>
      <c r="T62" s="6"/>
      <c r="U62" s="6"/>
      <c r="V62" s="6"/>
      <c r="W62" s="6"/>
      <c r="X62" s="6"/>
      <c r="Y62" s="6"/>
    </row>
    <row r="63" spans="1:25" ht="85.5" customHeight="1" x14ac:dyDescent="0.15">
      <c r="A63" s="16" t="s">
        <v>106</v>
      </c>
      <c r="B63" s="16" t="str">
        <f>VLOOKUP(A63,Questions!B$3:C$95,2,FALSE)</f>
        <v>Will the institution be notified of major changes to your environment that could impact the institution's security posture?</v>
      </c>
      <c r="C63" s="30" t="str">
        <f>VLOOKUP($A63,Questions!$B$3:$I$95,7,FALSE)</f>
        <v>Notification expectations should be set earlier in the contract/assessment process. Timelines, correspondence medium, and playbook details are all aspects to keep in mind when assessing this response.</v>
      </c>
      <c r="D63" s="30" t="str">
        <f>VLOOKUP($A63,Questions!$B$3:$I$95,8,FALSE)</f>
        <v>If the vendor's response does not cover the details outlined in the reasoning, follow-up and get specific responses for each, as needed.</v>
      </c>
      <c r="E63" s="14" t="s">
        <v>720</v>
      </c>
      <c r="F63" s="6"/>
      <c r="G63" s="6"/>
      <c r="H63" s="6"/>
      <c r="I63" s="6"/>
      <c r="J63" s="6"/>
      <c r="K63" s="6"/>
      <c r="L63" s="6"/>
      <c r="M63" s="6"/>
      <c r="N63" s="6"/>
      <c r="O63" s="6"/>
      <c r="P63" s="6"/>
      <c r="Q63" s="6"/>
      <c r="R63" s="6"/>
      <c r="S63" s="6"/>
      <c r="T63" s="6"/>
      <c r="U63" s="6"/>
      <c r="V63" s="6"/>
      <c r="W63" s="6"/>
      <c r="X63" s="6"/>
      <c r="Y63" s="6"/>
    </row>
    <row r="64" spans="1:25" ht="117" customHeight="1" x14ac:dyDescent="0.15">
      <c r="A64" s="16" t="s">
        <v>107</v>
      </c>
      <c r="B64" s="16" t="str">
        <f>VLOOKUP(A64,Questions!B$3:C$95,2,FALSE)</f>
        <v>Are your systems and applications scanned for vulnerabilities [that are then remediated] prior to new releases?</v>
      </c>
      <c r="C64" s="30" t="str">
        <f>VLOOKUP($A64,Questions!$B$3:$I$95,7,FALSE)</f>
        <v>Modern technologies allow for rapid deployment of features and with them, come changes to an established code environment. The focus of this question is to verify a vendor's practice of regression testing their code and verifying that previously non-existent risks are introduced into a known, secured environment.</v>
      </c>
      <c r="D64" s="30" t="str">
        <f>VLOOKUP($A64,Questions!$B$3:$I$95,8,FALSE)</f>
        <v>Ask if there are plans to implement these processes. Ask the vendor to summarize their decision behind not scanning their applications for vulnerabilities prior to release.</v>
      </c>
      <c r="E64" s="14" t="s">
        <v>721</v>
      </c>
      <c r="F64" s="6"/>
      <c r="G64" s="6"/>
      <c r="H64" s="6"/>
      <c r="I64" s="6"/>
      <c r="J64" s="6"/>
      <c r="K64" s="6"/>
      <c r="L64" s="6"/>
      <c r="M64" s="6"/>
      <c r="N64" s="6"/>
      <c r="O64" s="6"/>
      <c r="P64" s="6"/>
      <c r="Q64" s="6"/>
      <c r="R64" s="6"/>
      <c r="S64" s="6"/>
      <c r="T64" s="6"/>
      <c r="U64" s="6"/>
      <c r="V64" s="6"/>
      <c r="W64" s="6"/>
      <c r="X64" s="6"/>
      <c r="Y64" s="6"/>
    </row>
    <row r="65" spans="1:25" ht="161.25" customHeight="1" x14ac:dyDescent="0.15">
      <c r="A65" s="16" t="s">
        <v>108</v>
      </c>
      <c r="B65" s="16" t="str">
        <f>VLOOKUP(A65,Questions!B$3:C$95,2,FALSE)</f>
        <v>Have your systems and applications had a third party security assessment completed in the last year?</v>
      </c>
      <c r="C65" s="30" t="str">
        <f>VLOOKUP($A65,Questions!$B$3:$I$95,7,FALSE)</f>
        <v>External verification of system and application security controls are important when managing a system. Trust, but verify, is the focus of this question. HECVAT responses are taken at face-value, and verified within reason, in most cases. When a vendor can attest to, and provide externally-provided evidence supporting that attestation, it goes a long way in building trust that the vendor will appropriately protect institutional data.</v>
      </c>
      <c r="D65" s="30" t="str">
        <f>VLOOKUP($A65,Questions!$B$3:$I$95,8,FALSE)</f>
        <v>Ask if there has ever been a vulnerability scan. A short lapse in external assessment validity can be understood (if there is a planned assessment) but a significant time lapse or none whatsoever is cause for elevated levels of concern.</v>
      </c>
      <c r="E65" s="14" t="s">
        <v>722</v>
      </c>
      <c r="F65" s="6"/>
      <c r="G65" s="6"/>
      <c r="H65" s="6"/>
      <c r="I65" s="6"/>
      <c r="J65" s="6"/>
      <c r="K65" s="6"/>
      <c r="L65" s="6"/>
      <c r="M65" s="6"/>
      <c r="N65" s="6"/>
      <c r="O65" s="6"/>
      <c r="P65" s="6"/>
      <c r="Q65" s="6"/>
      <c r="R65" s="6"/>
      <c r="S65" s="6"/>
      <c r="T65" s="6"/>
      <c r="U65" s="6"/>
      <c r="V65" s="6"/>
      <c r="W65" s="6"/>
      <c r="X65" s="6"/>
      <c r="Y65" s="6"/>
    </row>
    <row r="66" spans="1:25" ht="119.25" customHeight="1" x14ac:dyDescent="0.15">
      <c r="A66" s="16" t="s">
        <v>109</v>
      </c>
      <c r="B66" s="16" t="str">
        <f>VLOOKUP(A66,Questions!B$3:C$95,2,FALSE)</f>
        <v>Do you have policy and procedure, currently implemented, guiding how security risks are mitigated until patches can be applied?</v>
      </c>
      <c r="C66" s="30" t="str">
        <f>VLOOKUP($A66,Questions!$B$3:$I$95,7,FALSE)</f>
        <v>New vulnerabilities are published every day and vendors have a responsibility to maintain their software(s). The fundamental nature of operation will expose some risks to the system but it is crucial that a vendor recognize their responsibilities and have a plan to implement them, when this time arrives.</v>
      </c>
      <c r="D66" s="30" t="str">
        <f>VLOOKUP($A66,Questions!$B$3:$I$95,8,FALSE)</f>
        <v>Follow-up inquiries for the vendors patching practices will be institution/implementation specific.</v>
      </c>
      <c r="E66" s="14"/>
      <c r="F66" s="6"/>
      <c r="G66" s="6"/>
      <c r="H66" s="6"/>
      <c r="I66" s="6"/>
      <c r="J66" s="6"/>
      <c r="K66" s="6"/>
      <c r="L66" s="6"/>
      <c r="M66" s="6"/>
      <c r="N66" s="6"/>
      <c r="O66" s="6"/>
      <c r="P66" s="6"/>
      <c r="Q66" s="6"/>
      <c r="R66" s="6"/>
      <c r="S66" s="6"/>
      <c r="T66" s="6"/>
      <c r="U66" s="6"/>
      <c r="V66" s="6"/>
      <c r="W66" s="6"/>
      <c r="X66" s="6"/>
      <c r="Y66" s="6"/>
    </row>
    <row r="67" spans="1:25" ht="36.75" customHeight="1" x14ac:dyDescent="0.15">
      <c r="A67" s="279" t="s">
        <v>110</v>
      </c>
      <c r="B67" s="271"/>
      <c r="C67" s="18" t="str">
        <f>$C$30</f>
        <v>Reason for Question</v>
      </c>
      <c r="D67" s="18" t="str">
        <f>$D$30</f>
        <v>Follow-up Inquiries/Responses</v>
      </c>
      <c r="E67" s="14"/>
      <c r="F67" s="6"/>
      <c r="G67" s="6"/>
      <c r="H67" s="6"/>
      <c r="I67" s="6"/>
      <c r="J67" s="6"/>
      <c r="K67" s="6"/>
      <c r="L67" s="6"/>
      <c r="M67" s="6"/>
      <c r="N67" s="6"/>
      <c r="O67" s="6"/>
      <c r="P67" s="6"/>
      <c r="Q67" s="6"/>
      <c r="R67" s="6"/>
      <c r="S67" s="6"/>
      <c r="T67" s="6"/>
      <c r="U67" s="6"/>
      <c r="V67" s="6"/>
      <c r="W67" s="6"/>
      <c r="X67" s="6"/>
      <c r="Y67" s="6"/>
    </row>
    <row r="68" spans="1:25" ht="147.75" customHeight="1" x14ac:dyDescent="0.15">
      <c r="A68" s="16" t="s">
        <v>111</v>
      </c>
      <c r="B68" s="16" t="str">
        <f>VLOOKUP(A68,Questions!B$3:C$95,2,FALSE)</f>
        <v>Does the environment provide for dedicated single-tenant capabilities? If not, describe how your product or environment separates data from different customers (e.g., logically, physically, single tenancy, multi-tenancy).</v>
      </c>
      <c r="C68" s="30" t="str">
        <f>VLOOKUP($A68,Questions!$B$3:$I$95,7,FALSE)</f>
        <v>A vendor's response to this question can reveal a system's infrastructure quickly. Off-point responses are common here so general follow-up is often needed. Understanding how a vendor segments its customers data (or doesn't) affects various other controls, including network settings, use of encryption, access controls, etc.). A vendor's response here will influence potential follow-up inquiries for other HECVAT questions.</v>
      </c>
      <c r="D68" s="30" t="str">
        <f>VLOOKUP($A68,Questions!$B$3:$I$95,8,FALSE)</f>
        <v>Based on the vendor's response, ask the vendor to appropriately summarize how their environment/strategy is implemented and what compensating controls they have in place to ensure appropriate levels of confidentiality and integrity.</v>
      </c>
      <c r="E68" s="14" t="s">
        <v>723</v>
      </c>
      <c r="F68" s="6"/>
      <c r="G68" s="6"/>
      <c r="H68" s="6"/>
      <c r="I68" s="6"/>
      <c r="J68" s="6"/>
      <c r="K68" s="6"/>
      <c r="L68" s="6"/>
      <c r="M68" s="6"/>
      <c r="N68" s="6"/>
      <c r="O68" s="6"/>
      <c r="P68" s="6"/>
      <c r="Q68" s="6"/>
      <c r="R68" s="6"/>
      <c r="S68" s="6"/>
      <c r="T68" s="6"/>
      <c r="U68" s="6"/>
      <c r="V68" s="6"/>
      <c r="W68" s="6"/>
      <c r="X68" s="6"/>
      <c r="Y68" s="6"/>
    </row>
    <row r="69" spans="1:25" ht="82.5" customHeight="1" x14ac:dyDescent="0.15">
      <c r="A69" s="16" t="s">
        <v>112</v>
      </c>
      <c r="B69" s="16" t="str">
        <f>VLOOKUP(A69,Questions!B$3:C$95,2,FALSE)</f>
        <v>Is sensitive data encrypted, using secure protocols/algorithms, in transport? (e.g. system-to-client)</v>
      </c>
      <c r="C69" s="30" t="str">
        <f>VLOOKUP($A69,Questions!$B$3:$I$95,7,FALSE)</f>
        <v>The need for encryption in transport is unique to your institution's implementation of a system. In particular, the data flow between the system and the end-users of the software/product/service.</v>
      </c>
      <c r="D69" s="30" t="str">
        <f>VLOOKUP($A69,Questions!$B$3:$I$95,8,FALSE)</f>
        <v>Follow-up inquiries for data encryption between the system and end-users will be institution/implementation specific.  You may want to inquire if the authentication transaction is encrypted.</v>
      </c>
      <c r="E69" s="14" t="s">
        <v>724</v>
      </c>
      <c r="F69" s="6"/>
      <c r="G69" s="6"/>
      <c r="H69" s="6"/>
      <c r="I69" s="6"/>
      <c r="J69" s="6"/>
      <c r="K69" s="6"/>
      <c r="L69" s="6"/>
      <c r="M69" s="6"/>
      <c r="N69" s="6"/>
      <c r="O69" s="6"/>
      <c r="P69" s="6"/>
      <c r="Q69" s="6"/>
      <c r="R69" s="6"/>
      <c r="S69" s="6"/>
      <c r="T69" s="6"/>
      <c r="U69" s="6"/>
      <c r="V69" s="6"/>
      <c r="W69" s="6"/>
      <c r="X69" s="6"/>
      <c r="Y69" s="6"/>
    </row>
    <row r="70" spans="1:25" ht="83.25" customHeight="1" x14ac:dyDescent="0.15">
      <c r="A70" s="16" t="s">
        <v>112</v>
      </c>
      <c r="B70" s="16" t="str">
        <f>VLOOKUP(A70,Questions!B$3:C$95,2,FALSE)</f>
        <v>Is sensitive data encrypted, using secure protocols/algorithms, in transport? (e.g. system-to-client)</v>
      </c>
      <c r="C70" s="30" t="str">
        <f>VLOOKUP($A70,Questions!$B$3:$I$95,7,FALSE)</f>
        <v>The need for encryption in transport is unique to your institution's implementation of a system. In particular, the data flow between the system and the end-users of the software/product/service.</v>
      </c>
      <c r="D70" s="30" t="str">
        <f>VLOOKUP($A70,Questions!$B$3:$I$95,8,FALSE)</f>
        <v>Follow-up inquiries for data encryption between the system and end-users will be institution/implementation specific.  You may want to inquire if the authentication transaction is encrypted.</v>
      </c>
      <c r="E70" s="14" t="s">
        <v>725</v>
      </c>
      <c r="F70" s="6"/>
      <c r="G70" s="6"/>
      <c r="H70" s="6"/>
      <c r="I70" s="6"/>
      <c r="J70" s="6"/>
      <c r="K70" s="6"/>
      <c r="L70" s="6"/>
      <c r="M70" s="6"/>
      <c r="N70" s="6"/>
      <c r="O70" s="6"/>
      <c r="P70" s="6"/>
      <c r="Q70" s="6"/>
      <c r="R70" s="6"/>
      <c r="S70" s="6"/>
      <c r="T70" s="6"/>
      <c r="U70" s="6"/>
      <c r="V70" s="6"/>
      <c r="W70" s="6"/>
      <c r="X70" s="6"/>
      <c r="Y70" s="6"/>
    </row>
    <row r="71" spans="1:25" ht="84" customHeight="1" x14ac:dyDescent="0.15">
      <c r="A71" s="16" t="s">
        <v>113</v>
      </c>
      <c r="B71" s="16" t="str">
        <f>VLOOKUP(A71,Questions!B$3:C$95,2,FALSE)</f>
        <v>Is sensitive data encrypted, using secure protocols/algorithms, in storage? (e.g. disk encryption, at-rest, files, and within a running database)</v>
      </c>
      <c r="C71" s="30" t="str">
        <f>VLOOKUP($A71,Questions!$B$3:$I$95,7,FALSE)</f>
        <v>The need for encryption at-rest is unique to your institution's implementation of a system. In particular, system components, architectures, and data flows, all factor into the need for this control.</v>
      </c>
      <c r="D71" s="30" t="str">
        <f>VLOOKUP($A71,Questions!$B$3:$I$95,8,FALSE)</f>
        <v>Follow-up inquiries for data encryption at-rest will be institution/implementation specific.</v>
      </c>
      <c r="E71" s="14" t="s">
        <v>726</v>
      </c>
      <c r="F71" s="6"/>
      <c r="G71" s="6"/>
      <c r="H71" s="6"/>
      <c r="I71" s="6"/>
      <c r="J71" s="6"/>
      <c r="K71" s="6"/>
      <c r="L71" s="6"/>
      <c r="M71" s="6"/>
      <c r="N71" s="6"/>
      <c r="O71" s="6"/>
      <c r="P71" s="6"/>
      <c r="Q71" s="6"/>
      <c r="R71" s="6"/>
      <c r="S71" s="6"/>
      <c r="T71" s="6"/>
      <c r="U71" s="6"/>
      <c r="V71" s="6"/>
      <c r="W71" s="6"/>
      <c r="X71" s="6"/>
      <c r="Y71" s="6"/>
    </row>
    <row r="72" spans="1:25" ht="100.5" customHeight="1" x14ac:dyDescent="0.15">
      <c r="A72" s="16" t="s">
        <v>114</v>
      </c>
      <c r="B72" s="16" t="str">
        <f>VLOOKUP(A72,Questions!B$3:C$95,2,FALSE)</f>
        <v>Are involatile backup copies made according to pre-defined schedules and securely stored and protected?</v>
      </c>
      <c r="C72" s="30" t="str">
        <f>VLOOKUP($A72,Questions!$B$3:$I$95,7,FALSE)</f>
        <v>Ransomware is a significant and growing threat.  Every hosted service should include offline or involitile storage to mitigate this risk.</v>
      </c>
      <c r="D72" s="30" t="str">
        <f>VLOOKUP($A72,Questions!$B$3:$I$95,8,FALSE)</f>
        <v>An institution's use case will drive the requirements for backup strategy. Ensure that the institution's use case and risk tolerance can be met by vendor systems.</v>
      </c>
      <c r="E72" s="14" t="s">
        <v>727</v>
      </c>
      <c r="F72" s="6"/>
      <c r="G72" s="6"/>
      <c r="H72" s="6"/>
      <c r="I72" s="6"/>
      <c r="J72" s="6"/>
      <c r="K72" s="6"/>
      <c r="L72" s="6"/>
      <c r="M72" s="6"/>
      <c r="N72" s="6"/>
      <c r="O72" s="6"/>
      <c r="P72" s="6"/>
      <c r="Q72" s="6"/>
      <c r="R72" s="6"/>
      <c r="S72" s="6"/>
      <c r="T72" s="6"/>
      <c r="U72" s="6"/>
      <c r="V72" s="6"/>
      <c r="W72" s="6"/>
      <c r="X72" s="6"/>
      <c r="Y72" s="6"/>
    </row>
    <row r="73" spans="1:25" ht="84" customHeight="1" x14ac:dyDescent="0.15">
      <c r="A73" s="16" t="s">
        <v>115</v>
      </c>
      <c r="B73" s="16" t="str">
        <f>VLOOKUP(A73,Questions!B$3:C$95,2,FALSE)</f>
        <v>Can the Institution extract a full or partial backup of data?</v>
      </c>
      <c r="C73" s="30" t="str">
        <f>VLOOKUP($A73,Questions!$B$3:$I$95,7,FALSE)</f>
        <v>When cancelling a software/product/service, an institution will commonly want all institutional data that was provided to a vendor. The vendor's response should verify if the institution can extract data or if it is a manual extraction by vendor staff.</v>
      </c>
      <c r="D73" s="30" t="str">
        <f>VLOOKUP($A73,Questions!$B$3:$I$95,8,FALSE)</f>
        <v>A vendor's response should be clear and concise. Be wary of vague responses to this questions and inquire about export specifics, as needed.</v>
      </c>
      <c r="E73" s="14" t="s">
        <v>728</v>
      </c>
      <c r="F73" s="6"/>
      <c r="G73" s="6"/>
      <c r="H73" s="6"/>
      <c r="I73" s="6"/>
      <c r="J73" s="6"/>
      <c r="K73" s="6"/>
      <c r="L73" s="6"/>
      <c r="M73" s="6"/>
      <c r="N73" s="6"/>
      <c r="O73" s="6"/>
      <c r="P73" s="6"/>
      <c r="Q73" s="6"/>
      <c r="R73" s="6"/>
      <c r="S73" s="6"/>
      <c r="T73" s="6"/>
      <c r="U73" s="6"/>
      <c r="V73" s="6"/>
      <c r="W73" s="6"/>
      <c r="X73" s="6"/>
      <c r="Y73" s="6"/>
    </row>
    <row r="74" spans="1:25" ht="112.5" customHeight="1" x14ac:dyDescent="0.15">
      <c r="A74" s="16" t="s">
        <v>117</v>
      </c>
      <c r="B74" s="16" t="str">
        <f>VLOOKUP(A74,Questions!B$3:C$95,2,FALSE)</f>
        <v>Does your staff (or third party) have access to Institutional data (e.g., financial, PHI or other sensitive information) within the application/system?</v>
      </c>
      <c r="C74" s="30" t="str">
        <f>VLOOKUP($A74,Questions!$B$3:$I$95,7,FALSE)</f>
        <v>Confidentiality is the focus of this question. Based on the capabilities of vendor administrators, the institution may require additional safeguards to protect the confidentiality of data stored by/shared with a vendor (e.g., additional layer of encryption, etc.).</v>
      </c>
      <c r="D74" s="30" t="str">
        <f>VLOOKUP($A74,Questions!$B$3:$I$95,8,FALSE)</f>
        <v>If Institutional data is visible by the vendor's system administrators, follow-up with the vendor to understand the scope of visibility, process/procedure that administrators follow, and use cases when administrators are allowed to access (view) Institutional data.</v>
      </c>
      <c r="E74" s="14"/>
      <c r="F74" s="6"/>
      <c r="G74" s="6"/>
      <c r="H74" s="6"/>
      <c r="I74" s="6"/>
      <c r="J74" s="6"/>
      <c r="K74" s="6"/>
      <c r="L74" s="6"/>
      <c r="M74" s="6"/>
      <c r="N74" s="6"/>
      <c r="O74" s="6"/>
      <c r="P74" s="6"/>
      <c r="Q74" s="6"/>
      <c r="R74" s="6"/>
      <c r="S74" s="6"/>
      <c r="T74" s="6"/>
      <c r="U74" s="6"/>
      <c r="V74" s="6"/>
      <c r="W74" s="6"/>
      <c r="X74" s="6"/>
      <c r="Y74" s="6"/>
    </row>
    <row r="75" spans="1:25" ht="36" customHeight="1" x14ac:dyDescent="0.15">
      <c r="A75" s="279" t="s">
        <v>118</v>
      </c>
      <c r="B75" s="271"/>
      <c r="C75" s="18" t="str">
        <f>$C$30</f>
        <v>Reason for Question</v>
      </c>
      <c r="D75" s="18" t="str">
        <f>$D$30</f>
        <v>Follow-up Inquiries/Responses</v>
      </c>
      <c r="E75" s="14" t="s">
        <v>729</v>
      </c>
      <c r="F75" s="6"/>
      <c r="G75" s="6"/>
      <c r="H75" s="6"/>
      <c r="I75" s="6"/>
      <c r="J75" s="6"/>
      <c r="K75" s="6"/>
      <c r="L75" s="6"/>
      <c r="M75" s="6"/>
      <c r="N75" s="6"/>
      <c r="O75" s="6"/>
      <c r="P75" s="6"/>
      <c r="Q75" s="6"/>
      <c r="R75" s="6"/>
      <c r="S75" s="6"/>
      <c r="T75" s="6"/>
      <c r="U75" s="6"/>
      <c r="V75" s="6"/>
      <c r="W75" s="6"/>
      <c r="X75" s="6"/>
      <c r="Y75" s="6"/>
    </row>
    <row r="76" spans="1:25" ht="71.25" customHeight="1" x14ac:dyDescent="0.15">
      <c r="A76" s="16" t="s">
        <v>119</v>
      </c>
      <c r="B76" s="16" t="str">
        <f>VLOOKUP(A76,Questions!B$3:C$95,2,FALSE)</f>
        <v>Does your company manage the physical data center where the institution's data will reside?</v>
      </c>
      <c r="C76" s="30" t="str">
        <f>VLOOKUP($A76,Questions!$B$3:$I$95,7,FALSE)</f>
        <v>Data ownership, availability, and the use of third-parties are all somewhat connected to the response of this question.</v>
      </c>
      <c r="D76" s="30" t="str">
        <f>VLOOKUP($A76,Questions!$B$3:$I$95,8,FALSE)</f>
        <v>Simple responses without supporting documentation should be met with concern. Follow-up with a vendor and request supporting documentation if the answer is in any way dismissive or off-point.</v>
      </c>
      <c r="E76" s="14" t="s">
        <v>730</v>
      </c>
      <c r="F76" s="6"/>
      <c r="G76" s="6"/>
      <c r="H76" s="6"/>
      <c r="I76" s="6"/>
      <c r="J76" s="6"/>
      <c r="K76" s="6"/>
      <c r="L76" s="6"/>
      <c r="M76" s="6"/>
      <c r="N76" s="6"/>
      <c r="O76" s="6"/>
      <c r="P76" s="6"/>
      <c r="Q76" s="6"/>
      <c r="R76" s="6"/>
      <c r="S76" s="6"/>
      <c r="T76" s="6"/>
      <c r="U76" s="6"/>
      <c r="V76" s="6"/>
      <c r="W76" s="6"/>
      <c r="X76" s="6"/>
      <c r="Y76" s="6"/>
    </row>
    <row r="77" spans="1:25" ht="164.25" customHeight="1" x14ac:dyDescent="0.15">
      <c r="A77" s="16" t="s">
        <v>120</v>
      </c>
      <c r="B77" s="16" t="str">
        <f>VLOOKUP(A77,Questions!B$3:C$95,2,FALSE)</f>
        <v>Are you generally able to accomodate storing each institution's data within their geographic region?</v>
      </c>
      <c r="C77" s="30" t="str">
        <f>VLOOKUP($A77,Questions!$B$3:$I$95,7,FALSE)</f>
        <v>An institution's location will dictate what laws and regulations apply to them. As vendor's may not know where all of their customers may reside, it is imperative that vendors are able to accomodate geographic requirements for their customers. Although unfair to expect support for all geographic regions in common infrastructure/platform/software-as-a-service, it is expected that vendor's be absolutely clear about the regions they leverage and/or support.</v>
      </c>
      <c r="D77" s="30" t="str">
        <f>VLOOKUP($A77,Questions!$B$3:$I$95,8,FALSE)</f>
        <v>If a vendor is unable to accomodate storing/processing institutional data within specific regions, ask them why they are unable to? Try to determine if its an infrastructure issue (scalability), a cost-reduction strategy (size/maturity), or some other issue.</v>
      </c>
      <c r="E77" s="14" t="s">
        <v>731</v>
      </c>
      <c r="F77" s="6"/>
      <c r="G77" s="6"/>
      <c r="H77" s="6"/>
      <c r="I77" s="6"/>
      <c r="J77" s="6"/>
      <c r="K77" s="6"/>
      <c r="L77" s="6"/>
      <c r="M77" s="6"/>
      <c r="N77" s="6"/>
      <c r="O77" s="6"/>
      <c r="P77" s="6"/>
      <c r="Q77" s="6"/>
      <c r="R77" s="6"/>
      <c r="S77" s="6"/>
      <c r="T77" s="6"/>
      <c r="U77" s="6"/>
      <c r="V77" s="6"/>
      <c r="W77" s="6"/>
      <c r="X77" s="6"/>
      <c r="Y77" s="6"/>
    </row>
    <row r="78" spans="1:25" ht="186" customHeight="1" x14ac:dyDescent="0.15">
      <c r="A78" s="16" t="s">
        <v>121</v>
      </c>
      <c r="B78" s="16" t="str">
        <f>VLOOKUP(A78,Questions!B$3:C$95,2,FALSE)</f>
        <v>Does the hosting provider have a SOC 2 Type 2 report available?</v>
      </c>
      <c r="C78" s="30" t="str">
        <f>VLOOKUP($A78,Questions!$B$3:$I$95,7,FALSE)</f>
        <v>Understanding the ownership structure of the facility that will host institutional data is important for setting availability expectations and ensure proper contract terms are in place to protect the institution due to use of third-parties. If a vendor uses a third-party vendor to provide datacenter solutions, having that vendor's SOC 2 Type 2 provides additional insight. The ability to assess these "forth-party" vendors is based on your institution's resources. The vendor is responsible for providing this information - ensure that they handle their vendors properly.</v>
      </c>
      <c r="D78" s="30" t="str">
        <f>VLOOKUP($A78,Questions!$B$3:$I$95,8,FALSE)</f>
        <v>Follow-up inquiries for additional vendor's SOC 2 Type 2 reports will be institution/implementation specific.</v>
      </c>
      <c r="E78" s="14" t="s">
        <v>729</v>
      </c>
      <c r="F78" s="6"/>
      <c r="G78" s="6"/>
      <c r="H78" s="6"/>
      <c r="I78" s="6"/>
      <c r="J78" s="6"/>
      <c r="K78" s="6"/>
      <c r="L78" s="6"/>
      <c r="M78" s="6"/>
      <c r="N78" s="6"/>
      <c r="O78" s="6"/>
      <c r="P78" s="6"/>
      <c r="Q78" s="6"/>
      <c r="R78" s="6"/>
      <c r="S78" s="6"/>
      <c r="T78" s="6"/>
      <c r="U78" s="6"/>
      <c r="V78" s="6"/>
      <c r="W78" s="6"/>
      <c r="X78" s="6"/>
      <c r="Y78" s="6"/>
    </row>
    <row r="79" spans="1:25" ht="130.5" customHeight="1" x14ac:dyDescent="0.15">
      <c r="A79" s="16" t="s">
        <v>122</v>
      </c>
      <c r="B79" s="16" t="str">
        <f>VLOOKUP(A79,Questions!B$3:C$95,2,FALSE)</f>
        <v>Does your organization have physical security controls and policies in place?</v>
      </c>
      <c r="C79" s="30" t="str">
        <f>VLOOKUP($A79,Questions!$B$3:$I$95,7,FALSE)</f>
        <v>This question is primarily focused on system(s) integrity. If institutional data is stored in a system that is not physically secured from unauthorized access, the need for compensating controls is often higher. That means that although this question is in the Datacenter section, this question also encompasses office (and other) spaces used by the vendor to conduct operations.</v>
      </c>
      <c r="D79" s="30" t="str">
        <f>VLOOKUP($A79,Questions!$B$3:$I$95,8,FALSE)</f>
        <v>If a weak response is given to this answer, response scrutiny should be increased. Inquire about the size of an organization, how it is physically deployed, how employees interact with each other and verify each others credibility. Any follow-up question related to physical integrity of institutional data is relevant here.</v>
      </c>
      <c r="E79" s="14" t="s">
        <v>732</v>
      </c>
      <c r="F79" s="6"/>
      <c r="G79" s="6"/>
      <c r="H79" s="6"/>
      <c r="I79" s="6"/>
      <c r="J79" s="6"/>
      <c r="K79" s="6"/>
      <c r="L79" s="6"/>
      <c r="M79" s="6"/>
      <c r="N79" s="6"/>
      <c r="O79" s="6"/>
      <c r="P79" s="6"/>
      <c r="Q79" s="6"/>
      <c r="R79" s="6"/>
      <c r="S79" s="6"/>
      <c r="T79" s="6"/>
      <c r="U79" s="6"/>
      <c r="V79" s="6"/>
      <c r="W79" s="6"/>
      <c r="X79" s="6"/>
      <c r="Y79" s="6"/>
    </row>
    <row r="80" spans="1:25" ht="97.5" customHeight="1" x14ac:dyDescent="0.15">
      <c r="A80" s="16" t="s">
        <v>123</v>
      </c>
      <c r="B80" s="16" t="str">
        <f>VLOOKUP(A80,Questions!B$3:C$95,2,FALSE)</f>
        <v>Do you have physical access control and video surveillance to prevent/detect unauthorized access to your data center?</v>
      </c>
      <c r="C80" s="30" t="str">
        <f>VLOOKUP($A80,Questions!$B$3:$I$95,7,FALSE)</f>
        <v>it is important to physically protect and monitor an infrastructure. The purpose of this question is to determine that appropriate protections are in-place at a vendor's data center.</v>
      </c>
      <c r="D80" s="30" t="str">
        <f>VLOOKUP($A80,Questions!$B$3:$I$95,8,FALSE)</f>
        <v>If a vendor answers unsatisfactorily, follow-up with questions about their physical infrastructure strategy (why they are self hosting), geographic redundancy (to determine if the data center is colocated with staff), and any compensating controls they may have in place.</v>
      </c>
      <c r="E80" s="14"/>
      <c r="F80" s="6"/>
      <c r="G80" s="6"/>
      <c r="H80" s="6"/>
      <c r="I80" s="6"/>
      <c r="J80" s="6"/>
      <c r="K80" s="6"/>
      <c r="L80" s="6"/>
      <c r="M80" s="6"/>
      <c r="N80" s="6"/>
      <c r="O80" s="6"/>
      <c r="P80" s="6"/>
      <c r="Q80" s="6"/>
      <c r="R80" s="6"/>
      <c r="S80" s="6"/>
      <c r="T80" s="6"/>
      <c r="U80" s="6"/>
      <c r="V80" s="6"/>
      <c r="W80" s="6"/>
      <c r="X80" s="6"/>
      <c r="Y80" s="6"/>
    </row>
    <row r="81" spans="1:25" ht="36" customHeight="1" x14ac:dyDescent="0.15">
      <c r="A81" s="279" t="s">
        <v>124</v>
      </c>
      <c r="B81" s="271"/>
      <c r="C81" s="18" t="str">
        <f>$C$30</f>
        <v>Reason for Question</v>
      </c>
      <c r="D81" s="18" t="str">
        <f>$D$30</f>
        <v>Follow-up Inquiries/Responses</v>
      </c>
      <c r="E81" s="14" t="s">
        <v>733</v>
      </c>
      <c r="F81" s="6"/>
      <c r="G81" s="6"/>
      <c r="H81" s="6"/>
      <c r="I81" s="6"/>
      <c r="J81" s="6"/>
      <c r="K81" s="6"/>
      <c r="L81" s="6"/>
      <c r="M81" s="6"/>
      <c r="N81" s="6"/>
      <c r="O81" s="6"/>
      <c r="P81" s="6"/>
      <c r="Q81" s="6"/>
      <c r="R81" s="6"/>
      <c r="S81" s="6"/>
      <c r="T81" s="6"/>
      <c r="U81" s="6"/>
      <c r="V81" s="6"/>
      <c r="W81" s="6"/>
      <c r="X81" s="6"/>
      <c r="Y81" s="6"/>
    </row>
    <row r="82" spans="1:25" ht="117.75" customHeight="1" x14ac:dyDescent="0.15">
      <c r="A82" s="16" t="s">
        <v>125</v>
      </c>
      <c r="B82" s="16" t="str">
        <f>VLOOKUP(A82,Questions!B$3:C$95,2,FALSE)</f>
        <v>Do you enforce network segmentation between trusted and untrusted networks (i.e., Internet, DMZ, Extranet, etc.)?</v>
      </c>
      <c r="C82" s="30" t="str">
        <f>VLOOKUP($A82,Questions!$B$3:$I$95,7,FALSE)</f>
        <v>Networks are excellent at segmenting trusted and untrusted networks, a best practice used by many. Implementations can range from simple to complex but at a minimum, need to appropriately implemented and maintained.</v>
      </c>
      <c r="D82" s="30" t="str">
        <f>VLOOKUP($A82,Questions!$B$3:$I$95,8,FALSE)</f>
        <v>The lack of segmentation indicates a flat network is in use. If this is the case, other compensating controls (e.g., host-based tools) will need to be in place to properly manage network communications within a vendor's infrastructure. Ask why the vendor has used this strategy and what they are doing to safeguard institutional data in this environment.</v>
      </c>
      <c r="E82" s="14" t="s">
        <v>734</v>
      </c>
      <c r="F82" s="6"/>
      <c r="G82" s="6"/>
      <c r="H82" s="6"/>
      <c r="I82" s="6"/>
      <c r="J82" s="6"/>
      <c r="K82" s="6"/>
      <c r="L82" s="6"/>
      <c r="M82" s="6"/>
      <c r="N82" s="6"/>
      <c r="O82" s="6"/>
      <c r="P82" s="6"/>
      <c r="Q82" s="6"/>
      <c r="R82" s="6"/>
      <c r="S82" s="6"/>
      <c r="T82" s="6"/>
      <c r="U82" s="6"/>
      <c r="V82" s="6"/>
      <c r="W82" s="6"/>
      <c r="X82" s="6"/>
      <c r="Y82" s="6"/>
    </row>
    <row r="83" spans="1:25" ht="133.5" customHeight="1" x14ac:dyDescent="0.15">
      <c r="A83" s="16" t="s">
        <v>127</v>
      </c>
      <c r="B83" s="16" t="str">
        <f>VLOOKUP(A83,Questions!B$3:C$95,2,FALSE)</f>
        <v>Are you utilizing a stateful packet inspection (SPI) firewall?</v>
      </c>
      <c r="C83" s="30" t="str">
        <f>VLOOKUP($A83,Questions!$B$3:$I$95,7,FALSE)</f>
        <v>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v>
      </c>
      <c r="D83" s="30" t="str">
        <f>VLOOKUP($A83,Questions!$B$3:$I$95,8,FALSE)</f>
        <v>If a vendor states that they do not run a SPI firewall, there is elevated reason for concern. Ensure how network traffic is monitored and managed as well as any compensating controls currently implemented.</v>
      </c>
      <c r="E83" s="14" t="s">
        <v>735</v>
      </c>
      <c r="F83" s="6"/>
      <c r="G83" s="6"/>
      <c r="H83" s="6"/>
      <c r="I83" s="6"/>
      <c r="J83" s="6"/>
      <c r="K83" s="6"/>
      <c r="L83" s="6"/>
      <c r="M83" s="6"/>
      <c r="N83" s="6"/>
      <c r="O83" s="6"/>
      <c r="P83" s="6"/>
      <c r="Q83" s="6"/>
      <c r="R83" s="6"/>
      <c r="S83" s="6"/>
      <c r="T83" s="6"/>
      <c r="U83" s="6"/>
      <c r="V83" s="6"/>
      <c r="W83" s="6"/>
      <c r="X83" s="6"/>
      <c r="Y83" s="6"/>
    </row>
    <row r="84" spans="1:25" ht="130.5" customHeight="1" x14ac:dyDescent="0.15">
      <c r="A84" s="16" t="s">
        <v>128</v>
      </c>
      <c r="B84" s="16" t="str">
        <f>VLOOKUP(A84,Questions!B$3:C$95,2,FALSE)</f>
        <v>Do you use an automated IDS/IPS system to monitor for intrusions?</v>
      </c>
      <c r="C84" s="30" t="str">
        <f>VLOOKUP($A84,Questions!$B$3:$I$95,7,FALSE)</f>
        <v>It is important to have detective and preventive capabilities in an information system to protect institutional data. Somewhat expected in information systems, vendors without IDS/IPSs implemented should raise concerns. Compensating controls need future evaluation, if provided by the vendor.</v>
      </c>
      <c r="D84" s="30" t="str">
        <f>VLOOKUP($A84,Questions!$B$3:$I$95,8,FALSE)</f>
        <v>A security program with limited resources for event detection and prevention is not effective. Inquiries should include training for staff, reasoning behind not using IDS/IPS technologies, and how systems are monitored. Additional questions about a SIEM and other tooling may be appropriate. Ask how systems are actively protected and how malicious activity is stopped.</v>
      </c>
      <c r="E84" s="14" t="s">
        <v>736</v>
      </c>
      <c r="F84" s="6"/>
      <c r="G84" s="6"/>
      <c r="H84" s="6"/>
      <c r="I84" s="6"/>
      <c r="J84" s="6"/>
      <c r="K84" s="6"/>
      <c r="L84" s="6"/>
      <c r="M84" s="6"/>
      <c r="N84" s="6"/>
      <c r="O84" s="6"/>
      <c r="P84" s="6"/>
      <c r="Q84" s="6"/>
      <c r="R84" s="6"/>
      <c r="S84" s="6"/>
      <c r="T84" s="6"/>
      <c r="U84" s="6"/>
      <c r="V84" s="6"/>
      <c r="W84" s="6"/>
      <c r="X84" s="6"/>
      <c r="Y84" s="6"/>
    </row>
    <row r="85" spans="1:25" ht="120.75" customHeight="1" x14ac:dyDescent="0.15">
      <c r="A85" s="16" t="s">
        <v>129</v>
      </c>
      <c r="B85" s="16" t="str">
        <f>VLOOKUP(A85,Questions!B$3:C$95,2,FALSE)</f>
        <v>Are you employing any next-generation persistent threat (NGPT) monitoring?</v>
      </c>
      <c r="C85" s="30" t="str">
        <f>VLOOKUP($A85,Questions!$B$3:$I$95,7,FALSE)</f>
        <v>This question is primarily focused on the maturity of a vendor's security program. Technologies are rapidly introduced and the toolsets needed to monitor, manage, and secure them need to keep up. Vendor responses to this question can give an institution insight into the maturity and overall state of a vendor's security.</v>
      </c>
      <c r="D85" s="30" t="str">
        <f>VLOOKUP($A85,Questions!$B$3:$I$95,8,FALSE)</f>
        <v>Follow-up inquiries for NGPT monitoring will be institution/implementation specific.</v>
      </c>
      <c r="E85" s="14"/>
      <c r="F85" s="6"/>
      <c r="G85" s="6"/>
      <c r="H85" s="6"/>
      <c r="I85" s="6"/>
      <c r="J85" s="6"/>
      <c r="K85" s="6"/>
      <c r="L85" s="6"/>
      <c r="M85" s="6"/>
      <c r="N85" s="6"/>
      <c r="O85" s="6"/>
      <c r="P85" s="6"/>
      <c r="Q85" s="6"/>
      <c r="R85" s="6"/>
      <c r="S85" s="6"/>
      <c r="T85" s="6"/>
      <c r="U85" s="6"/>
      <c r="V85" s="6"/>
      <c r="W85" s="6"/>
      <c r="X85" s="6"/>
      <c r="Y85" s="6"/>
    </row>
    <row r="86" spans="1:25" ht="200.25" customHeight="1" x14ac:dyDescent="0.15">
      <c r="A86" s="16" t="s">
        <v>130</v>
      </c>
      <c r="B86" s="16" t="str">
        <f>VLOOKUP(A86,Questions!B$3:C$95,2,FALSE)</f>
        <v>Do you require connectivity to the Institution's network for support/administration or access into any existing systems for integration purposes?</v>
      </c>
      <c r="C86" s="30" t="str">
        <f>VLOOKUP($A86,Questions!$B$3:$I$95,7,FALSE)</f>
        <v>This question is about what level of network access is needed by the vendor's administrators. If all that is needed is a web connection, then even simple, on-premise access to a guest network can be considered. But if it requires connectivity to a highly protected resource (for example: A database server on an isolated VLAN and only accepting traffic from a specific front end), then the vendor's administrators may need to be given access to a datacenter's network. Again, the purpose here is to determine what level of access is the minimum required and what controls to put in place to secure that access.</v>
      </c>
      <c r="D86" s="30" t="str">
        <f>VLOOKUP($A86,Questions!$B$3:$I$95,8,FALSE)</f>
        <v>Follow-up inquiries for institution network connectivity resource requirements will be institution/implementation specific.</v>
      </c>
      <c r="E86" s="14"/>
      <c r="F86" s="6"/>
      <c r="G86" s="6"/>
      <c r="H86" s="6"/>
      <c r="I86" s="6"/>
      <c r="J86" s="6"/>
      <c r="K86" s="6"/>
      <c r="L86" s="6"/>
      <c r="M86" s="6"/>
      <c r="N86" s="6"/>
      <c r="O86" s="6"/>
      <c r="P86" s="6"/>
      <c r="Q86" s="6"/>
      <c r="R86" s="6"/>
      <c r="S86" s="6"/>
      <c r="T86" s="6"/>
      <c r="U86" s="6"/>
      <c r="V86" s="6"/>
      <c r="W86" s="6"/>
      <c r="X86" s="6"/>
      <c r="Y86" s="6"/>
    </row>
    <row r="87" spans="1:25" ht="36.75" customHeight="1" x14ac:dyDescent="0.15">
      <c r="A87" s="279" t="s">
        <v>636</v>
      </c>
      <c r="B87" s="271"/>
      <c r="C87" s="18" t="str">
        <f>$C$30</f>
        <v>Reason for Question</v>
      </c>
      <c r="D87" s="18" t="str">
        <f>$D$30</f>
        <v>Follow-up Inquiries/Responses</v>
      </c>
      <c r="E87" s="14"/>
      <c r="F87" s="6"/>
      <c r="G87" s="6"/>
      <c r="H87" s="6"/>
      <c r="I87" s="6"/>
      <c r="J87" s="6"/>
      <c r="K87" s="6"/>
      <c r="L87" s="6"/>
      <c r="M87" s="6"/>
      <c r="N87" s="6"/>
      <c r="O87" s="6"/>
      <c r="P87" s="6"/>
      <c r="Q87" s="6"/>
      <c r="R87" s="6"/>
      <c r="S87" s="6"/>
      <c r="T87" s="6"/>
      <c r="U87" s="6"/>
      <c r="V87" s="6"/>
      <c r="W87" s="6"/>
      <c r="X87" s="6"/>
      <c r="Y87" s="6"/>
    </row>
    <row r="88" spans="1:25" ht="148.5" customHeight="1" x14ac:dyDescent="0.15">
      <c r="A88" s="16" t="s">
        <v>132</v>
      </c>
      <c r="B88" s="16" t="str">
        <f>VLOOKUP(A88,Questions!B$3:C$95,2,FALSE)</f>
        <v>Do you have a formal incident response plan?</v>
      </c>
      <c r="C88" s="30" t="str">
        <f>VLOOKUP($A88,Questions!$B$3:$I$95,7,FALSE)</f>
        <v>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v>
      </c>
      <c r="D88" s="30" t="str">
        <f>VLOOKUP($A88,Questions!$B$3:$I$95,8,FALSE)</f>
        <v>If the vendor does not have an incident response plan, direct them to the NIST Computer Security Incident Handling Guide at https://csrc.nist.gov/publications/detail/sp/800-61/rev-2/final</v>
      </c>
      <c r="E88" s="14" t="s">
        <v>737</v>
      </c>
      <c r="F88" s="32" t="s">
        <v>126</v>
      </c>
      <c r="G88" s="6"/>
      <c r="H88" s="6"/>
      <c r="I88" s="6"/>
      <c r="J88" s="6"/>
      <c r="K88" s="6"/>
      <c r="L88" s="6"/>
      <c r="M88" s="6"/>
      <c r="N88" s="6"/>
      <c r="O88" s="6"/>
      <c r="P88" s="6"/>
      <c r="Q88" s="6"/>
      <c r="R88" s="6"/>
      <c r="S88" s="6"/>
      <c r="T88" s="6"/>
      <c r="U88" s="6"/>
      <c r="V88" s="6"/>
      <c r="W88" s="6"/>
      <c r="X88" s="6"/>
      <c r="Y88" s="6"/>
    </row>
    <row r="89" spans="1:25" ht="93" customHeight="1" x14ac:dyDescent="0.15">
      <c r="A89" s="16" t="s">
        <v>133</v>
      </c>
      <c r="B89" s="16" t="str">
        <f>VLOOKUP(A89,Questions!B$3:C$95,2,FALSE)</f>
        <v>Do you have an incident response process and reporting in place to investigate any potential incidents and report actual incidents?</v>
      </c>
      <c r="C89" s="30" t="str">
        <f>VLOOKUP($A89,Questions!$B$3:$I$95,7,FALSE)</f>
        <v>The ability for the vendor to investigate security incidents is of the utmost importance. Reviewing alerts but then taking no action is not security, only compliance. Incident reports and indications of compromise must be reviewed by qualified staff and they must have the capability to investigate further, as needed.</v>
      </c>
      <c r="D89" s="30" t="str">
        <f>VLOOKUP($A89,Questions!$B$3:$I$95,8,FALSE)</f>
        <v>If the vendor does not have an incident response plan, direct them to the NIST Computer Security Incident Handling Guide at https://csrc.nist.gov/publications/detail/sp/800-61/rev-2/final</v>
      </c>
      <c r="E89" s="14" t="s">
        <v>738</v>
      </c>
      <c r="F89" s="6"/>
      <c r="G89" s="6"/>
      <c r="H89" s="6"/>
      <c r="I89" s="6"/>
      <c r="J89" s="6"/>
      <c r="K89" s="6"/>
      <c r="L89" s="6"/>
      <c r="M89" s="6"/>
      <c r="N89" s="6"/>
      <c r="O89" s="6"/>
      <c r="P89" s="6"/>
      <c r="Q89" s="6"/>
      <c r="R89" s="6"/>
      <c r="S89" s="6"/>
      <c r="T89" s="6"/>
      <c r="U89" s="6"/>
      <c r="V89" s="6"/>
      <c r="W89" s="6"/>
      <c r="X89" s="6"/>
      <c r="Y89" s="6"/>
    </row>
    <row r="90" spans="1:25" ht="67.5" customHeight="1" x14ac:dyDescent="0.15">
      <c r="A90" s="16" t="s">
        <v>134</v>
      </c>
      <c r="B90" s="16" t="str">
        <f>VLOOKUP(A90,Questions!B$3:C$95,2,FALSE)</f>
        <v>Do you carry cyber-risk insurance to protect against unforeseen service outages, data that is lost or stolen, and security incidents?</v>
      </c>
      <c r="C90" s="30" t="str">
        <f>VLOOKUP($A90,Questions!$B$3:$I$95,7,FALSE)</f>
        <v>Vendor responses to this questions need to be evaluated in the context of use case, data criticality, institutional risk tolerance, and value of the software/product/service to the institution's mission.</v>
      </c>
      <c r="D90" s="30" t="str">
        <f>VLOOKUP($A90,Questions!$B$3:$I$95,8,FALSE)</f>
        <v>Follow-up inquiries for cyber-risk insurance will be institution/implementation specific.</v>
      </c>
      <c r="E90" s="14" t="s">
        <v>739</v>
      </c>
      <c r="F90" s="6"/>
      <c r="G90" s="6"/>
      <c r="H90" s="6"/>
      <c r="I90" s="6"/>
      <c r="J90" s="6"/>
      <c r="K90" s="6"/>
      <c r="L90" s="6"/>
      <c r="M90" s="6"/>
      <c r="N90" s="6"/>
      <c r="O90" s="6"/>
      <c r="P90" s="6"/>
      <c r="Q90" s="6"/>
      <c r="R90" s="6"/>
      <c r="S90" s="6"/>
      <c r="T90" s="6"/>
      <c r="U90" s="6"/>
      <c r="V90" s="6"/>
      <c r="W90" s="6"/>
      <c r="X90" s="6"/>
      <c r="Y90" s="6"/>
    </row>
    <row r="91" spans="1:25" ht="86.25" customHeight="1" x14ac:dyDescent="0.15">
      <c r="A91" s="16" t="s">
        <v>135</v>
      </c>
      <c r="B91" s="16" t="str">
        <f>VLOOKUP(A91,Questions!B$3:C$95,2,FALSE)</f>
        <v>Do you have either an internal incident response team or retain an external team?</v>
      </c>
      <c r="C91" s="30" t="str">
        <f>VLOOKUP($A91,Questions!$B$3:$I$95,7,FALSE)</f>
        <v>The incident team structure (internal vs. external), size, and capabilities of a vendor has a significant impact on their ability to respond to and protect an institution's data. Use the knowledge of this response when evaluating other vendor statements.</v>
      </c>
      <c r="D91" s="30" t="str">
        <f>VLOOKUP($A91,Questions!$B$3:$I$95,8,FALSE)</f>
        <v>If the vendor does not have an incident response team, direct them to the NIST Computer Security Incident Handling Guide at https://csrc.nist.gov/publications/detail/sp/800-61/rev-2/final</v>
      </c>
      <c r="E91" s="14" t="s">
        <v>740</v>
      </c>
      <c r="F91" s="6"/>
      <c r="G91" s="6"/>
      <c r="H91" s="6"/>
      <c r="I91" s="6"/>
      <c r="J91" s="6"/>
      <c r="K91" s="6"/>
      <c r="L91" s="6"/>
      <c r="M91" s="6"/>
      <c r="N91" s="6"/>
      <c r="O91" s="6"/>
      <c r="P91" s="6"/>
      <c r="Q91" s="6"/>
      <c r="R91" s="6"/>
      <c r="S91" s="6"/>
      <c r="T91" s="6"/>
      <c r="U91" s="6"/>
      <c r="V91" s="6"/>
      <c r="W91" s="6"/>
      <c r="X91" s="6"/>
      <c r="Y91" s="6"/>
    </row>
    <row r="92" spans="1:25" ht="130.5" customHeight="1" x14ac:dyDescent="0.15">
      <c r="A92" s="16" t="s">
        <v>136</v>
      </c>
      <c r="B92" s="16" t="str">
        <f>VLOOKUP(A92,Questions!B$3:C$95,2,FALSE)</f>
        <v>Do you have the capability to respond to incidents on a 24x7x365 basis?</v>
      </c>
      <c r="C92" s="30" t="str">
        <f>VLOOKUP($A92,Questions!$B$3:$I$95,7,FALSE)</f>
        <v>The capacity for the vendor to respond effectively (and quickly) to a security incident is of the utmost importance. The size and talent of a vendor's incident response team will determine their capabilities during a security incident. Use the knowledge of this response when evaluating other vendor statements, particularly when discussing degraded operation states.</v>
      </c>
      <c r="D92" s="30" t="str">
        <f>VLOOKUP($A92,Questions!$B$3:$I$95,8,FALSE)</f>
        <v>If the vendor does not have an incident response plan, point them to the NIST Computer Security Incident Handling Guide at https://csrc.nist.gov/publications/detail/sp/800-61/rev-2/final</v>
      </c>
      <c r="E92" s="14"/>
      <c r="F92" s="6"/>
      <c r="G92" s="6"/>
      <c r="H92" s="6"/>
      <c r="I92" s="6"/>
      <c r="J92" s="6"/>
      <c r="K92" s="6"/>
      <c r="L92" s="6"/>
      <c r="M92" s="6"/>
      <c r="N92" s="6"/>
      <c r="O92" s="6"/>
      <c r="P92" s="6"/>
      <c r="Q92" s="6"/>
      <c r="R92" s="6"/>
      <c r="S92" s="6"/>
      <c r="T92" s="6"/>
      <c r="U92" s="6"/>
      <c r="V92" s="6"/>
      <c r="W92" s="6"/>
      <c r="X92" s="6"/>
      <c r="Y92" s="6"/>
    </row>
    <row r="93" spans="1:25" ht="36" customHeight="1" x14ac:dyDescent="0.15">
      <c r="A93" s="279" t="s">
        <v>137</v>
      </c>
      <c r="B93" s="271"/>
      <c r="C93" s="18" t="str">
        <f>$C$30</f>
        <v>Reason for Question</v>
      </c>
      <c r="D93" s="18" t="str">
        <f>$D$30</f>
        <v>Follow-up Inquiries/Responses</v>
      </c>
      <c r="E93" s="14" t="s">
        <v>741</v>
      </c>
      <c r="F93" s="6"/>
      <c r="G93" s="6"/>
      <c r="H93" s="6"/>
      <c r="I93" s="6"/>
      <c r="J93" s="6"/>
      <c r="K93" s="6"/>
      <c r="L93" s="6"/>
      <c r="M93" s="6"/>
      <c r="N93" s="6"/>
      <c r="O93" s="6"/>
      <c r="P93" s="6"/>
      <c r="Q93" s="6"/>
      <c r="R93" s="6"/>
      <c r="S93" s="6"/>
      <c r="T93" s="6"/>
      <c r="U93" s="6"/>
      <c r="V93" s="6"/>
      <c r="W93" s="6"/>
      <c r="X93" s="6"/>
      <c r="Y93" s="6"/>
    </row>
    <row r="94" spans="1:25" ht="132" customHeight="1" x14ac:dyDescent="0.15">
      <c r="A94" s="16" t="s">
        <v>138</v>
      </c>
      <c r="B94" s="16" t="str">
        <f>VLOOKUP(A94,Questions!B$3:C$95,2,FALSE)</f>
        <v>Can you share the organization chart, mission statement, and policies for your information security unit?</v>
      </c>
      <c r="C94" s="30" t="str">
        <f>VLOOKUP($A94,Questions!$B$3:$I$95,7,FALSE)</f>
        <v>Understanding the security program size (and capabilities) of a vendor has a significant impact on their ability to respond effectively to a security incident. Vendor's will share organizational charts and additional documentation of their security program, if needed. The point of this question is to verify vendor security program maturity or confirm other findings and/or assessments.</v>
      </c>
      <c r="D94" s="30" t="str">
        <f>VLOOKUP($A94,Questions!$B$3:$I$95,8,FALSE)</f>
        <v>Vague responses to this question should be investigated further. Vendors unwilling to share additional supporting documentation decrease the trust established with other responses.</v>
      </c>
      <c r="E94" s="14" t="s">
        <v>742</v>
      </c>
      <c r="F94" s="6"/>
      <c r="G94" s="6"/>
      <c r="H94" s="6"/>
      <c r="I94" s="6"/>
      <c r="J94" s="6"/>
      <c r="K94" s="6"/>
      <c r="L94" s="6"/>
      <c r="M94" s="6"/>
      <c r="N94" s="6"/>
      <c r="O94" s="6"/>
      <c r="P94" s="6"/>
      <c r="Q94" s="6"/>
      <c r="R94" s="6"/>
      <c r="S94" s="6"/>
      <c r="T94" s="6"/>
      <c r="U94" s="6"/>
      <c r="V94" s="6"/>
      <c r="W94" s="6"/>
      <c r="X94" s="6"/>
      <c r="Y94" s="6"/>
    </row>
    <row r="95" spans="1:25" ht="114.75" customHeight="1" x14ac:dyDescent="0.15">
      <c r="A95" s="16" t="s">
        <v>139</v>
      </c>
      <c r="B95" s="16" t="str">
        <f>VLOOKUP(A95,Questions!B$3:C$95,2,FALSE)</f>
        <v>Are information security principles designed into the product lifecycle?</v>
      </c>
      <c r="C95" s="30" t="str">
        <f>VLOOKUP($A95,Questions!$B$3:$I$95,7,FALSE)</f>
        <v>The adherence to secure coding best practices better positions a vendor to maintain the CIA triad. Use the knowledge of this response when evaluating other vendor statements, particularly those focused on development and the protection of communications.</v>
      </c>
      <c r="D95" s="30" t="str">
        <f>VLOOKUP($A95,Questions!$B$3:$I$95,8,FALSE)</f>
        <v>If information security principles are not designed into the product lifecycle, point the vendor to OWASP's Secure Coding Practices - Quick Reference Guide at https://www.owasp.org/index.php/OWASP_Secure_Coding_Practices_-_Quick_Reference_Guide</v>
      </c>
      <c r="E95" s="14" t="s">
        <v>743</v>
      </c>
      <c r="F95" s="6"/>
      <c r="G95" s="6"/>
      <c r="H95" s="6"/>
      <c r="I95" s="6"/>
      <c r="J95" s="6"/>
      <c r="K95" s="6"/>
      <c r="L95" s="6"/>
      <c r="M95" s="6"/>
      <c r="N95" s="6"/>
      <c r="O95" s="6"/>
      <c r="P95" s="6"/>
      <c r="Q95" s="6"/>
      <c r="R95" s="6"/>
      <c r="S95" s="6"/>
      <c r="T95" s="6"/>
      <c r="U95" s="6"/>
      <c r="V95" s="6"/>
      <c r="W95" s="6"/>
      <c r="X95" s="6"/>
      <c r="Y95" s="6"/>
    </row>
    <row r="96" spans="1:25" ht="117.75" customHeight="1" x14ac:dyDescent="0.15">
      <c r="A96" s="16" t="s">
        <v>140</v>
      </c>
      <c r="B96" s="16" t="str">
        <f>VLOOKUP(A96,Questions!B$3:C$95,2,FALSE)</f>
        <v>Do you have a documented information security policy?</v>
      </c>
      <c r="C96" s="30" t="str">
        <f>VLOOKUP($A96,Questions!$B$3:$I$95,7,FALSE)</f>
        <v>A shared security [responsibility] environment is expected of vendors in today's world. Security office's cannot solely protect an institution's data. Information security, ingrained in an organization, is the best case scenario for the protection of institutional data. Security awareness and practice start in a vendor's policies.</v>
      </c>
      <c r="D96" s="30" t="str">
        <f>VLOOKUP($A96,Questions!$B$3:$I$95,8,FALSE)</f>
        <v>If the vendor does not have a documented information security policy, follow-up questions about training, company practices, awareness efforts, auditing, and system protection practices are appropriate.</v>
      </c>
      <c r="E96" s="14" t="s">
        <v>744</v>
      </c>
      <c r="F96" s="6"/>
      <c r="G96" s="6"/>
      <c r="H96" s="6"/>
      <c r="I96" s="6"/>
      <c r="J96" s="6"/>
      <c r="K96" s="6"/>
      <c r="L96" s="6"/>
      <c r="M96" s="6"/>
      <c r="N96" s="6"/>
      <c r="O96" s="6"/>
      <c r="P96" s="6"/>
      <c r="Q96" s="6"/>
      <c r="R96" s="6"/>
      <c r="S96" s="6"/>
      <c r="T96" s="6"/>
      <c r="U96" s="6"/>
      <c r="V96" s="6"/>
      <c r="W96" s="6"/>
      <c r="X96" s="6"/>
      <c r="Y96" s="6"/>
    </row>
    <row r="97" spans="1:25" ht="36.75" customHeight="1" x14ac:dyDescent="0.15">
      <c r="A97" s="279" t="s">
        <v>141</v>
      </c>
      <c r="B97" s="271"/>
      <c r="C97" s="18" t="str">
        <f>$C$30</f>
        <v>Reason for Question</v>
      </c>
      <c r="D97" s="18" t="str">
        <f>$D$30</f>
        <v>Follow-up Inquiries/Responses</v>
      </c>
      <c r="E97" s="14"/>
      <c r="F97" s="6"/>
      <c r="G97" s="6"/>
      <c r="H97" s="6"/>
      <c r="I97" s="6"/>
      <c r="J97" s="6"/>
      <c r="K97" s="6"/>
      <c r="L97" s="6"/>
      <c r="M97" s="6"/>
      <c r="N97" s="6"/>
      <c r="O97" s="6"/>
      <c r="P97" s="6"/>
      <c r="Q97" s="6"/>
      <c r="R97" s="6"/>
      <c r="S97" s="6"/>
      <c r="T97" s="6"/>
      <c r="U97" s="6"/>
      <c r="V97" s="6"/>
      <c r="W97" s="6"/>
      <c r="X97" s="6"/>
      <c r="Y97" s="6"/>
    </row>
    <row r="98" spans="1:25" ht="144.75" customHeight="1" x14ac:dyDescent="0.15">
      <c r="A98" s="16" t="s">
        <v>142</v>
      </c>
      <c r="B98" s="16" t="str">
        <f>VLOOKUP(A98,Questions!B$3:C$95,2,FALSE)</f>
        <v>Will institution data be shared with or hosted by any third parties? (e.g. any entity not wholly-owned by your company is considered a third-party)</v>
      </c>
      <c r="C98" s="30" t="str">
        <f>VLOOKUP($A98,Questions!$B$3:$I$95,7,FALSE)</f>
        <v>Management networks and end-user networks are often exclusive, with the intent of limiting access to elevated authorization tools. When a vendor states these networks are merged in operation, it should be met with elevated levels of concern. The focus of this question is to verify a common best practice in system management, allowing an institution to gain insight into a vendor's operating environment.</v>
      </c>
      <c r="D98" s="30" t="str">
        <f>VLOOKUP($A98,Questions!$B$3:$I$95,8,FALSE)</f>
        <v>Verify if the vendor's practice is constrained by a technology or if it is just a best practice that is not adopted. In the case of constraints, ask for additional best practice implementation strategies that may compensate for the elevated risk(s).</v>
      </c>
      <c r="E98" s="14" t="s">
        <v>745</v>
      </c>
      <c r="F98" s="6"/>
      <c r="G98" s="6"/>
      <c r="H98" s="6"/>
      <c r="I98" s="6"/>
      <c r="J98" s="6"/>
      <c r="K98" s="6"/>
      <c r="L98" s="6"/>
      <c r="M98" s="6"/>
      <c r="N98" s="6"/>
      <c r="O98" s="6"/>
      <c r="P98" s="6"/>
      <c r="Q98" s="6"/>
      <c r="R98" s="6"/>
      <c r="S98" s="6"/>
      <c r="T98" s="6"/>
      <c r="U98" s="6"/>
      <c r="V98" s="6"/>
      <c r="W98" s="6"/>
      <c r="X98" s="6"/>
      <c r="Y98" s="6"/>
    </row>
    <row r="99" spans="1:25" ht="115.5" customHeight="1" x14ac:dyDescent="0.15">
      <c r="A99" s="16" t="s">
        <v>143</v>
      </c>
      <c r="B99" s="16" t="str">
        <f>VLOOKUP(A99,Questions!B$3:C$95,2,FALSE)</f>
        <v>Do you perform security assessments of third party companies with which you share data? (i.e. hosting providers, cloud services, PaaS, IaaS, SaaS, etc.).</v>
      </c>
      <c r="C99" s="30" t="str">
        <f>VLOOKUP($A99,Questions!$B$3:$I$95,7,FALSE)</f>
        <v>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v>
      </c>
      <c r="D99" s="30" t="str">
        <f>VLOOKUP($A99,Questions!$B$3:$I$95,8,FALSE)</f>
        <v>Follow-up with a robust question set if the vendor cannot clearly state full-control of the integrity of their system(s). Questions about administrator access on end-user devices and other maintenance and patching type questions are appropriate.</v>
      </c>
      <c r="E99" s="14" t="s">
        <v>746</v>
      </c>
      <c r="F99" s="6"/>
      <c r="G99" s="6"/>
      <c r="H99" s="6"/>
      <c r="I99" s="6"/>
      <c r="J99" s="6"/>
      <c r="K99" s="6"/>
      <c r="L99" s="6"/>
      <c r="M99" s="6"/>
      <c r="N99" s="6"/>
      <c r="O99" s="6"/>
      <c r="P99" s="6"/>
      <c r="Q99" s="6"/>
      <c r="R99" s="6"/>
      <c r="S99" s="6"/>
      <c r="T99" s="6"/>
      <c r="U99" s="6"/>
      <c r="V99" s="6"/>
      <c r="W99" s="6"/>
      <c r="X99" s="6"/>
      <c r="Y99" s="6"/>
    </row>
    <row r="100" spans="1:25" ht="113.25" customHeight="1" x14ac:dyDescent="0.15">
      <c r="A100" s="166" t="s">
        <v>144</v>
      </c>
      <c r="B100" s="16" t="str">
        <f>VLOOKUP(A100,Questions!B$3:C$95,2,FALSE)</f>
        <v>Do you have an implemented third party management strategy?</v>
      </c>
      <c r="C100" s="30" t="str">
        <f>VLOOKUP($A100,Questions!$B$3:$I$95,7,FALSE)</f>
        <v>Every organization needs to actively understand and manage their supply chain, this vendor's understanding of who their third party partners are and their ability to manage those relationships effectively and consistently speaks to the amount of risk your institution is takin on by contracting with them.</v>
      </c>
      <c r="D100" s="30" t="str">
        <f>VLOOKUP($A100,Questions!$B$3:$I$95,8,FALSE)</f>
        <v>If "No", inquire if there are plans to implement a policy or if the vendor has a set of documented and consistent procedures that they are using to manage their third party relationships.</v>
      </c>
      <c r="E100" s="14"/>
      <c r="F100" s="6"/>
      <c r="G100" s="6"/>
      <c r="H100" s="6"/>
      <c r="I100" s="6"/>
      <c r="J100" s="6"/>
      <c r="K100" s="6"/>
      <c r="L100" s="6"/>
      <c r="M100" s="6"/>
      <c r="N100" s="6"/>
      <c r="O100" s="6"/>
      <c r="P100" s="6"/>
      <c r="Q100" s="6"/>
      <c r="R100" s="6"/>
      <c r="S100" s="6"/>
      <c r="T100" s="6"/>
      <c r="U100" s="6"/>
      <c r="V100" s="6"/>
      <c r="W100" s="6"/>
      <c r="X100" s="6"/>
      <c r="Y100" s="6"/>
    </row>
    <row r="101" spans="1:25" ht="113.25" customHeight="1" x14ac:dyDescent="0.15">
      <c r="A101" s="16" t="s">
        <v>145</v>
      </c>
      <c r="B101" s="25" t="str">
        <f>VLOOKUP(A101,Questions!B$3:C$95,2,FALSE)</f>
        <v>Do you have a process and implemented procedures for managing your hardware supply chain? (e.g., telecommunications equipment, export licensing, computing devices)</v>
      </c>
      <c r="C101" s="30" t="str">
        <f>VLOOKUP($A101,Questions!$B$3:$I$95,7,FALSE)</f>
        <v>Understanding a vendor's hardware supply chain can reveal infrastructure risks that may not be apparent by other means. In some cases, the use of trusted components may be favorable. In others, it may initiate the assessment of the vendor's environment in more detail and/or expand the scope of the institution's assessment.</v>
      </c>
      <c r="D101" s="30" t="str">
        <f>VLOOKUP($A101,Questions!$B$3:$I$95,8,FALSE)</f>
        <v>Follow-up inquiries concerning hardware supply chain will be institution/implementation specific.</v>
      </c>
      <c r="E101" s="14"/>
      <c r="F101" s="6"/>
      <c r="G101" s="6"/>
      <c r="H101" s="6"/>
      <c r="I101" s="6"/>
      <c r="J101" s="6"/>
      <c r="K101" s="6"/>
      <c r="L101" s="6"/>
      <c r="M101" s="6"/>
      <c r="N101" s="6"/>
      <c r="O101" s="6"/>
      <c r="P101" s="6"/>
      <c r="Q101" s="6"/>
      <c r="R101" s="6"/>
      <c r="S101" s="6"/>
      <c r="T101" s="6"/>
      <c r="U101" s="6"/>
      <c r="V101" s="6"/>
      <c r="W101" s="6"/>
      <c r="X101" s="6"/>
      <c r="Y101" s="6"/>
    </row>
    <row r="102" spans="1:25" ht="15.75" customHeight="1" x14ac:dyDescent="0.15">
      <c r="A102" s="167"/>
      <c r="B102" s="6"/>
      <c r="C102" s="6"/>
      <c r="D102" s="33"/>
      <c r="E102" s="14"/>
      <c r="F102" s="6"/>
      <c r="G102" s="6"/>
      <c r="H102" s="6"/>
      <c r="I102" s="6"/>
      <c r="J102" s="6"/>
      <c r="K102" s="6"/>
      <c r="L102" s="6"/>
      <c r="M102" s="6"/>
      <c r="N102" s="6"/>
      <c r="O102" s="6"/>
      <c r="P102" s="6"/>
      <c r="Q102" s="6"/>
      <c r="R102" s="6"/>
      <c r="S102" s="6"/>
      <c r="T102" s="6"/>
      <c r="U102" s="6"/>
      <c r="V102" s="6"/>
      <c r="W102" s="6"/>
      <c r="X102" s="6"/>
      <c r="Y102" s="6"/>
    </row>
    <row r="103" spans="1:25" ht="15.75" customHeight="1" x14ac:dyDescent="0.15">
      <c r="B103" s="6"/>
      <c r="C103" s="6"/>
      <c r="D103" s="33"/>
      <c r="E103" s="14"/>
      <c r="F103" s="6"/>
      <c r="G103" s="6"/>
      <c r="H103" s="6"/>
      <c r="I103" s="6"/>
      <c r="J103" s="6"/>
      <c r="K103" s="6"/>
      <c r="L103" s="6"/>
      <c r="M103" s="6"/>
      <c r="N103" s="6"/>
      <c r="O103" s="6"/>
      <c r="P103" s="6"/>
      <c r="Q103" s="6"/>
      <c r="R103" s="6"/>
      <c r="S103" s="6"/>
      <c r="T103" s="6"/>
      <c r="U103" s="6"/>
      <c r="V103" s="6"/>
      <c r="W103" s="6"/>
      <c r="X103" s="6"/>
      <c r="Y103" s="6"/>
    </row>
    <row r="104" spans="1:25" ht="15.75" customHeight="1" x14ac:dyDescent="0.15">
      <c r="B104" s="6"/>
      <c r="C104" s="6"/>
      <c r="D104" s="33"/>
      <c r="E104" s="14"/>
      <c r="F104" s="6"/>
      <c r="G104" s="6"/>
      <c r="H104" s="6"/>
      <c r="I104" s="6"/>
      <c r="J104" s="6"/>
      <c r="K104" s="6"/>
      <c r="L104" s="6"/>
      <c r="M104" s="6"/>
      <c r="N104" s="6"/>
      <c r="O104" s="6"/>
      <c r="P104" s="6"/>
      <c r="Q104" s="6"/>
      <c r="R104" s="6"/>
      <c r="S104" s="6"/>
      <c r="T104" s="6"/>
      <c r="U104" s="6"/>
      <c r="V104" s="6"/>
      <c r="W104" s="6"/>
      <c r="X104" s="6"/>
      <c r="Y104" s="6"/>
    </row>
    <row r="105" spans="1:25" ht="15.75" customHeight="1" x14ac:dyDescent="0.15">
      <c r="B105" s="6"/>
      <c r="C105" s="6"/>
      <c r="D105" s="33"/>
      <c r="E105" s="14"/>
      <c r="F105" s="6"/>
      <c r="G105" s="6"/>
      <c r="H105" s="6"/>
      <c r="I105" s="6"/>
      <c r="J105" s="6"/>
      <c r="K105" s="6"/>
      <c r="L105" s="6"/>
      <c r="M105" s="6"/>
      <c r="N105" s="6"/>
      <c r="O105" s="6"/>
      <c r="P105" s="6"/>
      <c r="Q105" s="6"/>
      <c r="R105" s="6"/>
      <c r="S105" s="6"/>
      <c r="T105" s="6"/>
      <c r="U105" s="6"/>
      <c r="V105" s="6"/>
      <c r="W105" s="6"/>
      <c r="X105" s="6"/>
      <c r="Y105" s="6"/>
    </row>
    <row r="106" spans="1:25" ht="15.75" customHeight="1" x14ac:dyDescent="0.15">
      <c r="B106" s="6"/>
      <c r="C106" s="6"/>
      <c r="D106" s="33"/>
      <c r="E106" s="14"/>
      <c r="F106" s="6"/>
      <c r="G106" s="6"/>
      <c r="H106" s="6"/>
      <c r="I106" s="6"/>
      <c r="J106" s="6"/>
      <c r="K106" s="6"/>
      <c r="L106" s="6"/>
      <c r="M106" s="6"/>
      <c r="N106" s="6"/>
      <c r="O106" s="6"/>
      <c r="P106" s="6"/>
      <c r="Q106" s="6"/>
      <c r="R106" s="6"/>
      <c r="S106" s="6"/>
      <c r="T106" s="6"/>
      <c r="U106" s="6"/>
      <c r="V106" s="6"/>
      <c r="W106" s="6"/>
      <c r="X106" s="6"/>
      <c r="Y106" s="6"/>
    </row>
    <row r="107" spans="1:25" ht="15.75" customHeight="1" x14ac:dyDescent="0.15">
      <c r="B107" s="6"/>
      <c r="C107" s="6"/>
      <c r="D107" s="33"/>
      <c r="E107" s="14"/>
      <c r="F107" s="6"/>
      <c r="G107" s="6"/>
      <c r="H107" s="6"/>
      <c r="I107" s="6"/>
      <c r="J107" s="6"/>
      <c r="K107" s="6"/>
      <c r="L107" s="6"/>
      <c r="M107" s="6"/>
      <c r="N107" s="6"/>
      <c r="O107" s="6"/>
      <c r="P107" s="6"/>
      <c r="Q107" s="6"/>
      <c r="R107" s="6"/>
      <c r="S107" s="6"/>
      <c r="T107" s="6"/>
      <c r="U107" s="6"/>
      <c r="V107" s="6"/>
      <c r="W107" s="6"/>
      <c r="X107" s="6"/>
      <c r="Y107" s="6"/>
    </row>
    <row r="108" spans="1:25" ht="15.75" customHeight="1" x14ac:dyDescent="0.15">
      <c r="B108" s="6"/>
      <c r="C108" s="6"/>
      <c r="D108" s="33"/>
      <c r="E108" s="14"/>
      <c r="F108" s="6"/>
      <c r="G108" s="6"/>
      <c r="H108" s="6"/>
      <c r="I108" s="6"/>
      <c r="J108" s="6"/>
      <c r="K108" s="6"/>
      <c r="L108" s="6"/>
      <c r="M108" s="6"/>
      <c r="N108" s="6"/>
      <c r="O108" s="6"/>
      <c r="P108" s="6"/>
      <c r="Q108" s="6"/>
      <c r="R108" s="6"/>
      <c r="S108" s="6"/>
      <c r="T108" s="6"/>
      <c r="U108" s="6"/>
      <c r="V108" s="6"/>
      <c r="W108" s="6"/>
      <c r="X108" s="6"/>
      <c r="Y108" s="6"/>
    </row>
    <row r="109" spans="1:25" ht="15.75" customHeight="1" x14ac:dyDescent="0.15">
      <c r="B109" s="6"/>
      <c r="C109" s="6"/>
      <c r="D109" s="33"/>
      <c r="E109" s="14"/>
      <c r="F109" s="6"/>
      <c r="G109" s="6"/>
      <c r="H109" s="6"/>
      <c r="I109" s="6"/>
      <c r="J109" s="6"/>
      <c r="K109" s="6"/>
      <c r="L109" s="6"/>
      <c r="M109" s="6"/>
      <c r="N109" s="6"/>
      <c r="O109" s="6"/>
      <c r="P109" s="6"/>
      <c r="Q109" s="6"/>
      <c r="R109" s="6"/>
      <c r="S109" s="6"/>
      <c r="T109" s="6"/>
      <c r="U109" s="6"/>
      <c r="V109" s="6"/>
      <c r="W109" s="6"/>
      <c r="X109" s="6"/>
      <c r="Y109" s="6"/>
    </row>
    <row r="110" spans="1:25" ht="15.75" customHeight="1" x14ac:dyDescent="0.15">
      <c r="B110" s="6"/>
      <c r="C110" s="6"/>
      <c r="D110" s="33"/>
      <c r="E110" s="14"/>
      <c r="F110" s="6"/>
      <c r="G110" s="6"/>
      <c r="H110" s="6"/>
      <c r="I110" s="6"/>
      <c r="J110" s="6"/>
      <c r="K110" s="6"/>
      <c r="L110" s="6"/>
      <c r="M110" s="6"/>
      <c r="N110" s="6"/>
      <c r="O110" s="6"/>
      <c r="P110" s="6"/>
      <c r="Q110" s="6"/>
      <c r="R110" s="6"/>
      <c r="S110" s="6"/>
      <c r="T110" s="6"/>
      <c r="U110" s="6"/>
      <c r="V110" s="6"/>
      <c r="W110" s="6"/>
      <c r="X110" s="6"/>
      <c r="Y110" s="6"/>
    </row>
    <row r="111" spans="1:25" ht="15.75" customHeight="1" x14ac:dyDescent="0.15">
      <c r="B111" s="6"/>
      <c r="C111" s="6"/>
      <c r="D111" s="33"/>
      <c r="E111" s="14"/>
      <c r="F111" s="6"/>
      <c r="G111" s="6"/>
      <c r="H111" s="6"/>
      <c r="I111" s="6"/>
      <c r="J111" s="6"/>
      <c r="K111" s="6"/>
      <c r="L111" s="6"/>
      <c r="M111" s="6"/>
      <c r="N111" s="6"/>
      <c r="O111" s="6"/>
      <c r="P111" s="6"/>
      <c r="Q111" s="6"/>
      <c r="R111" s="6"/>
      <c r="S111" s="6"/>
      <c r="T111" s="6"/>
      <c r="U111" s="6"/>
      <c r="V111" s="6"/>
      <c r="W111" s="6"/>
      <c r="X111" s="6"/>
      <c r="Y111" s="6"/>
    </row>
    <row r="112" spans="1:25" ht="15.75" customHeight="1" x14ac:dyDescent="0.15">
      <c r="B112" s="6"/>
      <c r="C112" s="6"/>
      <c r="D112" s="33"/>
      <c r="E112" s="14"/>
      <c r="F112" s="6"/>
      <c r="G112" s="6"/>
      <c r="H112" s="6"/>
      <c r="I112" s="6"/>
      <c r="J112" s="6"/>
      <c r="K112" s="6"/>
      <c r="L112" s="6"/>
      <c r="M112" s="6"/>
      <c r="N112" s="6"/>
      <c r="O112" s="6"/>
      <c r="P112" s="6"/>
      <c r="Q112" s="6"/>
      <c r="R112" s="6"/>
      <c r="S112" s="6"/>
      <c r="T112" s="6"/>
      <c r="U112" s="6"/>
      <c r="V112" s="6"/>
      <c r="W112" s="6"/>
      <c r="X112" s="6"/>
      <c r="Y112" s="6"/>
    </row>
    <row r="113" spans="2:25" ht="15.75" customHeight="1" x14ac:dyDescent="0.15">
      <c r="B113" s="6"/>
      <c r="C113" s="6"/>
      <c r="D113" s="33"/>
      <c r="E113" s="14"/>
      <c r="F113" s="6"/>
      <c r="G113" s="6"/>
      <c r="H113" s="6"/>
      <c r="I113" s="6"/>
      <c r="J113" s="6"/>
      <c r="K113" s="6"/>
      <c r="L113" s="6"/>
      <c r="M113" s="6"/>
      <c r="N113" s="6"/>
      <c r="O113" s="6"/>
      <c r="P113" s="6"/>
      <c r="Q113" s="6"/>
      <c r="R113" s="6"/>
      <c r="S113" s="6"/>
      <c r="T113" s="6"/>
      <c r="U113" s="6"/>
      <c r="V113" s="6"/>
      <c r="W113" s="6"/>
      <c r="X113" s="6"/>
      <c r="Y113" s="6"/>
    </row>
    <row r="114" spans="2:25" ht="15.75" customHeight="1" x14ac:dyDescent="0.15">
      <c r="B114" s="6"/>
      <c r="C114" s="6"/>
      <c r="D114" s="33"/>
      <c r="E114" s="14"/>
      <c r="F114" s="6"/>
      <c r="G114" s="6"/>
      <c r="H114" s="6"/>
      <c r="I114" s="6"/>
      <c r="J114" s="6"/>
      <c r="K114" s="6"/>
      <c r="L114" s="6"/>
      <c r="M114" s="6"/>
      <c r="N114" s="6"/>
      <c r="O114" s="6"/>
      <c r="P114" s="6"/>
      <c r="Q114" s="6"/>
      <c r="R114" s="6"/>
      <c r="S114" s="6"/>
      <c r="T114" s="6"/>
      <c r="U114" s="6"/>
      <c r="V114" s="6"/>
      <c r="W114" s="6"/>
      <c r="X114" s="6"/>
      <c r="Y114" s="6"/>
    </row>
    <row r="115" spans="2:25" ht="15.75" customHeight="1" x14ac:dyDescent="0.15">
      <c r="B115" s="6"/>
      <c r="C115" s="6"/>
      <c r="D115" s="33"/>
      <c r="E115" s="14"/>
      <c r="F115" s="6"/>
      <c r="G115" s="6"/>
      <c r="H115" s="6"/>
      <c r="I115" s="6"/>
      <c r="J115" s="6"/>
      <c r="K115" s="6"/>
      <c r="L115" s="6"/>
      <c r="M115" s="6"/>
      <c r="N115" s="6"/>
      <c r="O115" s="6"/>
      <c r="P115" s="6"/>
      <c r="Q115" s="6"/>
      <c r="R115" s="6"/>
      <c r="S115" s="6"/>
      <c r="T115" s="6"/>
      <c r="U115" s="6"/>
      <c r="V115" s="6"/>
      <c r="W115" s="6"/>
      <c r="X115" s="6"/>
      <c r="Y115" s="6"/>
    </row>
    <row r="116" spans="2:25" ht="15.75" customHeight="1" x14ac:dyDescent="0.15">
      <c r="B116" s="6"/>
      <c r="C116" s="6"/>
      <c r="D116" s="33"/>
      <c r="E116" s="14"/>
      <c r="F116" s="6"/>
      <c r="G116" s="6"/>
      <c r="H116" s="6"/>
      <c r="I116" s="6"/>
      <c r="J116" s="6"/>
      <c r="K116" s="6"/>
      <c r="L116" s="6"/>
      <c r="M116" s="6"/>
      <c r="N116" s="6"/>
      <c r="O116" s="6"/>
      <c r="P116" s="6"/>
      <c r="Q116" s="6"/>
      <c r="R116" s="6"/>
      <c r="S116" s="6"/>
      <c r="T116" s="6"/>
      <c r="U116" s="6"/>
      <c r="V116" s="6"/>
      <c r="W116" s="6"/>
      <c r="X116" s="6"/>
      <c r="Y116" s="6"/>
    </row>
    <row r="117" spans="2:25" ht="15.75" customHeight="1" x14ac:dyDescent="0.15">
      <c r="B117" s="6"/>
      <c r="C117" s="6"/>
      <c r="D117" s="33"/>
      <c r="E117" s="14"/>
      <c r="F117" s="6"/>
      <c r="G117" s="6"/>
      <c r="H117" s="6"/>
      <c r="I117" s="6"/>
      <c r="J117" s="6"/>
      <c r="K117" s="6"/>
      <c r="L117" s="6"/>
      <c r="M117" s="6"/>
      <c r="N117" s="6"/>
      <c r="O117" s="6"/>
      <c r="P117" s="6"/>
      <c r="Q117" s="6"/>
      <c r="R117" s="6"/>
      <c r="S117" s="6"/>
      <c r="T117" s="6"/>
      <c r="U117" s="6"/>
      <c r="V117" s="6"/>
      <c r="W117" s="6"/>
      <c r="X117" s="6"/>
      <c r="Y117" s="6"/>
    </row>
    <row r="118" spans="2:25" ht="15.75" customHeight="1" x14ac:dyDescent="0.15">
      <c r="B118" s="6"/>
      <c r="C118" s="6"/>
      <c r="D118" s="33"/>
      <c r="E118" s="14"/>
      <c r="F118" s="6"/>
      <c r="G118" s="6"/>
      <c r="H118" s="6"/>
      <c r="I118" s="6"/>
      <c r="J118" s="6"/>
      <c r="K118" s="6"/>
      <c r="L118" s="6"/>
      <c r="M118" s="6"/>
      <c r="N118" s="6"/>
      <c r="O118" s="6"/>
      <c r="P118" s="6"/>
      <c r="Q118" s="6"/>
      <c r="R118" s="6"/>
      <c r="S118" s="6"/>
      <c r="T118" s="6"/>
      <c r="U118" s="6"/>
      <c r="V118" s="6"/>
      <c r="W118" s="6"/>
      <c r="X118" s="6"/>
      <c r="Y118" s="6"/>
    </row>
    <row r="119" spans="2:25" ht="15.75" customHeight="1" x14ac:dyDescent="0.15">
      <c r="B119" s="6"/>
      <c r="C119" s="6"/>
      <c r="D119" s="33"/>
      <c r="E119" s="14"/>
      <c r="F119" s="6"/>
      <c r="G119" s="6"/>
      <c r="H119" s="6"/>
      <c r="I119" s="6"/>
      <c r="J119" s="6"/>
      <c r="K119" s="6"/>
      <c r="L119" s="6"/>
      <c r="M119" s="6"/>
      <c r="N119" s="6"/>
      <c r="O119" s="6"/>
      <c r="P119" s="6"/>
      <c r="Q119" s="6"/>
      <c r="R119" s="6"/>
      <c r="S119" s="6"/>
      <c r="T119" s="6"/>
      <c r="U119" s="6"/>
      <c r="V119" s="6"/>
      <c r="W119" s="6"/>
      <c r="X119" s="6"/>
      <c r="Y119" s="6"/>
    </row>
    <row r="120" spans="2:25" ht="15.75" customHeight="1" x14ac:dyDescent="0.15">
      <c r="B120" s="6"/>
      <c r="C120" s="6"/>
      <c r="D120" s="33"/>
      <c r="E120" s="14"/>
      <c r="F120" s="6"/>
      <c r="G120" s="6"/>
      <c r="H120" s="6"/>
      <c r="I120" s="6"/>
      <c r="J120" s="6"/>
      <c r="K120" s="6"/>
      <c r="L120" s="6"/>
      <c r="M120" s="6"/>
      <c r="N120" s="6"/>
      <c r="O120" s="6"/>
      <c r="P120" s="6"/>
      <c r="Q120" s="6"/>
      <c r="R120" s="6"/>
      <c r="S120" s="6"/>
      <c r="T120" s="6"/>
      <c r="U120" s="6"/>
      <c r="V120" s="6"/>
      <c r="W120" s="6"/>
      <c r="X120" s="6"/>
      <c r="Y120" s="6"/>
    </row>
    <row r="121" spans="2:25" ht="15.75" customHeight="1" x14ac:dyDescent="0.15">
      <c r="B121" s="6"/>
      <c r="C121" s="6"/>
      <c r="D121" s="33"/>
      <c r="E121" s="14"/>
      <c r="F121" s="6"/>
      <c r="G121" s="6"/>
      <c r="H121" s="6"/>
      <c r="I121" s="6"/>
      <c r="J121" s="6"/>
      <c r="K121" s="6"/>
      <c r="L121" s="6"/>
      <c r="M121" s="6"/>
      <c r="N121" s="6"/>
      <c r="O121" s="6"/>
      <c r="P121" s="6"/>
      <c r="Q121" s="6"/>
      <c r="R121" s="6"/>
      <c r="S121" s="6"/>
      <c r="T121" s="6"/>
      <c r="U121" s="6"/>
      <c r="V121" s="6"/>
      <c r="W121" s="6"/>
      <c r="X121" s="6"/>
      <c r="Y121" s="6"/>
    </row>
    <row r="122" spans="2:25" ht="15.75" customHeight="1" x14ac:dyDescent="0.15">
      <c r="B122" s="6"/>
      <c r="C122" s="6"/>
      <c r="D122" s="33"/>
      <c r="E122" s="14"/>
      <c r="F122" s="6"/>
      <c r="G122" s="6"/>
      <c r="H122" s="6"/>
      <c r="I122" s="6"/>
      <c r="J122" s="6"/>
      <c r="K122" s="6"/>
      <c r="L122" s="6"/>
      <c r="M122" s="6"/>
      <c r="N122" s="6"/>
      <c r="O122" s="6"/>
      <c r="P122" s="6"/>
      <c r="Q122" s="6"/>
      <c r="R122" s="6"/>
      <c r="S122" s="6"/>
      <c r="T122" s="6"/>
      <c r="U122" s="6"/>
      <c r="V122" s="6"/>
      <c r="W122" s="6"/>
      <c r="X122" s="6"/>
      <c r="Y122" s="6"/>
    </row>
    <row r="123" spans="2:25" ht="15.75" customHeight="1" x14ac:dyDescent="0.15">
      <c r="B123" s="6"/>
      <c r="C123" s="6"/>
      <c r="D123" s="33"/>
      <c r="E123" s="14"/>
      <c r="F123" s="6"/>
      <c r="G123" s="6"/>
      <c r="H123" s="6"/>
      <c r="I123" s="6"/>
      <c r="J123" s="6"/>
      <c r="K123" s="6"/>
      <c r="L123" s="6"/>
      <c r="M123" s="6"/>
      <c r="N123" s="6"/>
      <c r="O123" s="6"/>
      <c r="P123" s="6"/>
      <c r="Q123" s="6"/>
      <c r="R123" s="6"/>
      <c r="S123" s="6"/>
      <c r="T123" s="6"/>
      <c r="U123" s="6"/>
      <c r="V123" s="6"/>
      <c r="W123" s="6"/>
      <c r="X123" s="6"/>
      <c r="Y123" s="6"/>
    </row>
    <row r="124" spans="2:25" ht="15.75" customHeight="1" x14ac:dyDescent="0.15">
      <c r="B124" s="6"/>
      <c r="C124" s="6"/>
      <c r="D124" s="33"/>
      <c r="E124" s="14"/>
      <c r="F124" s="6"/>
      <c r="G124" s="6"/>
      <c r="H124" s="6"/>
      <c r="I124" s="6"/>
      <c r="J124" s="6"/>
      <c r="K124" s="6"/>
      <c r="L124" s="6"/>
      <c r="M124" s="6"/>
      <c r="N124" s="6"/>
      <c r="O124" s="6"/>
      <c r="P124" s="6"/>
      <c r="Q124" s="6"/>
      <c r="R124" s="6"/>
      <c r="S124" s="6"/>
      <c r="T124" s="6"/>
      <c r="U124" s="6"/>
      <c r="V124" s="6"/>
      <c r="W124" s="6"/>
      <c r="X124" s="6"/>
      <c r="Y124" s="6"/>
    </row>
    <row r="125" spans="2:25" ht="15.75" customHeight="1" x14ac:dyDescent="0.15">
      <c r="B125" s="6"/>
      <c r="C125" s="6"/>
      <c r="D125" s="33"/>
      <c r="E125" s="14"/>
      <c r="F125" s="6"/>
      <c r="G125" s="6"/>
      <c r="H125" s="6"/>
      <c r="I125" s="6"/>
      <c r="J125" s="6"/>
      <c r="K125" s="6"/>
      <c r="L125" s="6"/>
      <c r="M125" s="6"/>
      <c r="N125" s="6"/>
      <c r="O125" s="6"/>
      <c r="P125" s="6"/>
      <c r="Q125" s="6"/>
      <c r="R125" s="6"/>
      <c r="S125" s="6"/>
      <c r="T125" s="6"/>
      <c r="U125" s="6"/>
      <c r="V125" s="6"/>
      <c r="W125" s="6"/>
      <c r="X125" s="6"/>
      <c r="Y125" s="6"/>
    </row>
    <row r="126" spans="2:25" ht="15.75" customHeight="1" x14ac:dyDescent="0.15">
      <c r="B126" s="6"/>
      <c r="C126" s="6"/>
      <c r="D126" s="33"/>
      <c r="E126" s="14"/>
      <c r="F126" s="6"/>
      <c r="G126" s="6"/>
      <c r="H126" s="6"/>
      <c r="I126" s="6"/>
      <c r="J126" s="6"/>
      <c r="K126" s="6"/>
      <c r="L126" s="6"/>
      <c r="M126" s="6"/>
      <c r="N126" s="6"/>
      <c r="O126" s="6"/>
      <c r="P126" s="6"/>
      <c r="Q126" s="6"/>
      <c r="R126" s="6"/>
      <c r="S126" s="6"/>
      <c r="T126" s="6"/>
      <c r="U126" s="6"/>
      <c r="V126" s="6"/>
      <c r="W126" s="6"/>
      <c r="X126" s="6"/>
      <c r="Y126" s="6"/>
    </row>
    <row r="127" spans="2:25" ht="15.75" customHeight="1" x14ac:dyDescent="0.15">
      <c r="B127" s="6"/>
      <c r="C127" s="6"/>
      <c r="D127" s="33"/>
      <c r="E127" s="14"/>
      <c r="F127" s="6"/>
      <c r="G127" s="6"/>
      <c r="H127" s="6"/>
      <c r="I127" s="6"/>
      <c r="J127" s="6"/>
      <c r="K127" s="6"/>
      <c r="L127" s="6"/>
      <c r="M127" s="6"/>
      <c r="N127" s="6"/>
      <c r="O127" s="6"/>
      <c r="P127" s="6"/>
      <c r="Q127" s="6"/>
      <c r="R127" s="6"/>
      <c r="S127" s="6"/>
      <c r="T127" s="6"/>
      <c r="U127" s="6"/>
      <c r="V127" s="6"/>
      <c r="W127" s="6"/>
      <c r="X127" s="6"/>
      <c r="Y127" s="6"/>
    </row>
    <row r="128" spans="2:25" ht="15.75" customHeight="1" x14ac:dyDescent="0.15">
      <c r="B128" s="6"/>
      <c r="C128" s="6"/>
      <c r="D128" s="33"/>
      <c r="E128" s="14"/>
      <c r="F128" s="6"/>
      <c r="G128" s="6"/>
      <c r="H128" s="6"/>
      <c r="I128" s="6"/>
      <c r="J128" s="6"/>
      <c r="K128" s="6"/>
      <c r="L128" s="6"/>
      <c r="M128" s="6"/>
      <c r="N128" s="6"/>
      <c r="O128" s="6"/>
      <c r="P128" s="6"/>
      <c r="Q128" s="6"/>
      <c r="R128" s="6"/>
      <c r="S128" s="6"/>
      <c r="T128" s="6"/>
      <c r="U128" s="6"/>
      <c r="V128" s="6"/>
      <c r="W128" s="6"/>
      <c r="X128" s="6"/>
      <c r="Y128" s="6"/>
    </row>
    <row r="129" spans="2:25" ht="15.75" customHeight="1" x14ac:dyDescent="0.15">
      <c r="B129" s="6"/>
      <c r="C129" s="6"/>
      <c r="D129" s="33"/>
      <c r="E129" s="14"/>
      <c r="F129" s="6"/>
      <c r="G129" s="6"/>
      <c r="H129" s="6"/>
      <c r="I129" s="6"/>
      <c r="J129" s="6"/>
      <c r="K129" s="6"/>
      <c r="L129" s="6"/>
      <c r="M129" s="6"/>
      <c r="N129" s="6"/>
      <c r="O129" s="6"/>
      <c r="P129" s="6"/>
      <c r="Q129" s="6"/>
      <c r="R129" s="6"/>
      <c r="S129" s="6"/>
      <c r="T129" s="6"/>
      <c r="U129" s="6"/>
      <c r="V129" s="6"/>
      <c r="W129" s="6"/>
      <c r="X129" s="6"/>
      <c r="Y129" s="6"/>
    </row>
    <row r="130" spans="2:25" ht="15.75" customHeight="1" x14ac:dyDescent="0.15">
      <c r="B130" s="6"/>
      <c r="C130" s="6"/>
      <c r="D130" s="33"/>
      <c r="E130" s="14"/>
      <c r="F130" s="6"/>
      <c r="G130" s="6"/>
      <c r="H130" s="6"/>
      <c r="I130" s="6"/>
      <c r="J130" s="6"/>
      <c r="K130" s="6"/>
      <c r="L130" s="6"/>
      <c r="M130" s="6"/>
      <c r="N130" s="6"/>
      <c r="O130" s="6"/>
      <c r="P130" s="6"/>
      <c r="Q130" s="6"/>
      <c r="R130" s="6"/>
      <c r="S130" s="6"/>
      <c r="T130" s="6"/>
      <c r="U130" s="6"/>
      <c r="V130" s="6"/>
      <c r="W130" s="6"/>
      <c r="X130" s="6"/>
      <c r="Y130" s="6"/>
    </row>
    <row r="131" spans="2:25" ht="15.75" customHeight="1" x14ac:dyDescent="0.15">
      <c r="B131" s="6"/>
      <c r="C131" s="6"/>
      <c r="D131" s="33"/>
      <c r="E131" s="14"/>
      <c r="F131" s="6"/>
      <c r="G131" s="6"/>
      <c r="H131" s="6"/>
      <c r="I131" s="6"/>
      <c r="J131" s="6"/>
      <c r="K131" s="6"/>
      <c r="L131" s="6"/>
      <c r="M131" s="6"/>
      <c r="N131" s="6"/>
      <c r="O131" s="6"/>
      <c r="P131" s="6"/>
      <c r="Q131" s="6"/>
      <c r="R131" s="6"/>
      <c r="S131" s="6"/>
      <c r="T131" s="6"/>
      <c r="U131" s="6"/>
      <c r="V131" s="6"/>
      <c r="W131" s="6"/>
      <c r="X131" s="6"/>
      <c r="Y131" s="6"/>
    </row>
    <row r="132" spans="2:25" ht="15.75" customHeight="1" x14ac:dyDescent="0.15">
      <c r="B132" s="6"/>
      <c r="C132" s="6"/>
      <c r="D132" s="33"/>
      <c r="E132" s="14"/>
      <c r="F132" s="6"/>
      <c r="G132" s="6"/>
      <c r="H132" s="6"/>
      <c r="I132" s="6"/>
      <c r="J132" s="6"/>
      <c r="K132" s="6"/>
      <c r="L132" s="6"/>
      <c r="M132" s="6"/>
      <c r="N132" s="6"/>
      <c r="O132" s="6"/>
      <c r="P132" s="6"/>
      <c r="Q132" s="6"/>
      <c r="R132" s="6"/>
      <c r="S132" s="6"/>
      <c r="T132" s="6"/>
      <c r="U132" s="6"/>
      <c r="V132" s="6"/>
      <c r="W132" s="6"/>
      <c r="X132" s="6"/>
      <c r="Y132" s="6"/>
    </row>
    <row r="133" spans="2:25" ht="15.75" customHeight="1" x14ac:dyDescent="0.15">
      <c r="B133" s="6"/>
      <c r="C133" s="6"/>
      <c r="D133" s="33"/>
      <c r="E133" s="14"/>
      <c r="F133" s="6"/>
      <c r="G133" s="6"/>
      <c r="H133" s="6"/>
      <c r="I133" s="6"/>
      <c r="J133" s="6"/>
      <c r="K133" s="6"/>
      <c r="L133" s="6"/>
      <c r="M133" s="6"/>
      <c r="N133" s="6"/>
      <c r="O133" s="6"/>
      <c r="P133" s="6"/>
      <c r="Q133" s="6"/>
      <c r="R133" s="6"/>
      <c r="S133" s="6"/>
      <c r="T133" s="6"/>
      <c r="U133" s="6"/>
      <c r="V133" s="6"/>
      <c r="W133" s="6"/>
      <c r="X133" s="6"/>
      <c r="Y133" s="6"/>
    </row>
    <row r="134" spans="2:25" ht="15.75" customHeight="1" x14ac:dyDescent="0.15">
      <c r="B134" s="6"/>
      <c r="C134" s="6"/>
      <c r="D134" s="33"/>
      <c r="E134" s="14"/>
      <c r="F134" s="6"/>
      <c r="G134" s="6"/>
      <c r="H134" s="6"/>
      <c r="I134" s="6"/>
      <c r="J134" s="6"/>
      <c r="K134" s="6"/>
      <c r="L134" s="6"/>
      <c r="M134" s="6"/>
      <c r="N134" s="6"/>
      <c r="O134" s="6"/>
      <c r="P134" s="6"/>
      <c r="Q134" s="6"/>
      <c r="R134" s="6"/>
      <c r="S134" s="6"/>
      <c r="T134" s="6"/>
      <c r="U134" s="6"/>
      <c r="V134" s="6"/>
      <c r="W134" s="6"/>
      <c r="X134" s="6"/>
      <c r="Y134" s="6"/>
    </row>
    <row r="135" spans="2:25" ht="15.75" customHeight="1" x14ac:dyDescent="0.15">
      <c r="B135" s="6"/>
      <c r="C135" s="6"/>
      <c r="D135" s="33"/>
      <c r="E135" s="14"/>
      <c r="F135" s="6"/>
      <c r="G135" s="6"/>
      <c r="H135" s="6"/>
      <c r="I135" s="6"/>
      <c r="J135" s="6"/>
      <c r="K135" s="6"/>
      <c r="L135" s="6"/>
      <c r="M135" s="6"/>
      <c r="N135" s="6"/>
      <c r="O135" s="6"/>
      <c r="P135" s="6"/>
      <c r="Q135" s="6"/>
      <c r="R135" s="6"/>
      <c r="S135" s="6"/>
      <c r="T135" s="6"/>
      <c r="U135" s="6"/>
      <c r="V135" s="6"/>
      <c r="W135" s="6"/>
      <c r="X135" s="6"/>
      <c r="Y135" s="6"/>
    </row>
    <row r="136" spans="2:25" ht="15.75" customHeight="1" x14ac:dyDescent="0.15">
      <c r="B136" s="6"/>
      <c r="C136" s="6"/>
      <c r="D136" s="33"/>
      <c r="E136" s="14"/>
      <c r="F136" s="6"/>
      <c r="G136" s="6"/>
      <c r="H136" s="6"/>
      <c r="I136" s="6"/>
      <c r="J136" s="6"/>
      <c r="K136" s="6"/>
      <c r="L136" s="6"/>
      <c r="M136" s="6"/>
      <c r="N136" s="6"/>
      <c r="O136" s="6"/>
      <c r="P136" s="6"/>
      <c r="Q136" s="6"/>
      <c r="R136" s="6"/>
      <c r="S136" s="6"/>
      <c r="T136" s="6"/>
      <c r="U136" s="6"/>
      <c r="V136" s="6"/>
      <c r="W136" s="6"/>
      <c r="X136" s="6"/>
      <c r="Y136" s="6"/>
    </row>
    <row r="137" spans="2:25" ht="15.75" customHeight="1" x14ac:dyDescent="0.15">
      <c r="B137" s="6"/>
      <c r="C137" s="6"/>
      <c r="D137" s="33"/>
      <c r="E137" s="14"/>
      <c r="F137" s="6"/>
      <c r="G137" s="6"/>
      <c r="H137" s="6"/>
      <c r="I137" s="6"/>
      <c r="J137" s="6"/>
      <c r="K137" s="6"/>
      <c r="L137" s="6"/>
      <c r="M137" s="6"/>
      <c r="N137" s="6"/>
      <c r="O137" s="6"/>
      <c r="P137" s="6"/>
      <c r="Q137" s="6"/>
      <c r="R137" s="6"/>
      <c r="S137" s="6"/>
      <c r="T137" s="6"/>
      <c r="U137" s="6"/>
      <c r="V137" s="6"/>
      <c r="W137" s="6"/>
      <c r="X137" s="6"/>
      <c r="Y137" s="6"/>
    </row>
    <row r="138" spans="2:25" ht="15.75" customHeight="1" x14ac:dyDescent="0.15">
      <c r="B138" s="6"/>
      <c r="C138" s="6"/>
      <c r="D138" s="33"/>
      <c r="E138" s="14"/>
      <c r="F138" s="6"/>
      <c r="G138" s="6"/>
      <c r="H138" s="6"/>
      <c r="I138" s="6"/>
      <c r="J138" s="6"/>
      <c r="K138" s="6"/>
      <c r="L138" s="6"/>
      <c r="M138" s="6"/>
      <c r="N138" s="6"/>
      <c r="O138" s="6"/>
      <c r="P138" s="6"/>
      <c r="Q138" s="6"/>
      <c r="R138" s="6"/>
      <c r="S138" s="6"/>
      <c r="T138" s="6"/>
      <c r="U138" s="6"/>
      <c r="V138" s="6"/>
      <c r="W138" s="6"/>
      <c r="X138" s="6"/>
      <c r="Y138" s="6"/>
    </row>
    <row r="139" spans="2:25" ht="15.75" customHeight="1" x14ac:dyDescent="0.15">
      <c r="B139" s="6"/>
      <c r="C139" s="6"/>
      <c r="D139" s="33"/>
      <c r="E139" s="14"/>
      <c r="F139" s="6"/>
      <c r="G139" s="6"/>
      <c r="H139" s="6"/>
      <c r="I139" s="6"/>
      <c r="J139" s="6"/>
      <c r="K139" s="6"/>
      <c r="L139" s="6"/>
      <c r="M139" s="6"/>
      <c r="N139" s="6"/>
      <c r="O139" s="6"/>
      <c r="P139" s="6"/>
      <c r="Q139" s="6"/>
      <c r="R139" s="6"/>
      <c r="S139" s="6"/>
      <c r="T139" s="6"/>
      <c r="U139" s="6"/>
      <c r="V139" s="6"/>
      <c r="W139" s="6"/>
      <c r="X139" s="6"/>
      <c r="Y139" s="6"/>
    </row>
    <row r="140" spans="2:25" ht="15.75" customHeight="1" x14ac:dyDescent="0.15">
      <c r="B140" s="6"/>
      <c r="C140" s="6"/>
      <c r="D140" s="33"/>
      <c r="E140" s="14"/>
      <c r="F140" s="6"/>
      <c r="G140" s="6"/>
      <c r="H140" s="6"/>
      <c r="I140" s="6"/>
      <c r="J140" s="6"/>
      <c r="K140" s="6"/>
      <c r="L140" s="6"/>
      <c r="M140" s="6"/>
      <c r="N140" s="6"/>
      <c r="O140" s="6"/>
      <c r="P140" s="6"/>
      <c r="Q140" s="6"/>
      <c r="R140" s="6"/>
      <c r="S140" s="6"/>
      <c r="T140" s="6"/>
      <c r="U140" s="6"/>
      <c r="V140" s="6"/>
      <c r="W140" s="6"/>
      <c r="X140" s="6"/>
      <c r="Y140" s="6"/>
    </row>
    <row r="141" spans="2:25" ht="15.75" customHeight="1" x14ac:dyDescent="0.15">
      <c r="B141" s="6"/>
      <c r="C141" s="6"/>
      <c r="D141" s="33"/>
      <c r="E141" s="14"/>
      <c r="F141" s="6"/>
      <c r="G141" s="6"/>
      <c r="H141" s="6"/>
      <c r="I141" s="6"/>
      <c r="J141" s="6"/>
      <c r="K141" s="6"/>
      <c r="L141" s="6"/>
      <c r="M141" s="6"/>
      <c r="N141" s="6"/>
      <c r="O141" s="6"/>
      <c r="P141" s="6"/>
      <c r="Q141" s="6"/>
      <c r="R141" s="6"/>
      <c r="S141" s="6"/>
      <c r="T141" s="6"/>
      <c r="U141" s="6"/>
      <c r="V141" s="6"/>
      <c r="W141" s="6"/>
      <c r="X141" s="6"/>
      <c r="Y141" s="6"/>
    </row>
    <row r="142" spans="2:25" ht="15.75" customHeight="1" x14ac:dyDescent="0.15">
      <c r="B142" s="6"/>
      <c r="C142" s="6"/>
      <c r="D142" s="33"/>
      <c r="E142" s="14"/>
      <c r="F142" s="6"/>
      <c r="G142" s="6"/>
      <c r="H142" s="6"/>
      <c r="I142" s="6"/>
      <c r="J142" s="6"/>
      <c r="K142" s="6"/>
      <c r="L142" s="6"/>
      <c r="M142" s="6"/>
      <c r="N142" s="6"/>
      <c r="O142" s="6"/>
      <c r="P142" s="6"/>
      <c r="Q142" s="6"/>
      <c r="R142" s="6"/>
      <c r="S142" s="6"/>
      <c r="T142" s="6"/>
      <c r="U142" s="6"/>
      <c r="V142" s="6"/>
      <c r="W142" s="6"/>
      <c r="X142" s="6"/>
      <c r="Y142" s="6"/>
    </row>
    <row r="143" spans="2:25" ht="15.75" customHeight="1" x14ac:dyDescent="0.15">
      <c r="B143" s="6"/>
      <c r="C143" s="6"/>
      <c r="D143" s="33"/>
      <c r="E143" s="14"/>
      <c r="F143" s="6"/>
      <c r="G143" s="6"/>
      <c r="H143" s="6"/>
      <c r="I143" s="6"/>
      <c r="J143" s="6"/>
      <c r="K143" s="6"/>
      <c r="L143" s="6"/>
      <c r="M143" s="6"/>
      <c r="N143" s="6"/>
      <c r="O143" s="6"/>
      <c r="P143" s="6"/>
      <c r="Q143" s="6"/>
      <c r="R143" s="6"/>
      <c r="S143" s="6"/>
      <c r="T143" s="6"/>
      <c r="U143" s="6"/>
      <c r="V143" s="6"/>
      <c r="W143" s="6"/>
      <c r="X143" s="6"/>
      <c r="Y143" s="6"/>
    </row>
    <row r="144" spans="2:25" ht="15.75" customHeight="1" x14ac:dyDescent="0.15">
      <c r="B144" s="6"/>
      <c r="C144" s="6"/>
      <c r="D144" s="33"/>
      <c r="E144" s="14"/>
      <c r="F144" s="6"/>
      <c r="G144" s="6"/>
      <c r="H144" s="6"/>
      <c r="I144" s="6"/>
      <c r="J144" s="6"/>
      <c r="K144" s="6"/>
      <c r="L144" s="6"/>
      <c r="M144" s="6"/>
      <c r="N144" s="6"/>
      <c r="O144" s="6"/>
      <c r="P144" s="6"/>
      <c r="Q144" s="6"/>
      <c r="R144" s="6"/>
      <c r="S144" s="6"/>
      <c r="T144" s="6"/>
      <c r="U144" s="6"/>
      <c r="V144" s="6"/>
      <c r="W144" s="6"/>
      <c r="X144" s="6"/>
      <c r="Y144" s="6"/>
    </row>
    <row r="145" spans="2:25" ht="15.75" customHeight="1" x14ac:dyDescent="0.15">
      <c r="B145" s="6"/>
      <c r="C145" s="6"/>
      <c r="D145" s="33"/>
      <c r="E145" s="14"/>
      <c r="F145" s="6"/>
      <c r="G145" s="6"/>
      <c r="H145" s="6"/>
      <c r="I145" s="6"/>
      <c r="J145" s="6"/>
      <c r="K145" s="6"/>
      <c r="L145" s="6"/>
      <c r="M145" s="6"/>
      <c r="N145" s="6"/>
      <c r="O145" s="6"/>
      <c r="P145" s="6"/>
      <c r="Q145" s="6"/>
      <c r="R145" s="6"/>
      <c r="S145" s="6"/>
      <c r="T145" s="6"/>
      <c r="U145" s="6"/>
      <c r="V145" s="6"/>
      <c r="W145" s="6"/>
      <c r="X145" s="6"/>
      <c r="Y145" s="6"/>
    </row>
    <row r="146" spans="2:25" ht="15.75" customHeight="1" x14ac:dyDescent="0.15">
      <c r="B146" s="6"/>
      <c r="C146" s="6"/>
      <c r="D146" s="33"/>
      <c r="E146" s="14"/>
      <c r="F146" s="6"/>
      <c r="G146" s="6"/>
      <c r="H146" s="6"/>
      <c r="I146" s="6"/>
      <c r="J146" s="6"/>
      <c r="K146" s="6"/>
      <c r="L146" s="6"/>
      <c r="M146" s="6"/>
      <c r="N146" s="6"/>
      <c r="O146" s="6"/>
      <c r="P146" s="6"/>
      <c r="Q146" s="6"/>
      <c r="R146" s="6"/>
      <c r="S146" s="6"/>
      <c r="T146" s="6"/>
      <c r="U146" s="6"/>
      <c r="V146" s="6"/>
      <c r="W146" s="6"/>
      <c r="X146" s="6"/>
      <c r="Y146" s="6"/>
    </row>
    <row r="147" spans="2:25" ht="15.75" customHeight="1" x14ac:dyDescent="0.15">
      <c r="B147" s="6"/>
      <c r="C147" s="6"/>
      <c r="D147" s="33"/>
      <c r="E147" s="14"/>
      <c r="F147" s="6"/>
      <c r="G147" s="6"/>
      <c r="H147" s="6"/>
      <c r="I147" s="6"/>
      <c r="J147" s="6"/>
      <c r="K147" s="6"/>
      <c r="L147" s="6"/>
      <c r="M147" s="6"/>
      <c r="N147" s="6"/>
      <c r="O147" s="6"/>
      <c r="P147" s="6"/>
      <c r="Q147" s="6"/>
      <c r="R147" s="6"/>
      <c r="S147" s="6"/>
      <c r="T147" s="6"/>
      <c r="U147" s="6"/>
      <c r="V147" s="6"/>
      <c r="W147" s="6"/>
      <c r="X147" s="6"/>
      <c r="Y147" s="6"/>
    </row>
    <row r="148" spans="2:25" ht="15.75" customHeight="1" x14ac:dyDescent="0.15">
      <c r="B148" s="6"/>
      <c r="C148" s="6"/>
      <c r="D148" s="33"/>
      <c r="E148" s="14"/>
      <c r="F148" s="6"/>
      <c r="G148" s="6"/>
      <c r="H148" s="6"/>
      <c r="I148" s="6"/>
      <c r="J148" s="6"/>
      <c r="K148" s="6"/>
      <c r="L148" s="6"/>
      <c r="M148" s="6"/>
      <c r="N148" s="6"/>
      <c r="O148" s="6"/>
      <c r="P148" s="6"/>
      <c r="Q148" s="6"/>
      <c r="R148" s="6"/>
      <c r="S148" s="6"/>
      <c r="T148" s="6"/>
      <c r="U148" s="6"/>
      <c r="V148" s="6"/>
      <c r="W148" s="6"/>
      <c r="X148" s="6"/>
      <c r="Y148" s="6"/>
    </row>
    <row r="149" spans="2:25" ht="15.75" customHeight="1" x14ac:dyDescent="0.15">
      <c r="B149" s="6"/>
      <c r="C149" s="6"/>
      <c r="D149" s="33"/>
      <c r="E149" s="14"/>
      <c r="F149" s="6"/>
      <c r="G149" s="6"/>
      <c r="H149" s="6"/>
      <c r="I149" s="6"/>
      <c r="J149" s="6"/>
      <c r="K149" s="6"/>
      <c r="L149" s="6"/>
      <c r="M149" s="6"/>
      <c r="N149" s="6"/>
      <c r="O149" s="6"/>
      <c r="P149" s="6"/>
      <c r="Q149" s="6"/>
      <c r="R149" s="6"/>
      <c r="S149" s="6"/>
      <c r="T149" s="6"/>
      <c r="U149" s="6"/>
      <c r="V149" s="6"/>
      <c r="W149" s="6"/>
      <c r="X149" s="6"/>
      <c r="Y149" s="6"/>
    </row>
    <row r="150" spans="2:25" ht="15.75" customHeight="1" x14ac:dyDescent="0.15">
      <c r="B150" s="6"/>
      <c r="C150" s="6"/>
      <c r="D150" s="33"/>
      <c r="E150" s="14"/>
      <c r="F150" s="6"/>
      <c r="G150" s="6"/>
      <c r="H150" s="6"/>
      <c r="I150" s="6"/>
      <c r="J150" s="6"/>
      <c r="K150" s="6"/>
      <c r="L150" s="6"/>
      <c r="M150" s="6"/>
      <c r="N150" s="6"/>
      <c r="O150" s="6"/>
      <c r="P150" s="6"/>
      <c r="Q150" s="6"/>
      <c r="R150" s="6"/>
      <c r="S150" s="6"/>
      <c r="T150" s="6"/>
      <c r="U150" s="6"/>
      <c r="V150" s="6"/>
      <c r="W150" s="6"/>
      <c r="X150" s="6"/>
      <c r="Y150" s="6"/>
    </row>
    <row r="151" spans="2:25" ht="15.75" customHeight="1" x14ac:dyDescent="0.15">
      <c r="B151" s="6"/>
      <c r="C151" s="6"/>
      <c r="D151" s="33"/>
      <c r="E151" s="14"/>
      <c r="F151" s="6"/>
      <c r="G151" s="6"/>
      <c r="H151" s="6"/>
      <c r="I151" s="6"/>
      <c r="J151" s="6"/>
      <c r="K151" s="6"/>
      <c r="L151" s="6"/>
      <c r="M151" s="6"/>
      <c r="N151" s="6"/>
      <c r="O151" s="6"/>
      <c r="P151" s="6"/>
      <c r="Q151" s="6"/>
      <c r="R151" s="6"/>
      <c r="S151" s="6"/>
      <c r="T151" s="6"/>
      <c r="U151" s="6"/>
      <c r="V151" s="6"/>
      <c r="W151" s="6"/>
      <c r="X151" s="6"/>
      <c r="Y151" s="6"/>
    </row>
    <row r="152" spans="2:25" ht="15.75" customHeight="1" x14ac:dyDescent="0.15">
      <c r="B152" s="6"/>
      <c r="C152" s="6"/>
      <c r="D152" s="33"/>
      <c r="E152" s="14"/>
      <c r="F152" s="6"/>
      <c r="G152" s="6"/>
      <c r="H152" s="6"/>
      <c r="I152" s="6"/>
      <c r="J152" s="6"/>
      <c r="K152" s="6"/>
      <c r="L152" s="6"/>
      <c r="M152" s="6"/>
      <c r="N152" s="6"/>
      <c r="O152" s="6"/>
      <c r="P152" s="6"/>
      <c r="Q152" s="6"/>
      <c r="R152" s="6"/>
      <c r="S152" s="6"/>
      <c r="T152" s="6"/>
      <c r="U152" s="6"/>
      <c r="V152" s="6"/>
      <c r="W152" s="6"/>
      <c r="X152" s="6"/>
      <c r="Y152" s="6"/>
    </row>
    <row r="153" spans="2:25" ht="15.75" customHeight="1" x14ac:dyDescent="0.15">
      <c r="B153" s="6"/>
      <c r="C153" s="6"/>
      <c r="D153" s="33"/>
      <c r="E153" s="14"/>
      <c r="F153" s="6"/>
      <c r="G153" s="6"/>
      <c r="H153" s="6"/>
      <c r="I153" s="6"/>
      <c r="J153" s="6"/>
      <c r="K153" s="6"/>
      <c r="L153" s="6"/>
      <c r="M153" s="6"/>
      <c r="N153" s="6"/>
      <c r="O153" s="6"/>
      <c r="P153" s="6"/>
      <c r="Q153" s="6"/>
      <c r="R153" s="6"/>
      <c r="S153" s="6"/>
      <c r="T153" s="6"/>
      <c r="U153" s="6"/>
      <c r="V153" s="6"/>
      <c r="W153" s="6"/>
      <c r="X153" s="6"/>
      <c r="Y153" s="6"/>
    </row>
    <row r="154" spans="2:25" ht="15.75" customHeight="1" x14ac:dyDescent="0.15">
      <c r="B154" s="6"/>
      <c r="C154" s="6"/>
      <c r="D154" s="33"/>
      <c r="E154" s="14"/>
      <c r="F154" s="6"/>
      <c r="G154" s="6"/>
      <c r="H154" s="6"/>
      <c r="I154" s="6"/>
      <c r="J154" s="6"/>
      <c r="K154" s="6"/>
      <c r="L154" s="6"/>
      <c r="M154" s="6"/>
      <c r="N154" s="6"/>
      <c r="O154" s="6"/>
      <c r="P154" s="6"/>
      <c r="Q154" s="6"/>
      <c r="R154" s="6"/>
      <c r="S154" s="6"/>
      <c r="T154" s="6"/>
      <c r="U154" s="6"/>
      <c r="V154" s="6"/>
      <c r="W154" s="6"/>
      <c r="X154" s="6"/>
      <c r="Y154" s="6"/>
    </row>
    <row r="155" spans="2:25" ht="15.75" customHeight="1" x14ac:dyDescent="0.15">
      <c r="B155" s="6"/>
      <c r="C155" s="6"/>
      <c r="D155" s="33"/>
      <c r="E155" s="14"/>
      <c r="F155" s="6"/>
      <c r="G155" s="6"/>
      <c r="H155" s="6"/>
      <c r="I155" s="6"/>
      <c r="J155" s="6"/>
      <c r="K155" s="6"/>
      <c r="L155" s="6"/>
      <c r="M155" s="6"/>
      <c r="N155" s="6"/>
      <c r="O155" s="6"/>
      <c r="P155" s="6"/>
      <c r="Q155" s="6"/>
      <c r="R155" s="6"/>
      <c r="S155" s="6"/>
      <c r="T155" s="6"/>
      <c r="U155" s="6"/>
      <c r="V155" s="6"/>
      <c r="W155" s="6"/>
      <c r="X155" s="6"/>
      <c r="Y155" s="6"/>
    </row>
    <row r="156" spans="2:25" ht="15.75" customHeight="1" x14ac:dyDescent="0.15">
      <c r="B156" s="6"/>
      <c r="C156" s="6"/>
      <c r="D156" s="33"/>
      <c r="E156" s="14"/>
      <c r="F156" s="6"/>
      <c r="G156" s="6"/>
      <c r="H156" s="6"/>
      <c r="I156" s="6"/>
      <c r="J156" s="6"/>
      <c r="K156" s="6"/>
      <c r="L156" s="6"/>
      <c r="M156" s="6"/>
      <c r="N156" s="6"/>
      <c r="O156" s="6"/>
      <c r="P156" s="6"/>
      <c r="Q156" s="6"/>
      <c r="R156" s="6"/>
      <c r="S156" s="6"/>
      <c r="T156" s="6"/>
      <c r="U156" s="6"/>
      <c r="V156" s="6"/>
      <c r="W156" s="6"/>
      <c r="X156" s="6"/>
      <c r="Y156" s="6"/>
    </row>
    <row r="157" spans="2:25" ht="15.75" customHeight="1" x14ac:dyDescent="0.15">
      <c r="B157" s="6"/>
      <c r="C157" s="6"/>
      <c r="D157" s="33"/>
      <c r="E157" s="14"/>
      <c r="F157" s="6"/>
      <c r="G157" s="6"/>
      <c r="H157" s="6"/>
      <c r="I157" s="6"/>
      <c r="J157" s="6"/>
      <c r="K157" s="6"/>
      <c r="L157" s="6"/>
      <c r="M157" s="6"/>
      <c r="N157" s="6"/>
      <c r="O157" s="6"/>
      <c r="P157" s="6"/>
      <c r="Q157" s="6"/>
      <c r="R157" s="6"/>
      <c r="S157" s="6"/>
      <c r="T157" s="6"/>
      <c r="U157" s="6"/>
      <c r="V157" s="6"/>
      <c r="W157" s="6"/>
      <c r="X157" s="6"/>
      <c r="Y157" s="6"/>
    </row>
    <row r="158" spans="2:25" ht="15.75" customHeight="1" x14ac:dyDescent="0.15">
      <c r="B158" s="6"/>
      <c r="C158" s="6"/>
      <c r="D158" s="33"/>
      <c r="E158" s="14"/>
      <c r="F158" s="6"/>
      <c r="G158" s="6"/>
      <c r="H158" s="6"/>
      <c r="I158" s="6"/>
      <c r="J158" s="6"/>
      <c r="K158" s="6"/>
      <c r="L158" s="6"/>
      <c r="M158" s="6"/>
      <c r="N158" s="6"/>
      <c r="O158" s="6"/>
      <c r="P158" s="6"/>
      <c r="Q158" s="6"/>
      <c r="R158" s="6"/>
      <c r="S158" s="6"/>
      <c r="T158" s="6"/>
      <c r="U158" s="6"/>
      <c r="V158" s="6"/>
      <c r="W158" s="6"/>
      <c r="X158" s="6"/>
      <c r="Y158" s="6"/>
    </row>
    <row r="159" spans="2:25" ht="15.75" customHeight="1" x14ac:dyDescent="0.15">
      <c r="B159" s="6"/>
      <c r="C159" s="6"/>
      <c r="D159" s="33"/>
      <c r="E159" s="14"/>
      <c r="F159" s="6"/>
      <c r="G159" s="6"/>
      <c r="H159" s="6"/>
      <c r="I159" s="6"/>
      <c r="J159" s="6"/>
      <c r="K159" s="6"/>
      <c r="L159" s="6"/>
      <c r="M159" s="6"/>
      <c r="N159" s="6"/>
      <c r="O159" s="6"/>
      <c r="P159" s="6"/>
      <c r="Q159" s="6"/>
      <c r="R159" s="6"/>
      <c r="S159" s="6"/>
      <c r="T159" s="6"/>
      <c r="U159" s="6"/>
      <c r="V159" s="6"/>
      <c r="W159" s="6"/>
      <c r="X159" s="6"/>
      <c r="Y159" s="6"/>
    </row>
    <row r="160" spans="2:25" ht="15.75" customHeight="1" x14ac:dyDescent="0.15">
      <c r="B160" s="6"/>
      <c r="C160" s="6"/>
      <c r="D160" s="33"/>
      <c r="E160" s="14"/>
      <c r="F160" s="6"/>
      <c r="G160" s="6"/>
      <c r="H160" s="6"/>
      <c r="I160" s="6"/>
      <c r="J160" s="6"/>
      <c r="K160" s="6"/>
      <c r="L160" s="6"/>
      <c r="M160" s="6"/>
      <c r="N160" s="6"/>
      <c r="O160" s="6"/>
      <c r="P160" s="6"/>
      <c r="Q160" s="6"/>
      <c r="R160" s="6"/>
      <c r="S160" s="6"/>
      <c r="T160" s="6"/>
      <c r="U160" s="6"/>
      <c r="V160" s="6"/>
      <c r="W160" s="6"/>
      <c r="X160" s="6"/>
      <c r="Y160" s="6"/>
    </row>
    <row r="161" spans="2:25" ht="15.75" customHeight="1" x14ac:dyDescent="0.15">
      <c r="B161" s="6"/>
      <c r="C161" s="6"/>
      <c r="D161" s="33"/>
      <c r="E161" s="14"/>
      <c r="F161" s="6"/>
      <c r="G161" s="6"/>
      <c r="H161" s="6"/>
      <c r="I161" s="6"/>
      <c r="J161" s="6"/>
      <c r="K161" s="6"/>
      <c r="L161" s="6"/>
      <c r="M161" s="6"/>
      <c r="N161" s="6"/>
      <c r="O161" s="6"/>
      <c r="P161" s="6"/>
      <c r="Q161" s="6"/>
      <c r="R161" s="6"/>
      <c r="S161" s="6"/>
      <c r="T161" s="6"/>
      <c r="U161" s="6"/>
      <c r="V161" s="6"/>
      <c r="W161" s="6"/>
      <c r="X161" s="6"/>
      <c r="Y161" s="6"/>
    </row>
    <row r="162" spans="2:25" ht="15.75" customHeight="1" x14ac:dyDescent="0.15">
      <c r="B162" s="6"/>
      <c r="C162" s="6"/>
      <c r="D162" s="33"/>
      <c r="E162" s="14"/>
      <c r="F162" s="6"/>
      <c r="G162" s="6"/>
      <c r="H162" s="6"/>
      <c r="I162" s="6"/>
      <c r="J162" s="6"/>
      <c r="K162" s="6"/>
      <c r="L162" s="6"/>
      <c r="M162" s="6"/>
      <c r="N162" s="6"/>
      <c r="O162" s="6"/>
      <c r="P162" s="6"/>
      <c r="Q162" s="6"/>
      <c r="R162" s="6"/>
      <c r="S162" s="6"/>
      <c r="T162" s="6"/>
      <c r="U162" s="6"/>
      <c r="V162" s="6"/>
      <c r="W162" s="6"/>
      <c r="X162" s="6"/>
      <c r="Y162" s="6"/>
    </row>
    <row r="163" spans="2:25" ht="15.75" customHeight="1" x14ac:dyDescent="0.15">
      <c r="B163" s="6"/>
      <c r="C163" s="6"/>
      <c r="D163" s="33"/>
      <c r="E163" s="14"/>
      <c r="F163" s="6"/>
      <c r="G163" s="6"/>
      <c r="H163" s="6"/>
      <c r="I163" s="6"/>
      <c r="J163" s="6"/>
      <c r="K163" s="6"/>
      <c r="L163" s="6"/>
      <c r="M163" s="6"/>
      <c r="N163" s="6"/>
      <c r="O163" s="6"/>
      <c r="P163" s="6"/>
      <c r="Q163" s="6"/>
      <c r="R163" s="6"/>
      <c r="S163" s="6"/>
      <c r="T163" s="6"/>
      <c r="U163" s="6"/>
      <c r="V163" s="6"/>
      <c r="W163" s="6"/>
      <c r="X163" s="6"/>
      <c r="Y163" s="6"/>
    </row>
    <row r="164" spans="2:25" ht="15.75" customHeight="1" x14ac:dyDescent="0.15">
      <c r="B164" s="6"/>
      <c r="C164" s="6"/>
      <c r="D164" s="33"/>
      <c r="E164" s="14"/>
      <c r="F164" s="6"/>
      <c r="G164" s="6"/>
      <c r="H164" s="6"/>
      <c r="I164" s="6"/>
      <c r="J164" s="6"/>
      <c r="K164" s="6"/>
      <c r="L164" s="6"/>
      <c r="M164" s="6"/>
      <c r="N164" s="6"/>
      <c r="O164" s="6"/>
      <c r="P164" s="6"/>
      <c r="Q164" s="6"/>
      <c r="R164" s="6"/>
      <c r="S164" s="6"/>
      <c r="T164" s="6"/>
      <c r="U164" s="6"/>
      <c r="V164" s="6"/>
      <c r="W164" s="6"/>
      <c r="X164" s="6"/>
      <c r="Y164" s="6"/>
    </row>
    <row r="165" spans="2:25" ht="15.75" customHeight="1" x14ac:dyDescent="0.15">
      <c r="B165" s="6"/>
      <c r="C165" s="6"/>
      <c r="D165" s="33"/>
      <c r="E165" s="14"/>
      <c r="F165" s="6"/>
      <c r="G165" s="6"/>
      <c r="H165" s="6"/>
      <c r="I165" s="6"/>
      <c r="J165" s="6"/>
      <c r="K165" s="6"/>
      <c r="L165" s="6"/>
      <c r="M165" s="6"/>
      <c r="N165" s="6"/>
      <c r="O165" s="6"/>
      <c r="P165" s="6"/>
      <c r="Q165" s="6"/>
      <c r="R165" s="6"/>
      <c r="S165" s="6"/>
      <c r="T165" s="6"/>
      <c r="U165" s="6"/>
      <c r="V165" s="6"/>
      <c r="W165" s="6"/>
      <c r="X165" s="6"/>
      <c r="Y165" s="6"/>
    </row>
    <row r="166" spans="2:25" ht="15.75" customHeight="1" x14ac:dyDescent="0.15">
      <c r="B166" s="6"/>
      <c r="C166" s="6"/>
      <c r="D166" s="33"/>
      <c r="E166" s="14"/>
      <c r="F166" s="6"/>
      <c r="G166" s="6"/>
      <c r="H166" s="6"/>
      <c r="I166" s="6"/>
      <c r="J166" s="6"/>
      <c r="K166" s="6"/>
      <c r="L166" s="6"/>
      <c r="M166" s="6"/>
      <c r="N166" s="6"/>
      <c r="O166" s="6"/>
      <c r="P166" s="6"/>
      <c r="Q166" s="6"/>
      <c r="R166" s="6"/>
      <c r="S166" s="6"/>
      <c r="T166" s="6"/>
      <c r="U166" s="6"/>
      <c r="V166" s="6"/>
      <c r="W166" s="6"/>
      <c r="X166" s="6"/>
      <c r="Y166" s="6"/>
    </row>
    <row r="167" spans="2:25" ht="15.75" customHeight="1" x14ac:dyDescent="0.15">
      <c r="B167" s="6"/>
      <c r="C167" s="6"/>
      <c r="D167" s="33"/>
      <c r="E167" s="14"/>
      <c r="F167" s="6"/>
      <c r="G167" s="6"/>
      <c r="H167" s="6"/>
      <c r="I167" s="6"/>
      <c r="J167" s="6"/>
      <c r="K167" s="6"/>
      <c r="L167" s="6"/>
      <c r="M167" s="6"/>
      <c r="N167" s="6"/>
      <c r="O167" s="6"/>
      <c r="P167" s="6"/>
      <c r="Q167" s="6"/>
      <c r="R167" s="6"/>
      <c r="S167" s="6"/>
      <c r="T167" s="6"/>
      <c r="U167" s="6"/>
      <c r="V167" s="6"/>
      <c r="W167" s="6"/>
      <c r="X167" s="6"/>
      <c r="Y167" s="6"/>
    </row>
    <row r="168" spans="2:25" ht="15.75" customHeight="1" x14ac:dyDescent="0.15">
      <c r="B168" s="6"/>
      <c r="C168" s="6"/>
      <c r="D168" s="33"/>
      <c r="E168" s="14"/>
      <c r="F168" s="6"/>
      <c r="G168" s="6"/>
      <c r="H168" s="6"/>
      <c r="I168" s="6"/>
      <c r="J168" s="6"/>
      <c r="K168" s="6"/>
      <c r="L168" s="6"/>
      <c r="M168" s="6"/>
      <c r="N168" s="6"/>
      <c r="O168" s="6"/>
      <c r="P168" s="6"/>
      <c r="Q168" s="6"/>
      <c r="R168" s="6"/>
      <c r="S168" s="6"/>
      <c r="T168" s="6"/>
      <c r="U168" s="6"/>
      <c r="V168" s="6"/>
      <c r="W168" s="6"/>
      <c r="X168" s="6"/>
      <c r="Y168" s="6"/>
    </row>
    <row r="169" spans="2:25" ht="15.75" customHeight="1" x14ac:dyDescent="0.15">
      <c r="B169" s="6"/>
      <c r="C169" s="6"/>
      <c r="D169" s="33"/>
      <c r="E169" s="14"/>
      <c r="F169" s="6"/>
      <c r="G169" s="6"/>
      <c r="H169" s="6"/>
      <c r="I169" s="6"/>
      <c r="J169" s="6"/>
      <c r="K169" s="6"/>
      <c r="L169" s="6"/>
      <c r="M169" s="6"/>
      <c r="N169" s="6"/>
      <c r="O169" s="6"/>
      <c r="P169" s="6"/>
      <c r="Q169" s="6"/>
      <c r="R169" s="6"/>
      <c r="S169" s="6"/>
      <c r="T169" s="6"/>
      <c r="U169" s="6"/>
      <c r="V169" s="6"/>
      <c r="W169" s="6"/>
      <c r="X169" s="6"/>
      <c r="Y169" s="6"/>
    </row>
    <row r="170" spans="2:25" ht="15.75" customHeight="1" x14ac:dyDescent="0.15">
      <c r="B170" s="6"/>
      <c r="C170" s="6"/>
      <c r="D170" s="33"/>
      <c r="E170" s="14"/>
      <c r="F170" s="6"/>
      <c r="G170" s="6"/>
      <c r="H170" s="6"/>
      <c r="I170" s="6"/>
      <c r="J170" s="6"/>
      <c r="K170" s="6"/>
      <c r="L170" s="6"/>
      <c r="M170" s="6"/>
      <c r="N170" s="6"/>
      <c r="O170" s="6"/>
      <c r="P170" s="6"/>
      <c r="Q170" s="6"/>
      <c r="R170" s="6"/>
      <c r="S170" s="6"/>
      <c r="T170" s="6"/>
      <c r="U170" s="6"/>
      <c r="V170" s="6"/>
      <c r="W170" s="6"/>
      <c r="X170" s="6"/>
      <c r="Y170" s="6"/>
    </row>
    <row r="171" spans="2:25" ht="15.75" customHeight="1" x14ac:dyDescent="0.15">
      <c r="B171" s="6"/>
      <c r="C171" s="6"/>
      <c r="D171" s="33"/>
      <c r="E171" s="14"/>
      <c r="F171" s="6"/>
      <c r="G171" s="6"/>
      <c r="H171" s="6"/>
      <c r="I171" s="6"/>
      <c r="J171" s="6"/>
      <c r="K171" s="6"/>
      <c r="L171" s="6"/>
      <c r="M171" s="6"/>
      <c r="N171" s="6"/>
      <c r="O171" s="6"/>
      <c r="P171" s="6"/>
      <c r="Q171" s="6"/>
      <c r="R171" s="6"/>
      <c r="S171" s="6"/>
      <c r="T171" s="6"/>
      <c r="U171" s="6"/>
      <c r="V171" s="6"/>
      <c r="W171" s="6"/>
      <c r="X171" s="6"/>
      <c r="Y171" s="6"/>
    </row>
    <row r="172" spans="2:25" ht="15.75" customHeight="1" x14ac:dyDescent="0.15">
      <c r="B172" s="6"/>
      <c r="C172" s="6"/>
      <c r="D172" s="33"/>
      <c r="E172" s="14"/>
      <c r="F172" s="6"/>
      <c r="G172" s="6"/>
      <c r="H172" s="6"/>
      <c r="I172" s="6"/>
      <c r="J172" s="6"/>
      <c r="K172" s="6"/>
      <c r="L172" s="6"/>
      <c r="M172" s="6"/>
      <c r="N172" s="6"/>
      <c r="O172" s="6"/>
      <c r="P172" s="6"/>
      <c r="Q172" s="6"/>
      <c r="R172" s="6"/>
      <c r="S172" s="6"/>
      <c r="T172" s="6"/>
      <c r="U172" s="6"/>
      <c r="V172" s="6"/>
      <c r="W172" s="6"/>
      <c r="X172" s="6"/>
      <c r="Y172" s="6"/>
    </row>
    <row r="173" spans="2:25" ht="15.75" customHeight="1" x14ac:dyDescent="0.15">
      <c r="B173" s="6"/>
      <c r="C173" s="6"/>
      <c r="D173" s="33"/>
      <c r="E173" s="14"/>
      <c r="F173" s="6"/>
      <c r="G173" s="6"/>
      <c r="H173" s="6"/>
      <c r="I173" s="6"/>
      <c r="J173" s="6"/>
      <c r="K173" s="6"/>
      <c r="L173" s="6"/>
      <c r="M173" s="6"/>
      <c r="N173" s="6"/>
      <c r="O173" s="6"/>
      <c r="P173" s="6"/>
      <c r="Q173" s="6"/>
      <c r="R173" s="6"/>
      <c r="S173" s="6"/>
      <c r="T173" s="6"/>
      <c r="U173" s="6"/>
      <c r="V173" s="6"/>
      <c r="W173" s="6"/>
      <c r="X173" s="6"/>
      <c r="Y173" s="6"/>
    </row>
    <row r="174" spans="2:25" ht="15.75" customHeight="1" x14ac:dyDescent="0.15">
      <c r="B174" s="6"/>
      <c r="C174" s="6"/>
      <c r="D174" s="33"/>
      <c r="E174" s="14"/>
      <c r="F174" s="6"/>
      <c r="G174" s="6"/>
      <c r="H174" s="6"/>
      <c r="I174" s="6"/>
      <c r="J174" s="6"/>
      <c r="K174" s="6"/>
      <c r="L174" s="6"/>
      <c r="M174" s="6"/>
      <c r="N174" s="6"/>
      <c r="O174" s="6"/>
      <c r="P174" s="6"/>
      <c r="Q174" s="6"/>
      <c r="R174" s="6"/>
      <c r="S174" s="6"/>
      <c r="T174" s="6"/>
      <c r="U174" s="6"/>
      <c r="V174" s="6"/>
      <c r="W174" s="6"/>
      <c r="X174" s="6"/>
      <c r="Y174" s="6"/>
    </row>
    <row r="175" spans="2:25" ht="15.75" customHeight="1" x14ac:dyDescent="0.15">
      <c r="B175" s="6"/>
      <c r="C175" s="6"/>
      <c r="D175" s="33"/>
      <c r="E175" s="14"/>
      <c r="F175" s="6"/>
      <c r="G175" s="6"/>
      <c r="H175" s="6"/>
      <c r="I175" s="6"/>
      <c r="J175" s="6"/>
      <c r="K175" s="6"/>
      <c r="L175" s="6"/>
      <c r="M175" s="6"/>
      <c r="N175" s="6"/>
      <c r="O175" s="6"/>
      <c r="P175" s="6"/>
      <c r="Q175" s="6"/>
      <c r="R175" s="6"/>
      <c r="S175" s="6"/>
      <c r="T175" s="6"/>
      <c r="U175" s="6"/>
      <c r="V175" s="6"/>
      <c r="W175" s="6"/>
      <c r="X175" s="6"/>
      <c r="Y175" s="6"/>
    </row>
    <row r="176" spans="2:25" ht="15.75" customHeight="1" x14ac:dyDescent="0.15">
      <c r="B176" s="6"/>
      <c r="C176" s="6"/>
      <c r="D176" s="33"/>
      <c r="E176" s="14"/>
      <c r="F176" s="6"/>
      <c r="G176" s="6"/>
      <c r="H176" s="6"/>
      <c r="I176" s="6"/>
      <c r="J176" s="6"/>
      <c r="K176" s="6"/>
      <c r="L176" s="6"/>
      <c r="M176" s="6"/>
      <c r="N176" s="6"/>
      <c r="O176" s="6"/>
      <c r="P176" s="6"/>
      <c r="Q176" s="6"/>
      <c r="R176" s="6"/>
      <c r="S176" s="6"/>
      <c r="T176" s="6"/>
      <c r="U176" s="6"/>
      <c r="V176" s="6"/>
      <c r="W176" s="6"/>
      <c r="X176" s="6"/>
      <c r="Y176" s="6"/>
    </row>
    <row r="177" spans="2:25" ht="15.75" customHeight="1" x14ac:dyDescent="0.15">
      <c r="B177" s="6"/>
      <c r="C177" s="6"/>
      <c r="D177" s="33"/>
      <c r="E177" s="14"/>
      <c r="F177" s="6"/>
      <c r="G177" s="6"/>
      <c r="H177" s="6"/>
      <c r="I177" s="6"/>
      <c r="J177" s="6"/>
      <c r="K177" s="6"/>
      <c r="L177" s="6"/>
      <c r="M177" s="6"/>
      <c r="N177" s="6"/>
      <c r="O177" s="6"/>
      <c r="P177" s="6"/>
      <c r="Q177" s="6"/>
      <c r="R177" s="6"/>
      <c r="S177" s="6"/>
      <c r="T177" s="6"/>
      <c r="U177" s="6"/>
      <c r="V177" s="6"/>
      <c r="W177" s="6"/>
      <c r="X177" s="6"/>
      <c r="Y177" s="6"/>
    </row>
    <row r="178" spans="2:25" ht="15.75" customHeight="1" x14ac:dyDescent="0.15">
      <c r="B178" s="6"/>
      <c r="C178" s="6"/>
      <c r="D178" s="33"/>
      <c r="E178" s="14"/>
      <c r="F178" s="6"/>
      <c r="G178" s="6"/>
      <c r="H178" s="6"/>
      <c r="I178" s="6"/>
      <c r="J178" s="6"/>
      <c r="K178" s="6"/>
      <c r="L178" s="6"/>
      <c r="M178" s="6"/>
      <c r="N178" s="6"/>
      <c r="O178" s="6"/>
      <c r="P178" s="6"/>
      <c r="Q178" s="6"/>
      <c r="R178" s="6"/>
      <c r="S178" s="6"/>
      <c r="T178" s="6"/>
      <c r="U178" s="6"/>
      <c r="V178" s="6"/>
      <c r="W178" s="6"/>
      <c r="X178" s="6"/>
      <c r="Y178" s="6"/>
    </row>
    <row r="179" spans="2:25" ht="15.75" customHeight="1" x14ac:dyDescent="0.15">
      <c r="B179" s="6"/>
      <c r="C179" s="6"/>
      <c r="D179" s="33"/>
      <c r="E179" s="14"/>
      <c r="F179" s="6"/>
      <c r="G179" s="6"/>
      <c r="H179" s="6"/>
      <c r="I179" s="6"/>
      <c r="J179" s="6"/>
      <c r="K179" s="6"/>
      <c r="L179" s="6"/>
      <c r="M179" s="6"/>
      <c r="N179" s="6"/>
      <c r="O179" s="6"/>
      <c r="P179" s="6"/>
      <c r="Q179" s="6"/>
      <c r="R179" s="6"/>
      <c r="S179" s="6"/>
      <c r="T179" s="6"/>
      <c r="U179" s="6"/>
      <c r="V179" s="6"/>
      <c r="W179" s="6"/>
      <c r="X179" s="6"/>
      <c r="Y179" s="6"/>
    </row>
    <row r="180" spans="2:25" ht="15.75" customHeight="1" x14ac:dyDescent="0.15">
      <c r="B180" s="6"/>
      <c r="C180" s="6"/>
      <c r="D180" s="33"/>
      <c r="E180" s="14"/>
      <c r="F180" s="6"/>
      <c r="G180" s="6"/>
      <c r="H180" s="6"/>
      <c r="I180" s="6"/>
      <c r="J180" s="6"/>
      <c r="K180" s="6"/>
      <c r="L180" s="6"/>
      <c r="M180" s="6"/>
      <c r="N180" s="6"/>
      <c r="O180" s="6"/>
      <c r="P180" s="6"/>
      <c r="Q180" s="6"/>
      <c r="R180" s="6"/>
      <c r="S180" s="6"/>
      <c r="T180" s="6"/>
      <c r="U180" s="6"/>
      <c r="V180" s="6"/>
      <c r="W180" s="6"/>
      <c r="X180" s="6"/>
      <c r="Y180" s="6"/>
    </row>
    <row r="181" spans="2:25" ht="15.75" customHeight="1" x14ac:dyDescent="0.15">
      <c r="B181" s="6"/>
      <c r="C181" s="6"/>
      <c r="D181" s="33"/>
      <c r="E181" s="14"/>
      <c r="F181" s="6"/>
      <c r="G181" s="6"/>
      <c r="H181" s="6"/>
      <c r="I181" s="6"/>
      <c r="J181" s="6"/>
      <c r="K181" s="6"/>
      <c r="L181" s="6"/>
      <c r="M181" s="6"/>
      <c r="N181" s="6"/>
      <c r="O181" s="6"/>
      <c r="P181" s="6"/>
      <c r="Q181" s="6"/>
      <c r="R181" s="6"/>
      <c r="S181" s="6"/>
      <c r="T181" s="6"/>
      <c r="U181" s="6"/>
      <c r="V181" s="6"/>
      <c r="W181" s="6"/>
      <c r="X181" s="6"/>
      <c r="Y181" s="6"/>
    </row>
    <row r="182" spans="2:25" ht="15.75" customHeight="1" x14ac:dyDescent="0.15">
      <c r="B182" s="6"/>
      <c r="C182" s="6"/>
      <c r="D182" s="33"/>
      <c r="E182" s="14"/>
      <c r="F182" s="6"/>
      <c r="G182" s="6"/>
      <c r="H182" s="6"/>
      <c r="I182" s="6"/>
      <c r="J182" s="6"/>
      <c r="K182" s="6"/>
      <c r="L182" s="6"/>
      <c r="M182" s="6"/>
      <c r="N182" s="6"/>
      <c r="O182" s="6"/>
      <c r="P182" s="6"/>
      <c r="Q182" s="6"/>
      <c r="R182" s="6"/>
      <c r="S182" s="6"/>
      <c r="T182" s="6"/>
      <c r="U182" s="6"/>
      <c r="V182" s="6"/>
      <c r="W182" s="6"/>
      <c r="X182" s="6"/>
      <c r="Y182" s="6"/>
    </row>
    <row r="183" spans="2:25" ht="15.75" customHeight="1" x14ac:dyDescent="0.15">
      <c r="B183" s="6"/>
      <c r="C183" s="6"/>
      <c r="D183" s="33"/>
      <c r="E183" s="14"/>
      <c r="F183" s="6"/>
      <c r="G183" s="6"/>
      <c r="H183" s="6"/>
      <c r="I183" s="6"/>
      <c r="J183" s="6"/>
      <c r="K183" s="6"/>
      <c r="L183" s="6"/>
      <c r="M183" s="6"/>
      <c r="N183" s="6"/>
      <c r="O183" s="6"/>
      <c r="P183" s="6"/>
      <c r="Q183" s="6"/>
      <c r="R183" s="6"/>
      <c r="S183" s="6"/>
      <c r="T183" s="6"/>
      <c r="U183" s="6"/>
      <c r="V183" s="6"/>
      <c r="W183" s="6"/>
      <c r="X183" s="6"/>
      <c r="Y183" s="6"/>
    </row>
    <row r="184" spans="2:25" ht="15.75" customHeight="1" x14ac:dyDescent="0.15">
      <c r="B184" s="6"/>
      <c r="C184" s="6"/>
      <c r="D184" s="33"/>
      <c r="E184" s="14"/>
      <c r="F184" s="6"/>
      <c r="G184" s="6"/>
      <c r="H184" s="6"/>
      <c r="I184" s="6"/>
      <c r="J184" s="6"/>
      <c r="K184" s="6"/>
      <c r="L184" s="6"/>
      <c r="M184" s="6"/>
      <c r="N184" s="6"/>
      <c r="O184" s="6"/>
      <c r="P184" s="6"/>
      <c r="Q184" s="6"/>
      <c r="R184" s="6"/>
      <c r="S184" s="6"/>
      <c r="T184" s="6"/>
      <c r="U184" s="6"/>
      <c r="V184" s="6"/>
      <c r="W184" s="6"/>
      <c r="X184" s="6"/>
      <c r="Y184" s="6"/>
    </row>
    <row r="185" spans="2:25" ht="15.75" customHeight="1" x14ac:dyDescent="0.15">
      <c r="B185" s="6"/>
      <c r="C185" s="6"/>
      <c r="D185" s="33"/>
      <c r="E185" s="14"/>
      <c r="F185" s="6"/>
      <c r="G185" s="6"/>
      <c r="H185" s="6"/>
      <c r="I185" s="6"/>
      <c r="J185" s="6"/>
      <c r="K185" s="6"/>
      <c r="L185" s="6"/>
      <c r="M185" s="6"/>
      <c r="N185" s="6"/>
      <c r="O185" s="6"/>
      <c r="P185" s="6"/>
      <c r="Q185" s="6"/>
      <c r="R185" s="6"/>
      <c r="S185" s="6"/>
      <c r="T185" s="6"/>
      <c r="U185" s="6"/>
      <c r="V185" s="6"/>
      <c r="W185" s="6"/>
      <c r="X185" s="6"/>
      <c r="Y185" s="6"/>
    </row>
    <row r="186" spans="2:25" ht="15.75" customHeight="1" x14ac:dyDescent="0.15">
      <c r="B186" s="6"/>
      <c r="C186" s="6"/>
      <c r="D186" s="33"/>
      <c r="E186" s="14"/>
      <c r="F186" s="6"/>
      <c r="G186" s="6"/>
      <c r="H186" s="6"/>
      <c r="I186" s="6"/>
      <c r="J186" s="6"/>
      <c r="K186" s="6"/>
      <c r="L186" s="6"/>
      <c r="M186" s="6"/>
      <c r="N186" s="6"/>
      <c r="O186" s="6"/>
      <c r="P186" s="6"/>
      <c r="Q186" s="6"/>
      <c r="R186" s="6"/>
      <c r="S186" s="6"/>
      <c r="T186" s="6"/>
      <c r="U186" s="6"/>
      <c r="V186" s="6"/>
      <c r="W186" s="6"/>
      <c r="X186" s="6"/>
      <c r="Y186" s="6"/>
    </row>
    <row r="187" spans="2:25" ht="15.75" customHeight="1" x14ac:dyDescent="0.15">
      <c r="B187" s="6"/>
      <c r="C187" s="6"/>
      <c r="D187" s="33"/>
      <c r="E187" s="14"/>
      <c r="F187" s="6"/>
      <c r="G187" s="6"/>
      <c r="H187" s="6"/>
      <c r="I187" s="6"/>
      <c r="J187" s="6"/>
      <c r="K187" s="6"/>
      <c r="L187" s="6"/>
      <c r="M187" s="6"/>
      <c r="N187" s="6"/>
      <c r="O187" s="6"/>
      <c r="P187" s="6"/>
      <c r="Q187" s="6"/>
      <c r="R187" s="6"/>
      <c r="S187" s="6"/>
      <c r="T187" s="6"/>
      <c r="U187" s="6"/>
      <c r="V187" s="6"/>
      <c r="W187" s="6"/>
      <c r="X187" s="6"/>
      <c r="Y187" s="6"/>
    </row>
    <row r="188" spans="2:25" ht="15.75" customHeight="1" x14ac:dyDescent="0.15">
      <c r="B188" s="6"/>
      <c r="C188" s="6"/>
      <c r="D188" s="33"/>
      <c r="E188" s="14"/>
      <c r="F188" s="6"/>
      <c r="G188" s="6"/>
      <c r="H188" s="6"/>
      <c r="I188" s="6"/>
      <c r="J188" s="6"/>
      <c r="K188" s="6"/>
      <c r="L188" s="6"/>
      <c r="M188" s="6"/>
      <c r="N188" s="6"/>
      <c r="O188" s="6"/>
      <c r="P188" s="6"/>
      <c r="Q188" s="6"/>
      <c r="R188" s="6"/>
      <c r="S188" s="6"/>
      <c r="T188" s="6"/>
      <c r="U188" s="6"/>
      <c r="V188" s="6"/>
      <c r="W188" s="6"/>
      <c r="X188" s="6"/>
      <c r="Y188" s="6"/>
    </row>
    <row r="189" spans="2:25" ht="15.75" customHeight="1" x14ac:dyDescent="0.15">
      <c r="B189" s="6"/>
      <c r="C189" s="6"/>
      <c r="D189" s="33"/>
      <c r="E189" s="14"/>
      <c r="F189" s="6"/>
      <c r="G189" s="6"/>
      <c r="H189" s="6"/>
      <c r="I189" s="6"/>
      <c r="J189" s="6"/>
      <c r="K189" s="6"/>
      <c r="L189" s="6"/>
      <c r="M189" s="6"/>
      <c r="N189" s="6"/>
      <c r="O189" s="6"/>
      <c r="P189" s="6"/>
      <c r="Q189" s="6"/>
      <c r="R189" s="6"/>
      <c r="S189" s="6"/>
      <c r="T189" s="6"/>
      <c r="U189" s="6"/>
      <c r="V189" s="6"/>
      <c r="W189" s="6"/>
      <c r="X189" s="6"/>
      <c r="Y189" s="6"/>
    </row>
    <row r="190" spans="2:25" ht="15.75" customHeight="1" x14ac:dyDescent="0.15">
      <c r="B190" s="6"/>
      <c r="C190" s="6"/>
      <c r="D190" s="33"/>
      <c r="E190" s="14"/>
      <c r="F190" s="6"/>
      <c r="G190" s="6"/>
      <c r="H190" s="6"/>
      <c r="I190" s="6"/>
      <c r="J190" s="6"/>
      <c r="K190" s="6"/>
      <c r="L190" s="6"/>
      <c r="M190" s="6"/>
      <c r="N190" s="6"/>
      <c r="O190" s="6"/>
      <c r="P190" s="6"/>
      <c r="Q190" s="6"/>
      <c r="R190" s="6"/>
      <c r="S190" s="6"/>
      <c r="T190" s="6"/>
      <c r="U190" s="6"/>
      <c r="V190" s="6"/>
      <c r="W190" s="6"/>
      <c r="X190" s="6"/>
      <c r="Y190" s="6"/>
    </row>
    <row r="191" spans="2:25" ht="15.75" customHeight="1" x14ac:dyDescent="0.15">
      <c r="B191" s="6"/>
      <c r="C191" s="6"/>
      <c r="D191" s="33"/>
      <c r="E191" s="14"/>
      <c r="F191" s="6"/>
      <c r="G191" s="6"/>
      <c r="H191" s="6"/>
      <c r="I191" s="6"/>
      <c r="J191" s="6"/>
      <c r="K191" s="6"/>
      <c r="L191" s="6"/>
      <c r="M191" s="6"/>
      <c r="N191" s="6"/>
      <c r="O191" s="6"/>
      <c r="P191" s="6"/>
      <c r="Q191" s="6"/>
      <c r="R191" s="6"/>
      <c r="S191" s="6"/>
      <c r="T191" s="6"/>
      <c r="U191" s="6"/>
      <c r="V191" s="6"/>
      <c r="W191" s="6"/>
      <c r="X191" s="6"/>
      <c r="Y191" s="6"/>
    </row>
    <row r="192" spans="2:25" ht="15.75" customHeight="1" x14ac:dyDescent="0.15">
      <c r="B192" s="6"/>
      <c r="C192" s="6"/>
      <c r="D192" s="33"/>
      <c r="E192" s="14"/>
      <c r="F192" s="6"/>
      <c r="G192" s="6"/>
      <c r="H192" s="6"/>
      <c r="I192" s="6"/>
      <c r="J192" s="6"/>
      <c r="K192" s="6"/>
      <c r="L192" s="6"/>
      <c r="M192" s="6"/>
      <c r="N192" s="6"/>
      <c r="O192" s="6"/>
      <c r="P192" s="6"/>
      <c r="Q192" s="6"/>
      <c r="R192" s="6"/>
      <c r="S192" s="6"/>
      <c r="T192" s="6"/>
      <c r="U192" s="6"/>
      <c r="V192" s="6"/>
      <c r="W192" s="6"/>
      <c r="X192" s="6"/>
      <c r="Y192" s="6"/>
    </row>
    <row r="193" spans="2:25" ht="15.75" customHeight="1" x14ac:dyDescent="0.15">
      <c r="B193" s="6"/>
      <c r="C193" s="6"/>
      <c r="D193" s="33"/>
      <c r="E193" s="14"/>
      <c r="F193" s="6"/>
      <c r="G193" s="6"/>
      <c r="H193" s="6"/>
      <c r="I193" s="6"/>
      <c r="J193" s="6"/>
      <c r="K193" s="6"/>
      <c r="L193" s="6"/>
      <c r="M193" s="6"/>
      <c r="N193" s="6"/>
      <c r="O193" s="6"/>
      <c r="P193" s="6"/>
      <c r="Q193" s="6"/>
      <c r="R193" s="6"/>
      <c r="S193" s="6"/>
      <c r="T193" s="6"/>
      <c r="U193" s="6"/>
      <c r="V193" s="6"/>
      <c r="W193" s="6"/>
      <c r="X193" s="6"/>
      <c r="Y193" s="6"/>
    </row>
    <row r="194" spans="2:25" ht="15.75" customHeight="1" x14ac:dyDescent="0.15">
      <c r="B194" s="6"/>
      <c r="C194" s="6"/>
      <c r="D194" s="33"/>
      <c r="E194" s="14"/>
      <c r="F194" s="6"/>
      <c r="G194" s="6"/>
      <c r="H194" s="6"/>
      <c r="I194" s="6"/>
      <c r="J194" s="6"/>
      <c r="K194" s="6"/>
      <c r="L194" s="6"/>
      <c r="M194" s="6"/>
      <c r="N194" s="6"/>
      <c r="O194" s="6"/>
      <c r="P194" s="6"/>
      <c r="Q194" s="6"/>
      <c r="R194" s="6"/>
      <c r="S194" s="6"/>
      <c r="T194" s="6"/>
      <c r="U194" s="6"/>
      <c r="V194" s="6"/>
      <c r="W194" s="6"/>
      <c r="X194" s="6"/>
      <c r="Y194" s="6"/>
    </row>
    <row r="195" spans="2:25" ht="15.75" customHeight="1" x14ac:dyDescent="0.15">
      <c r="B195" s="6"/>
      <c r="C195" s="6"/>
      <c r="D195" s="33"/>
      <c r="E195" s="14"/>
      <c r="F195" s="6"/>
      <c r="G195" s="6"/>
      <c r="H195" s="6"/>
      <c r="I195" s="6"/>
      <c r="J195" s="6"/>
      <c r="K195" s="6"/>
      <c r="L195" s="6"/>
      <c r="M195" s="6"/>
      <c r="N195" s="6"/>
      <c r="O195" s="6"/>
      <c r="P195" s="6"/>
      <c r="Q195" s="6"/>
      <c r="R195" s="6"/>
      <c r="S195" s="6"/>
      <c r="T195" s="6"/>
      <c r="U195" s="6"/>
      <c r="V195" s="6"/>
      <c r="W195" s="6"/>
      <c r="X195" s="6"/>
      <c r="Y195" s="6"/>
    </row>
    <row r="196" spans="2:25" ht="15.75" customHeight="1" x14ac:dyDescent="0.15">
      <c r="B196" s="6"/>
      <c r="C196" s="6"/>
      <c r="D196" s="33"/>
      <c r="E196" s="14"/>
      <c r="F196" s="6"/>
      <c r="G196" s="6"/>
      <c r="H196" s="6"/>
      <c r="I196" s="6"/>
      <c r="J196" s="6"/>
      <c r="K196" s="6"/>
      <c r="L196" s="6"/>
      <c r="M196" s="6"/>
      <c r="N196" s="6"/>
      <c r="O196" s="6"/>
      <c r="P196" s="6"/>
      <c r="Q196" s="6"/>
      <c r="R196" s="6"/>
      <c r="S196" s="6"/>
      <c r="T196" s="6"/>
      <c r="U196" s="6"/>
      <c r="V196" s="6"/>
      <c r="W196" s="6"/>
      <c r="X196" s="6"/>
      <c r="Y196" s="6"/>
    </row>
    <row r="197" spans="2:25" ht="15.75" customHeight="1" x14ac:dyDescent="0.15">
      <c r="B197" s="6"/>
      <c r="C197" s="6"/>
      <c r="D197" s="33"/>
      <c r="E197" s="14"/>
      <c r="F197" s="6"/>
      <c r="G197" s="6"/>
      <c r="H197" s="6"/>
      <c r="I197" s="6"/>
      <c r="J197" s="6"/>
      <c r="K197" s="6"/>
      <c r="L197" s="6"/>
      <c r="M197" s="6"/>
      <c r="N197" s="6"/>
      <c r="O197" s="6"/>
      <c r="P197" s="6"/>
      <c r="Q197" s="6"/>
      <c r="R197" s="6"/>
      <c r="S197" s="6"/>
      <c r="T197" s="6"/>
      <c r="U197" s="6"/>
      <c r="V197" s="6"/>
      <c r="W197" s="6"/>
      <c r="X197" s="6"/>
      <c r="Y197" s="6"/>
    </row>
    <row r="198" spans="2:25" ht="15.75" customHeight="1" x14ac:dyDescent="0.15">
      <c r="B198" s="6"/>
      <c r="C198" s="6"/>
      <c r="D198" s="33"/>
      <c r="E198" s="14"/>
      <c r="F198" s="6"/>
      <c r="G198" s="6"/>
      <c r="H198" s="6"/>
      <c r="I198" s="6"/>
      <c r="J198" s="6"/>
      <c r="K198" s="6"/>
      <c r="L198" s="6"/>
      <c r="M198" s="6"/>
      <c r="N198" s="6"/>
      <c r="O198" s="6"/>
      <c r="P198" s="6"/>
      <c r="Q198" s="6"/>
      <c r="R198" s="6"/>
      <c r="S198" s="6"/>
      <c r="T198" s="6"/>
      <c r="U198" s="6"/>
      <c r="V198" s="6"/>
      <c r="W198" s="6"/>
      <c r="X198" s="6"/>
      <c r="Y198" s="6"/>
    </row>
    <row r="199" spans="2:25" ht="15.75" customHeight="1" x14ac:dyDescent="0.15">
      <c r="B199" s="6"/>
      <c r="C199" s="6"/>
      <c r="D199" s="33"/>
      <c r="E199" s="14"/>
      <c r="F199" s="6"/>
      <c r="G199" s="6"/>
      <c r="H199" s="6"/>
      <c r="I199" s="6"/>
      <c r="J199" s="6"/>
      <c r="K199" s="6"/>
      <c r="L199" s="6"/>
      <c r="M199" s="6"/>
      <c r="N199" s="6"/>
      <c r="O199" s="6"/>
      <c r="P199" s="6"/>
      <c r="Q199" s="6"/>
      <c r="R199" s="6"/>
      <c r="S199" s="6"/>
      <c r="T199" s="6"/>
      <c r="U199" s="6"/>
      <c r="V199" s="6"/>
      <c r="W199" s="6"/>
      <c r="X199" s="6"/>
      <c r="Y199" s="6"/>
    </row>
    <row r="200" spans="2:25" ht="15.75" customHeight="1" x14ac:dyDescent="0.15">
      <c r="B200" s="6"/>
      <c r="C200" s="6"/>
      <c r="D200" s="33"/>
      <c r="E200" s="14"/>
      <c r="F200" s="6"/>
      <c r="G200" s="6"/>
      <c r="H200" s="6"/>
      <c r="I200" s="6"/>
      <c r="J200" s="6"/>
      <c r="K200" s="6"/>
      <c r="L200" s="6"/>
      <c r="M200" s="6"/>
      <c r="N200" s="6"/>
      <c r="O200" s="6"/>
      <c r="P200" s="6"/>
      <c r="Q200" s="6"/>
      <c r="R200" s="6"/>
      <c r="S200" s="6"/>
      <c r="T200" s="6"/>
      <c r="U200" s="6"/>
      <c r="V200" s="6"/>
      <c r="W200" s="6"/>
      <c r="X200" s="6"/>
      <c r="Y200" s="6"/>
    </row>
    <row r="201" spans="2:25" ht="15.75" customHeight="1" x14ac:dyDescent="0.15">
      <c r="B201" s="6"/>
      <c r="C201" s="6"/>
      <c r="D201" s="33"/>
      <c r="E201" s="14"/>
      <c r="F201" s="6"/>
      <c r="G201" s="6"/>
      <c r="H201" s="6"/>
      <c r="I201" s="6"/>
      <c r="J201" s="6"/>
      <c r="K201" s="6"/>
      <c r="L201" s="6"/>
      <c r="M201" s="6"/>
      <c r="N201" s="6"/>
      <c r="O201" s="6"/>
      <c r="P201" s="6"/>
      <c r="Q201" s="6"/>
      <c r="R201" s="6"/>
      <c r="S201" s="6"/>
      <c r="T201" s="6"/>
      <c r="U201" s="6"/>
      <c r="V201" s="6"/>
      <c r="W201" s="6"/>
      <c r="X201" s="6"/>
      <c r="Y201" s="6"/>
    </row>
    <row r="202" spans="2:25" ht="15.75" customHeight="1" x14ac:dyDescent="0.15">
      <c r="B202" s="6"/>
      <c r="C202" s="6"/>
      <c r="D202" s="33"/>
      <c r="E202" s="14"/>
      <c r="F202" s="6"/>
      <c r="G202" s="6"/>
      <c r="H202" s="6"/>
      <c r="I202" s="6"/>
      <c r="J202" s="6"/>
      <c r="K202" s="6"/>
      <c r="L202" s="6"/>
      <c r="M202" s="6"/>
      <c r="N202" s="6"/>
      <c r="O202" s="6"/>
      <c r="P202" s="6"/>
      <c r="Q202" s="6"/>
      <c r="R202" s="6"/>
      <c r="S202" s="6"/>
      <c r="T202" s="6"/>
      <c r="U202" s="6"/>
      <c r="V202" s="6"/>
      <c r="W202" s="6"/>
      <c r="X202" s="6"/>
      <c r="Y202" s="6"/>
    </row>
    <row r="203" spans="2:25" ht="15.75" customHeight="1" x14ac:dyDescent="0.15">
      <c r="B203" s="6"/>
      <c r="C203" s="6"/>
      <c r="D203" s="33"/>
      <c r="E203" s="14"/>
      <c r="F203" s="6"/>
      <c r="G203" s="6"/>
      <c r="H203" s="6"/>
      <c r="I203" s="6"/>
      <c r="J203" s="6"/>
      <c r="K203" s="6"/>
      <c r="L203" s="6"/>
      <c r="M203" s="6"/>
      <c r="N203" s="6"/>
      <c r="O203" s="6"/>
      <c r="P203" s="6"/>
      <c r="Q203" s="6"/>
      <c r="R203" s="6"/>
      <c r="S203" s="6"/>
      <c r="T203" s="6"/>
      <c r="U203" s="6"/>
      <c r="V203" s="6"/>
      <c r="W203" s="6"/>
      <c r="X203" s="6"/>
      <c r="Y203" s="6"/>
    </row>
    <row r="204" spans="2:25" ht="15.75" customHeight="1" x14ac:dyDescent="0.15">
      <c r="B204" s="6"/>
      <c r="C204" s="6"/>
      <c r="D204" s="33"/>
      <c r="E204" s="14"/>
      <c r="F204" s="6"/>
      <c r="G204" s="6"/>
      <c r="H204" s="6"/>
      <c r="I204" s="6"/>
      <c r="J204" s="6"/>
      <c r="K204" s="6"/>
      <c r="L204" s="6"/>
      <c r="M204" s="6"/>
      <c r="N204" s="6"/>
      <c r="O204" s="6"/>
      <c r="P204" s="6"/>
      <c r="Q204" s="6"/>
      <c r="R204" s="6"/>
      <c r="S204" s="6"/>
      <c r="T204" s="6"/>
      <c r="U204" s="6"/>
      <c r="V204" s="6"/>
      <c r="W204" s="6"/>
      <c r="X204" s="6"/>
      <c r="Y204" s="6"/>
    </row>
    <row r="205" spans="2:25" ht="15.75" customHeight="1" x14ac:dyDescent="0.15">
      <c r="B205" s="6"/>
      <c r="C205" s="6"/>
      <c r="D205" s="33"/>
      <c r="E205" s="14"/>
      <c r="F205" s="6"/>
      <c r="G205" s="6"/>
      <c r="H205" s="6"/>
      <c r="I205" s="6"/>
      <c r="J205" s="6"/>
      <c r="K205" s="6"/>
      <c r="L205" s="6"/>
      <c r="M205" s="6"/>
      <c r="N205" s="6"/>
      <c r="O205" s="6"/>
      <c r="P205" s="6"/>
      <c r="Q205" s="6"/>
      <c r="R205" s="6"/>
      <c r="S205" s="6"/>
      <c r="T205" s="6"/>
      <c r="U205" s="6"/>
      <c r="V205" s="6"/>
      <c r="W205" s="6"/>
      <c r="X205" s="6"/>
      <c r="Y205" s="6"/>
    </row>
    <row r="206" spans="2:25" ht="15.75" customHeight="1" x14ac:dyDescent="0.15">
      <c r="B206" s="6"/>
      <c r="C206" s="6"/>
      <c r="D206" s="33"/>
      <c r="E206" s="14"/>
      <c r="F206" s="6"/>
      <c r="G206" s="6"/>
      <c r="H206" s="6"/>
      <c r="I206" s="6"/>
      <c r="J206" s="6"/>
      <c r="K206" s="6"/>
      <c r="L206" s="6"/>
      <c r="M206" s="6"/>
      <c r="N206" s="6"/>
      <c r="O206" s="6"/>
      <c r="P206" s="6"/>
      <c r="Q206" s="6"/>
      <c r="R206" s="6"/>
      <c r="S206" s="6"/>
      <c r="T206" s="6"/>
      <c r="U206" s="6"/>
      <c r="V206" s="6"/>
      <c r="W206" s="6"/>
      <c r="X206" s="6"/>
      <c r="Y206" s="6"/>
    </row>
    <row r="207" spans="2:25" ht="15.75" customHeight="1" x14ac:dyDescent="0.15">
      <c r="B207" s="6"/>
      <c r="C207" s="6"/>
      <c r="D207" s="33"/>
      <c r="E207" s="14"/>
      <c r="F207" s="6"/>
      <c r="G207" s="6"/>
      <c r="H207" s="6"/>
      <c r="I207" s="6"/>
      <c r="J207" s="6"/>
      <c r="K207" s="6"/>
      <c r="L207" s="6"/>
      <c r="M207" s="6"/>
      <c r="N207" s="6"/>
      <c r="O207" s="6"/>
      <c r="P207" s="6"/>
      <c r="Q207" s="6"/>
      <c r="R207" s="6"/>
      <c r="S207" s="6"/>
      <c r="T207" s="6"/>
      <c r="U207" s="6"/>
      <c r="V207" s="6"/>
      <c r="W207" s="6"/>
      <c r="X207" s="6"/>
      <c r="Y207" s="6"/>
    </row>
    <row r="208" spans="2:25" ht="15.75" customHeight="1" x14ac:dyDescent="0.15">
      <c r="B208" s="6"/>
      <c r="C208" s="6"/>
      <c r="D208" s="33"/>
      <c r="E208" s="14"/>
      <c r="F208" s="6"/>
      <c r="G208" s="6"/>
      <c r="H208" s="6"/>
      <c r="I208" s="6"/>
      <c r="J208" s="6"/>
      <c r="K208" s="6"/>
      <c r="L208" s="6"/>
      <c r="M208" s="6"/>
      <c r="N208" s="6"/>
      <c r="O208" s="6"/>
      <c r="P208" s="6"/>
      <c r="Q208" s="6"/>
      <c r="R208" s="6"/>
      <c r="S208" s="6"/>
      <c r="T208" s="6"/>
      <c r="U208" s="6"/>
      <c r="V208" s="6"/>
      <c r="W208" s="6"/>
      <c r="X208" s="6"/>
      <c r="Y208" s="6"/>
    </row>
    <row r="209" spans="2:25" ht="15.75" customHeight="1" x14ac:dyDescent="0.15">
      <c r="B209" s="6"/>
      <c r="C209" s="6"/>
      <c r="D209" s="33"/>
      <c r="E209" s="14"/>
      <c r="F209" s="6"/>
      <c r="G209" s="6"/>
      <c r="H209" s="6"/>
      <c r="I209" s="6"/>
      <c r="J209" s="6"/>
      <c r="K209" s="6"/>
      <c r="L209" s="6"/>
      <c r="M209" s="6"/>
      <c r="N209" s="6"/>
      <c r="O209" s="6"/>
      <c r="P209" s="6"/>
      <c r="Q209" s="6"/>
      <c r="R209" s="6"/>
      <c r="S209" s="6"/>
      <c r="T209" s="6"/>
      <c r="U209" s="6"/>
      <c r="V209" s="6"/>
      <c r="W209" s="6"/>
      <c r="X209" s="6"/>
      <c r="Y209" s="6"/>
    </row>
    <row r="210" spans="2:25" ht="15.75" customHeight="1" x14ac:dyDescent="0.15">
      <c r="B210" s="6"/>
      <c r="C210" s="6"/>
      <c r="D210" s="33"/>
      <c r="E210" s="14"/>
      <c r="F210" s="6"/>
      <c r="G210" s="6"/>
      <c r="H210" s="6"/>
      <c r="I210" s="6"/>
      <c r="J210" s="6"/>
      <c r="K210" s="6"/>
      <c r="L210" s="6"/>
      <c r="M210" s="6"/>
      <c r="N210" s="6"/>
      <c r="O210" s="6"/>
      <c r="P210" s="6"/>
      <c r="Q210" s="6"/>
      <c r="R210" s="6"/>
      <c r="S210" s="6"/>
      <c r="T210" s="6"/>
      <c r="U210" s="6"/>
      <c r="V210" s="6"/>
      <c r="W210" s="6"/>
      <c r="X210" s="6"/>
      <c r="Y210" s="6"/>
    </row>
    <row r="211" spans="2:25" ht="15.75" customHeight="1" x14ac:dyDescent="0.15">
      <c r="B211" s="6"/>
      <c r="C211" s="6"/>
      <c r="D211" s="33"/>
      <c r="E211" s="14"/>
      <c r="F211" s="6"/>
      <c r="G211" s="6"/>
      <c r="H211" s="6"/>
      <c r="I211" s="6"/>
      <c r="J211" s="6"/>
      <c r="K211" s="6"/>
      <c r="L211" s="6"/>
      <c r="M211" s="6"/>
      <c r="N211" s="6"/>
      <c r="O211" s="6"/>
      <c r="P211" s="6"/>
      <c r="Q211" s="6"/>
      <c r="R211" s="6"/>
      <c r="S211" s="6"/>
      <c r="T211" s="6"/>
      <c r="U211" s="6"/>
      <c r="V211" s="6"/>
      <c r="W211" s="6"/>
      <c r="X211" s="6"/>
      <c r="Y211" s="6"/>
    </row>
    <row r="212" spans="2:25" ht="15.75" customHeight="1" x14ac:dyDescent="0.15">
      <c r="B212" s="6"/>
      <c r="C212" s="6"/>
      <c r="D212" s="33"/>
      <c r="E212" s="14"/>
      <c r="F212" s="6"/>
      <c r="G212" s="6"/>
      <c r="H212" s="6"/>
      <c r="I212" s="6"/>
      <c r="J212" s="6"/>
      <c r="K212" s="6"/>
      <c r="L212" s="6"/>
      <c r="M212" s="6"/>
      <c r="N212" s="6"/>
      <c r="O212" s="6"/>
      <c r="P212" s="6"/>
      <c r="Q212" s="6"/>
      <c r="R212" s="6"/>
      <c r="S212" s="6"/>
      <c r="T212" s="6"/>
      <c r="U212" s="6"/>
      <c r="V212" s="6"/>
      <c r="W212" s="6"/>
      <c r="X212" s="6"/>
      <c r="Y212" s="6"/>
    </row>
    <row r="213" spans="2:25" ht="15.75" customHeight="1" x14ac:dyDescent="0.15">
      <c r="B213" s="6"/>
      <c r="C213" s="6"/>
      <c r="D213" s="33"/>
      <c r="E213" s="14"/>
      <c r="F213" s="6"/>
      <c r="G213" s="6"/>
      <c r="H213" s="6"/>
      <c r="I213" s="6"/>
      <c r="J213" s="6"/>
      <c r="K213" s="6"/>
      <c r="L213" s="6"/>
      <c r="M213" s="6"/>
      <c r="N213" s="6"/>
      <c r="O213" s="6"/>
      <c r="P213" s="6"/>
      <c r="Q213" s="6"/>
      <c r="R213" s="6"/>
      <c r="S213" s="6"/>
      <c r="T213" s="6"/>
      <c r="U213" s="6"/>
      <c r="V213" s="6"/>
      <c r="W213" s="6"/>
      <c r="X213" s="6"/>
      <c r="Y213" s="6"/>
    </row>
    <row r="214" spans="2:25" ht="15.75" customHeight="1" x14ac:dyDescent="0.15">
      <c r="B214" s="6"/>
      <c r="C214" s="6"/>
      <c r="D214" s="33"/>
      <c r="E214" s="14"/>
      <c r="F214" s="6"/>
      <c r="G214" s="6"/>
      <c r="H214" s="6"/>
      <c r="I214" s="6"/>
      <c r="J214" s="6"/>
      <c r="K214" s="6"/>
      <c r="L214" s="6"/>
      <c r="M214" s="6"/>
      <c r="N214" s="6"/>
      <c r="O214" s="6"/>
      <c r="P214" s="6"/>
      <c r="Q214" s="6"/>
      <c r="R214" s="6"/>
      <c r="S214" s="6"/>
      <c r="T214" s="6"/>
      <c r="U214" s="6"/>
      <c r="V214" s="6"/>
      <c r="W214" s="6"/>
      <c r="X214" s="6"/>
      <c r="Y214" s="6"/>
    </row>
    <row r="215" spans="2:25" ht="15.75" customHeight="1" x14ac:dyDescent="0.15">
      <c r="B215" s="6"/>
      <c r="C215" s="6"/>
      <c r="D215" s="33"/>
      <c r="E215" s="14"/>
      <c r="F215" s="6"/>
      <c r="G215" s="6"/>
      <c r="H215" s="6"/>
      <c r="I215" s="6"/>
      <c r="J215" s="6"/>
      <c r="K215" s="6"/>
      <c r="L215" s="6"/>
      <c r="M215" s="6"/>
      <c r="N215" s="6"/>
      <c r="O215" s="6"/>
      <c r="P215" s="6"/>
      <c r="Q215" s="6"/>
      <c r="R215" s="6"/>
      <c r="S215" s="6"/>
      <c r="T215" s="6"/>
      <c r="U215" s="6"/>
      <c r="V215" s="6"/>
      <c r="W215" s="6"/>
      <c r="X215" s="6"/>
      <c r="Y215" s="6"/>
    </row>
    <row r="216" spans="2:25" ht="15.75" customHeight="1" x14ac:dyDescent="0.15">
      <c r="B216" s="6"/>
      <c r="C216" s="6"/>
      <c r="D216" s="33"/>
      <c r="E216" s="14"/>
      <c r="F216" s="6"/>
      <c r="G216" s="6"/>
      <c r="H216" s="6"/>
      <c r="I216" s="6"/>
      <c r="J216" s="6"/>
      <c r="K216" s="6"/>
      <c r="L216" s="6"/>
      <c r="M216" s="6"/>
      <c r="N216" s="6"/>
      <c r="O216" s="6"/>
      <c r="P216" s="6"/>
      <c r="Q216" s="6"/>
      <c r="R216" s="6"/>
      <c r="S216" s="6"/>
      <c r="T216" s="6"/>
      <c r="U216" s="6"/>
      <c r="V216" s="6"/>
      <c r="W216" s="6"/>
      <c r="X216" s="6"/>
      <c r="Y216" s="6"/>
    </row>
    <row r="217" spans="2:25" ht="15.75" customHeight="1" x14ac:dyDescent="0.15">
      <c r="B217" s="6"/>
      <c r="C217" s="6"/>
      <c r="D217" s="33"/>
      <c r="E217" s="14"/>
      <c r="F217" s="6"/>
      <c r="G217" s="6"/>
      <c r="H217" s="6"/>
      <c r="I217" s="6"/>
      <c r="J217" s="6"/>
      <c r="K217" s="6"/>
      <c r="L217" s="6"/>
      <c r="M217" s="6"/>
      <c r="N217" s="6"/>
      <c r="O217" s="6"/>
      <c r="P217" s="6"/>
      <c r="Q217" s="6"/>
      <c r="R217" s="6"/>
      <c r="S217" s="6"/>
      <c r="T217" s="6"/>
      <c r="U217" s="6"/>
      <c r="V217" s="6"/>
      <c r="W217" s="6"/>
      <c r="X217" s="6"/>
      <c r="Y217" s="6"/>
    </row>
    <row r="218" spans="2:25" ht="15.75" customHeight="1" x14ac:dyDescent="0.15">
      <c r="B218" s="6"/>
      <c r="C218" s="6"/>
      <c r="D218" s="33"/>
      <c r="E218" s="14"/>
      <c r="F218" s="6"/>
      <c r="G218" s="6"/>
      <c r="H218" s="6"/>
      <c r="I218" s="6"/>
      <c r="J218" s="6"/>
      <c r="K218" s="6"/>
      <c r="L218" s="6"/>
      <c r="M218" s="6"/>
      <c r="N218" s="6"/>
      <c r="O218" s="6"/>
      <c r="P218" s="6"/>
      <c r="Q218" s="6"/>
      <c r="R218" s="6"/>
      <c r="S218" s="6"/>
      <c r="T218" s="6"/>
      <c r="U218" s="6"/>
      <c r="V218" s="6"/>
      <c r="W218" s="6"/>
      <c r="X218" s="6"/>
      <c r="Y218" s="6"/>
    </row>
    <row r="219" spans="2:25" ht="15.75" customHeight="1" x14ac:dyDescent="0.15">
      <c r="B219" s="6"/>
      <c r="C219" s="6"/>
      <c r="D219" s="33"/>
      <c r="E219" s="14"/>
      <c r="F219" s="6"/>
      <c r="G219" s="6"/>
      <c r="H219" s="6"/>
      <c r="I219" s="6"/>
      <c r="J219" s="6"/>
      <c r="K219" s="6"/>
      <c r="L219" s="6"/>
      <c r="M219" s="6"/>
      <c r="N219" s="6"/>
      <c r="O219" s="6"/>
      <c r="P219" s="6"/>
      <c r="Q219" s="6"/>
      <c r="R219" s="6"/>
      <c r="S219" s="6"/>
      <c r="T219" s="6"/>
      <c r="U219" s="6"/>
      <c r="V219" s="6"/>
      <c r="W219" s="6"/>
      <c r="X219" s="6"/>
      <c r="Y219" s="6"/>
    </row>
    <row r="220" spans="2:25" ht="15.75" customHeight="1" x14ac:dyDescent="0.15">
      <c r="B220" s="6"/>
      <c r="C220" s="6"/>
      <c r="D220" s="33"/>
      <c r="E220" s="14"/>
      <c r="F220" s="6"/>
      <c r="G220" s="6"/>
      <c r="H220" s="6"/>
      <c r="I220" s="6"/>
      <c r="J220" s="6"/>
      <c r="K220" s="6"/>
      <c r="L220" s="6"/>
      <c r="M220" s="6"/>
      <c r="N220" s="6"/>
      <c r="O220" s="6"/>
      <c r="P220" s="6"/>
      <c r="Q220" s="6"/>
      <c r="R220" s="6"/>
      <c r="S220" s="6"/>
      <c r="T220" s="6"/>
      <c r="U220" s="6"/>
      <c r="V220" s="6"/>
      <c r="W220" s="6"/>
      <c r="X220" s="6"/>
      <c r="Y220" s="6"/>
    </row>
    <row r="221" spans="2:25" ht="15.75" customHeight="1" x14ac:dyDescent="0.15">
      <c r="B221" s="6"/>
      <c r="C221" s="6"/>
      <c r="D221" s="33"/>
      <c r="E221" s="14"/>
      <c r="F221" s="6"/>
      <c r="G221" s="6"/>
      <c r="H221" s="6"/>
      <c r="I221" s="6"/>
      <c r="J221" s="6"/>
      <c r="K221" s="6"/>
      <c r="L221" s="6"/>
      <c r="M221" s="6"/>
      <c r="N221" s="6"/>
      <c r="O221" s="6"/>
      <c r="P221" s="6"/>
      <c r="Q221" s="6"/>
      <c r="R221" s="6"/>
      <c r="S221" s="6"/>
      <c r="T221" s="6"/>
      <c r="U221" s="6"/>
      <c r="V221" s="6"/>
      <c r="W221" s="6"/>
      <c r="X221" s="6"/>
      <c r="Y221" s="6"/>
    </row>
    <row r="222" spans="2:25" ht="15.75" customHeight="1" x14ac:dyDescent="0.15">
      <c r="B222" s="6"/>
      <c r="C222" s="6"/>
      <c r="D222" s="33"/>
      <c r="E222" s="14"/>
      <c r="F222" s="6"/>
      <c r="G222" s="6"/>
      <c r="H222" s="6"/>
      <c r="I222" s="6"/>
      <c r="J222" s="6"/>
      <c r="K222" s="6"/>
      <c r="L222" s="6"/>
      <c r="M222" s="6"/>
      <c r="N222" s="6"/>
      <c r="O222" s="6"/>
      <c r="P222" s="6"/>
      <c r="Q222" s="6"/>
      <c r="R222" s="6"/>
      <c r="S222" s="6"/>
      <c r="T222" s="6"/>
      <c r="U222" s="6"/>
      <c r="V222" s="6"/>
      <c r="W222" s="6"/>
      <c r="X222" s="6"/>
      <c r="Y222" s="6"/>
    </row>
    <row r="223" spans="2:25" ht="15.75" customHeight="1" x14ac:dyDescent="0.15">
      <c r="B223" s="6"/>
      <c r="C223" s="6"/>
      <c r="D223" s="33"/>
      <c r="E223" s="14"/>
      <c r="F223" s="6"/>
      <c r="G223" s="6"/>
      <c r="H223" s="6"/>
      <c r="I223" s="6"/>
      <c r="J223" s="6"/>
      <c r="K223" s="6"/>
      <c r="L223" s="6"/>
      <c r="M223" s="6"/>
      <c r="N223" s="6"/>
      <c r="O223" s="6"/>
      <c r="P223" s="6"/>
      <c r="Q223" s="6"/>
      <c r="R223" s="6"/>
      <c r="S223" s="6"/>
      <c r="T223" s="6"/>
      <c r="U223" s="6"/>
      <c r="V223" s="6"/>
      <c r="W223" s="6"/>
      <c r="X223" s="6"/>
      <c r="Y223" s="6"/>
    </row>
    <row r="224" spans="2:25" ht="15.75" customHeight="1" x14ac:dyDescent="0.15">
      <c r="B224" s="6"/>
      <c r="C224" s="6"/>
      <c r="D224" s="33"/>
      <c r="E224" s="14"/>
      <c r="F224" s="6"/>
      <c r="G224" s="6"/>
      <c r="H224" s="6"/>
      <c r="I224" s="6"/>
      <c r="J224" s="6"/>
      <c r="K224" s="6"/>
      <c r="L224" s="6"/>
      <c r="M224" s="6"/>
      <c r="N224" s="6"/>
      <c r="O224" s="6"/>
      <c r="P224" s="6"/>
      <c r="Q224" s="6"/>
      <c r="R224" s="6"/>
      <c r="S224" s="6"/>
      <c r="T224" s="6"/>
      <c r="U224" s="6"/>
      <c r="V224" s="6"/>
      <c r="W224" s="6"/>
      <c r="X224" s="6"/>
      <c r="Y224" s="6"/>
    </row>
    <row r="225" spans="2:25" ht="15.75" customHeight="1" x14ac:dyDescent="0.15">
      <c r="B225" s="6"/>
      <c r="C225" s="6"/>
      <c r="D225" s="33"/>
      <c r="E225" s="14"/>
      <c r="F225" s="6"/>
      <c r="G225" s="6"/>
      <c r="H225" s="6"/>
      <c r="I225" s="6"/>
      <c r="J225" s="6"/>
      <c r="K225" s="6"/>
      <c r="L225" s="6"/>
      <c r="M225" s="6"/>
      <c r="N225" s="6"/>
      <c r="O225" s="6"/>
      <c r="P225" s="6"/>
      <c r="Q225" s="6"/>
      <c r="R225" s="6"/>
      <c r="S225" s="6"/>
      <c r="T225" s="6"/>
      <c r="U225" s="6"/>
      <c r="V225" s="6"/>
      <c r="W225" s="6"/>
      <c r="X225" s="6"/>
      <c r="Y225" s="6"/>
    </row>
    <row r="226" spans="2:25" ht="15.75" customHeight="1" x14ac:dyDescent="0.15">
      <c r="B226" s="6"/>
      <c r="C226" s="6"/>
      <c r="D226" s="33"/>
      <c r="E226" s="14"/>
      <c r="F226" s="6"/>
      <c r="G226" s="6"/>
      <c r="H226" s="6"/>
      <c r="I226" s="6"/>
      <c r="J226" s="6"/>
      <c r="K226" s="6"/>
      <c r="L226" s="6"/>
      <c r="M226" s="6"/>
      <c r="N226" s="6"/>
      <c r="O226" s="6"/>
      <c r="P226" s="6"/>
      <c r="Q226" s="6"/>
      <c r="R226" s="6"/>
      <c r="S226" s="6"/>
      <c r="T226" s="6"/>
      <c r="U226" s="6"/>
      <c r="V226" s="6"/>
      <c r="W226" s="6"/>
      <c r="X226" s="6"/>
      <c r="Y226" s="6"/>
    </row>
    <row r="227" spans="2:25" ht="15.75" customHeight="1" x14ac:dyDescent="0.15">
      <c r="B227" s="6"/>
      <c r="C227" s="6"/>
      <c r="D227" s="33"/>
      <c r="E227" s="14"/>
      <c r="F227" s="6"/>
      <c r="G227" s="6"/>
      <c r="H227" s="6"/>
      <c r="I227" s="6"/>
      <c r="J227" s="6"/>
      <c r="K227" s="6"/>
      <c r="L227" s="6"/>
      <c r="M227" s="6"/>
      <c r="N227" s="6"/>
      <c r="O227" s="6"/>
      <c r="P227" s="6"/>
      <c r="Q227" s="6"/>
      <c r="R227" s="6"/>
      <c r="S227" s="6"/>
      <c r="T227" s="6"/>
      <c r="U227" s="6"/>
      <c r="V227" s="6"/>
      <c r="W227" s="6"/>
      <c r="X227" s="6"/>
      <c r="Y227" s="6"/>
    </row>
    <row r="228" spans="2:25" ht="15.75" customHeight="1" x14ac:dyDescent="0.15">
      <c r="B228" s="6"/>
      <c r="C228" s="6"/>
      <c r="D228" s="33"/>
      <c r="E228" s="14"/>
      <c r="F228" s="6"/>
      <c r="G228" s="6"/>
      <c r="H228" s="6"/>
      <c r="I228" s="6"/>
      <c r="J228" s="6"/>
      <c r="K228" s="6"/>
      <c r="L228" s="6"/>
      <c r="M228" s="6"/>
      <c r="N228" s="6"/>
      <c r="O228" s="6"/>
      <c r="P228" s="6"/>
      <c r="Q228" s="6"/>
      <c r="R228" s="6"/>
      <c r="S228" s="6"/>
      <c r="T228" s="6"/>
      <c r="U228" s="6"/>
      <c r="V228" s="6"/>
      <c r="W228" s="6"/>
      <c r="X228" s="6"/>
      <c r="Y228" s="6"/>
    </row>
    <row r="229" spans="2:25" ht="15.75" customHeight="1" x14ac:dyDescent="0.15">
      <c r="B229" s="6"/>
      <c r="C229" s="6"/>
      <c r="D229" s="33"/>
      <c r="E229" s="14"/>
      <c r="F229" s="6"/>
      <c r="G229" s="6"/>
      <c r="H229" s="6"/>
      <c r="I229" s="6"/>
      <c r="J229" s="6"/>
      <c r="K229" s="6"/>
      <c r="L229" s="6"/>
      <c r="M229" s="6"/>
      <c r="N229" s="6"/>
      <c r="O229" s="6"/>
      <c r="P229" s="6"/>
      <c r="Q229" s="6"/>
      <c r="R229" s="6"/>
      <c r="S229" s="6"/>
      <c r="T229" s="6"/>
      <c r="U229" s="6"/>
      <c r="V229" s="6"/>
      <c r="W229" s="6"/>
      <c r="X229" s="6"/>
      <c r="Y229" s="6"/>
    </row>
    <row r="230" spans="2:25" ht="15.75" customHeight="1" x14ac:dyDescent="0.15">
      <c r="B230" s="6"/>
      <c r="C230" s="6"/>
      <c r="D230" s="33"/>
      <c r="E230" s="14"/>
      <c r="F230" s="6"/>
      <c r="G230" s="6"/>
      <c r="H230" s="6"/>
      <c r="I230" s="6"/>
      <c r="J230" s="6"/>
      <c r="K230" s="6"/>
      <c r="L230" s="6"/>
      <c r="M230" s="6"/>
      <c r="N230" s="6"/>
      <c r="O230" s="6"/>
      <c r="P230" s="6"/>
      <c r="Q230" s="6"/>
      <c r="R230" s="6"/>
      <c r="S230" s="6"/>
      <c r="T230" s="6"/>
      <c r="U230" s="6"/>
      <c r="V230" s="6"/>
      <c r="W230" s="6"/>
      <c r="X230" s="6"/>
      <c r="Y230" s="6"/>
    </row>
    <row r="231" spans="2:25" ht="15.75" customHeight="1" x14ac:dyDescent="0.15">
      <c r="B231" s="6"/>
      <c r="C231" s="6"/>
      <c r="D231" s="33"/>
      <c r="E231" s="14"/>
      <c r="F231" s="6"/>
      <c r="G231" s="6"/>
      <c r="H231" s="6"/>
      <c r="I231" s="6"/>
      <c r="J231" s="6"/>
      <c r="K231" s="6"/>
      <c r="L231" s="6"/>
      <c r="M231" s="6"/>
      <c r="N231" s="6"/>
      <c r="O231" s="6"/>
      <c r="P231" s="6"/>
      <c r="Q231" s="6"/>
      <c r="R231" s="6"/>
      <c r="S231" s="6"/>
      <c r="T231" s="6"/>
      <c r="U231" s="6"/>
      <c r="V231" s="6"/>
      <c r="W231" s="6"/>
      <c r="X231" s="6"/>
      <c r="Y231" s="6"/>
    </row>
    <row r="232" spans="2:25" ht="15.75" customHeight="1" x14ac:dyDescent="0.15">
      <c r="B232" s="6"/>
      <c r="C232" s="6"/>
      <c r="D232" s="33"/>
      <c r="E232" s="14"/>
      <c r="F232" s="6"/>
      <c r="G232" s="6"/>
      <c r="H232" s="6"/>
      <c r="I232" s="6"/>
      <c r="J232" s="6"/>
      <c r="K232" s="6"/>
      <c r="L232" s="6"/>
      <c r="M232" s="6"/>
      <c r="N232" s="6"/>
      <c r="O232" s="6"/>
      <c r="P232" s="6"/>
      <c r="Q232" s="6"/>
      <c r="R232" s="6"/>
      <c r="S232" s="6"/>
      <c r="T232" s="6"/>
      <c r="U232" s="6"/>
      <c r="V232" s="6"/>
      <c r="W232" s="6"/>
      <c r="X232" s="6"/>
      <c r="Y232" s="6"/>
    </row>
    <row r="233" spans="2:25" ht="15.75" customHeight="1" x14ac:dyDescent="0.15">
      <c r="B233" s="6"/>
      <c r="C233" s="6"/>
      <c r="D233" s="33"/>
      <c r="E233" s="14"/>
      <c r="F233" s="6"/>
      <c r="G233" s="6"/>
      <c r="H233" s="6"/>
      <c r="I233" s="6"/>
      <c r="J233" s="6"/>
      <c r="K233" s="6"/>
      <c r="L233" s="6"/>
      <c r="M233" s="6"/>
      <c r="N233" s="6"/>
      <c r="O233" s="6"/>
      <c r="P233" s="6"/>
      <c r="Q233" s="6"/>
      <c r="R233" s="6"/>
      <c r="S233" s="6"/>
      <c r="T233" s="6"/>
      <c r="U233" s="6"/>
      <c r="V233" s="6"/>
      <c r="W233" s="6"/>
      <c r="X233" s="6"/>
      <c r="Y233" s="6"/>
    </row>
    <row r="234" spans="2:25" ht="15.75" customHeight="1" x14ac:dyDescent="0.15">
      <c r="B234" s="6"/>
      <c r="C234" s="6"/>
      <c r="D234" s="33"/>
      <c r="E234" s="14"/>
      <c r="F234" s="6"/>
      <c r="G234" s="6"/>
      <c r="H234" s="6"/>
      <c r="I234" s="6"/>
      <c r="J234" s="6"/>
      <c r="K234" s="6"/>
      <c r="L234" s="6"/>
      <c r="M234" s="6"/>
      <c r="N234" s="6"/>
      <c r="O234" s="6"/>
      <c r="P234" s="6"/>
      <c r="Q234" s="6"/>
      <c r="R234" s="6"/>
      <c r="S234" s="6"/>
      <c r="T234" s="6"/>
      <c r="U234" s="6"/>
      <c r="V234" s="6"/>
      <c r="W234" s="6"/>
      <c r="X234" s="6"/>
      <c r="Y234" s="6"/>
    </row>
    <row r="235" spans="2:25" ht="15.75" customHeight="1" x14ac:dyDescent="0.15">
      <c r="B235" s="6"/>
      <c r="C235" s="6"/>
      <c r="D235" s="33"/>
      <c r="E235" s="14"/>
      <c r="F235" s="6"/>
      <c r="G235" s="6"/>
      <c r="H235" s="6"/>
      <c r="I235" s="6"/>
      <c r="J235" s="6"/>
      <c r="K235" s="6"/>
      <c r="L235" s="6"/>
      <c r="M235" s="6"/>
      <c r="N235" s="6"/>
      <c r="O235" s="6"/>
      <c r="P235" s="6"/>
      <c r="Q235" s="6"/>
      <c r="R235" s="6"/>
      <c r="S235" s="6"/>
      <c r="T235" s="6"/>
      <c r="U235" s="6"/>
      <c r="V235" s="6"/>
      <c r="W235" s="6"/>
      <c r="X235" s="6"/>
      <c r="Y235" s="6"/>
    </row>
    <row r="236" spans="2:25" ht="15.75" customHeight="1" x14ac:dyDescent="0.15">
      <c r="B236" s="6"/>
      <c r="C236" s="6"/>
      <c r="D236" s="33"/>
      <c r="E236" s="14"/>
      <c r="F236" s="6"/>
      <c r="G236" s="6"/>
      <c r="H236" s="6"/>
      <c r="I236" s="6"/>
      <c r="J236" s="6"/>
      <c r="K236" s="6"/>
      <c r="L236" s="6"/>
      <c r="M236" s="6"/>
      <c r="N236" s="6"/>
      <c r="O236" s="6"/>
      <c r="P236" s="6"/>
      <c r="Q236" s="6"/>
      <c r="R236" s="6"/>
      <c r="S236" s="6"/>
      <c r="T236" s="6"/>
      <c r="U236" s="6"/>
      <c r="V236" s="6"/>
      <c r="W236" s="6"/>
      <c r="X236" s="6"/>
      <c r="Y236" s="6"/>
    </row>
    <row r="237" spans="2:25" ht="15.75" customHeight="1" x14ac:dyDescent="0.15">
      <c r="B237" s="6"/>
      <c r="C237" s="6"/>
      <c r="D237" s="33"/>
      <c r="E237" s="14"/>
      <c r="F237" s="6"/>
      <c r="G237" s="6"/>
      <c r="H237" s="6"/>
      <c r="I237" s="6"/>
      <c r="J237" s="6"/>
      <c r="K237" s="6"/>
      <c r="L237" s="6"/>
      <c r="M237" s="6"/>
      <c r="N237" s="6"/>
      <c r="O237" s="6"/>
      <c r="P237" s="6"/>
      <c r="Q237" s="6"/>
      <c r="R237" s="6"/>
      <c r="S237" s="6"/>
      <c r="T237" s="6"/>
      <c r="U237" s="6"/>
      <c r="V237" s="6"/>
      <c r="W237" s="6"/>
      <c r="X237" s="6"/>
      <c r="Y237" s="6"/>
    </row>
    <row r="238" spans="2:25" ht="15.75" customHeight="1" x14ac:dyDescent="0.15">
      <c r="B238" s="6"/>
      <c r="C238" s="6"/>
      <c r="D238" s="33"/>
      <c r="E238" s="14"/>
      <c r="F238" s="6"/>
      <c r="G238" s="6"/>
      <c r="H238" s="6"/>
      <c r="I238" s="6"/>
      <c r="J238" s="6"/>
      <c r="K238" s="6"/>
      <c r="L238" s="6"/>
      <c r="M238" s="6"/>
      <c r="N238" s="6"/>
      <c r="O238" s="6"/>
      <c r="P238" s="6"/>
      <c r="Q238" s="6"/>
      <c r="R238" s="6"/>
      <c r="S238" s="6"/>
      <c r="T238" s="6"/>
      <c r="U238" s="6"/>
      <c r="V238" s="6"/>
      <c r="W238" s="6"/>
      <c r="X238" s="6"/>
      <c r="Y238" s="6"/>
    </row>
    <row r="239" spans="2:25" ht="15.75" customHeight="1" x14ac:dyDescent="0.15">
      <c r="B239" s="6"/>
      <c r="C239" s="6"/>
      <c r="D239" s="33"/>
      <c r="E239" s="14"/>
      <c r="F239" s="6"/>
      <c r="G239" s="6"/>
      <c r="H239" s="6"/>
      <c r="I239" s="6"/>
      <c r="J239" s="6"/>
      <c r="K239" s="6"/>
      <c r="L239" s="6"/>
      <c r="M239" s="6"/>
      <c r="N239" s="6"/>
      <c r="O239" s="6"/>
      <c r="P239" s="6"/>
      <c r="Q239" s="6"/>
      <c r="R239" s="6"/>
      <c r="S239" s="6"/>
      <c r="T239" s="6"/>
      <c r="U239" s="6"/>
      <c r="V239" s="6"/>
      <c r="W239" s="6"/>
      <c r="X239" s="6"/>
      <c r="Y239" s="6"/>
    </row>
    <row r="240" spans="2:25" ht="15.75" customHeight="1" x14ac:dyDescent="0.15">
      <c r="B240" s="6"/>
      <c r="C240" s="6"/>
      <c r="D240" s="33"/>
      <c r="E240" s="14"/>
      <c r="F240" s="6"/>
      <c r="G240" s="6"/>
      <c r="H240" s="6"/>
      <c r="I240" s="6"/>
      <c r="J240" s="6"/>
      <c r="K240" s="6"/>
      <c r="L240" s="6"/>
      <c r="M240" s="6"/>
      <c r="N240" s="6"/>
      <c r="O240" s="6"/>
      <c r="P240" s="6"/>
      <c r="Q240" s="6"/>
      <c r="R240" s="6"/>
      <c r="S240" s="6"/>
      <c r="T240" s="6"/>
      <c r="U240" s="6"/>
      <c r="V240" s="6"/>
      <c r="W240" s="6"/>
      <c r="X240" s="6"/>
      <c r="Y240" s="6"/>
    </row>
    <row r="241" spans="2:25" ht="15.75" customHeight="1" x14ac:dyDescent="0.15">
      <c r="B241" s="6"/>
      <c r="C241" s="6"/>
      <c r="D241" s="33"/>
      <c r="E241" s="14"/>
      <c r="F241" s="6"/>
      <c r="G241" s="6"/>
      <c r="H241" s="6"/>
      <c r="I241" s="6"/>
      <c r="J241" s="6"/>
      <c r="K241" s="6"/>
      <c r="L241" s="6"/>
      <c r="M241" s="6"/>
      <c r="N241" s="6"/>
      <c r="O241" s="6"/>
      <c r="P241" s="6"/>
      <c r="Q241" s="6"/>
      <c r="R241" s="6"/>
      <c r="S241" s="6"/>
      <c r="T241" s="6"/>
      <c r="U241" s="6"/>
      <c r="V241" s="6"/>
      <c r="W241" s="6"/>
      <c r="X241" s="6"/>
      <c r="Y241" s="6"/>
    </row>
    <row r="242" spans="2:25" ht="15.75" customHeight="1" x14ac:dyDescent="0.15">
      <c r="B242" s="6"/>
      <c r="C242" s="6"/>
      <c r="D242" s="33"/>
      <c r="E242" s="14"/>
      <c r="F242" s="6"/>
      <c r="G242" s="6"/>
      <c r="H242" s="6"/>
      <c r="I242" s="6"/>
      <c r="J242" s="6"/>
      <c r="K242" s="6"/>
      <c r="L242" s="6"/>
      <c r="M242" s="6"/>
      <c r="N242" s="6"/>
      <c r="O242" s="6"/>
      <c r="P242" s="6"/>
      <c r="Q242" s="6"/>
      <c r="R242" s="6"/>
      <c r="S242" s="6"/>
      <c r="T242" s="6"/>
      <c r="U242" s="6"/>
      <c r="V242" s="6"/>
      <c r="W242" s="6"/>
      <c r="X242" s="6"/>
      <c r="Y242" s="6"/>
    </row>
    <row r="243" spans="2:25" ht="15.75" customHeight="1" x14ac:dyDescent="0.15">
      <c r="B243" s="6"/>
      <c r="C243" s="6"/>
      <c r="D243" s="33"/>
      <c r="E243" s="14"/>
      <c r="F243" s="6"/>
      <c r="G243" s="6"/>
      <c r="H243" s="6"/>
      <c r="I243" s="6"/>
      <c r="J243" s="6"/>
      <c r="K243" s="6"/>
      <c r="L243" s="6"/>
      <c r="M243" s="6"/>
      <c r="N243" s="6"/>
      <c r="O243" s="6"/>
      <c r="P243" s="6"/>
      <c r="Q243" s="6"/>
      <c r="R243" s="6"/>
      <c r="S243" s="6"/>
      <c r="T243" s="6"/>
      <c r="U243" s="6"/>
      <c r="V243" s="6"/>
      <c r="W243" s="6"/>
      <c r="X243" s="6"/>
      <c r="Y243" s="6"/>
    </row>
    <row r="244" spans="2:25" ht="15.75" customHeight="1" x14ac:dyDescent="0.15">
      <c r="B244" s="6"/>
      <c r="C244" s="6"/>
      <c r="D244" s="33"/>
      <c r="E244" s="14"/>
      <c r="F244" s="6"/>
      <c r="G244" s="6"/>
      <c r="H244" s="6"/>
      <c r="I244" s="6"/>
      <c r="J244" s="6"/>
      <c r="K244" s="6"/>
      <c r="L244" s="6"/>
      <c r="M244" s="6"/>
      <c r="N244" s="6"/>
      <c r="O244" s="6"/>
      <c r="P244" s="6"/>
      <c r="Q244" s="6"/>
      <c r="R244" s="6"/>
      <c r="S244" s="6"/>
      <c r="T244" s="6"/>
      <c r="U244" s="6"/>
      <c r="V244" s="6"/>
      <c r="W244" s="6"/>
      <c r="X244" s="6"/>
      <c r="Y244" s="6"/>
    </row>
    <row r="245" spans="2:25" ht="15.75" customHeight="1" x14ac:dyDescent="0.15">
      <c r="B245" s="6"/>
      <c r="C245" s="6"/>
      <c r="D245" s="33"/>
      <c r="E245" s="14"/>
      <c r="F245" s="6"/>
      <c r="G245" s="6"/>
      <c r="H245" s="6"/>
      <c r="I245" s="6"/>
      <c r="J245" s="6"/>
      <c r="K245" s="6"/>
      <c r="L245" s="6"/>
      <c r="M245" s="6"/>
      <c r="N245" s="6"/>
      <c r="O245" s="6"/>
      <c r="P245" s="6"/>
      <c r="Q245" s="6"/>
      <c r="R245" s="6"/>
      <c r="S245" s="6"/>
      <c r="T245" s="6"/>
      <c r="U245" s="6"/>
      <c r="V245" s="6"/>
      <c r="W245" s="6"/>
      <c r="X245" s="6"/>
      <c r="Y245" s="6"/>
    </row>
    <row r="246" spans="2:25" ht="15.75" customHeight="1" x14ac:dyDescent="0.15">
      <c r="B246" s="6"/>
      <c r="C246" s="6"/>
      <c r="D246" s="33"/>
      <c r="E246" s="14"/>
      <c r="F246" s="6"/>
      <c r="G246" s="6"/>
      <c r="H246" s="6"/>
      <c r="I246" s="6"/>
      <c r="J246" s="6"/>
      <c r="K246" s="6"/>
      <c r="L246" s="6"/>
      <c r="M246" s="6"/>
      <c r="N246" s="6"/>
      <c r="O246" s="6"/>
      <c r="P246" s="6"/>
      <c r="Q246" s="6"/>
      <c r="R246" s="6"/>
      <c r="S246" s="6"/>
      <c r="T246" s="6"/>
      <c r="U246" s="6"/>
      <c r="V246" s="6"/>
      <c r="W246" s="6"/>
      <c r="X246" s="6"/>
      <c r="Y246" s="6"/>
    </row>
    <row r="247" spans="2:25" ht="15.75" customHeight="1" x14ac:dyDescent="0.15">
      <c r="B247" s="6"/>
      <c r="C247" s="6"/>
      <c r="D247" s="33"/>
      <c r="E247" s="14"/>
      <c r="F247" s="6"/>
      <c r="G247" s="6"/>
      <c r="H247" s="6"/>
      <c r="I247" s="6"/>
      <c r="J247" s="6"/>
      <c r="K247" s="6"/>
      <c r="L247" s="6"/>
      <c r="M247" s="6"/>
      <c r="N247" s="6"/>
      <c r="O247" s="6"/>
      <c r="P247" s="6"/>
      <c r="Q247" s="6"/>
      <c r="R247" s="6"/>
      <c r="S247" s="6"/>
      <c r="T247" s="6"/>
      <c r="U247" s="6"/>
      <c r="V247" s="6"/>
      <c r="W247" s="6"/>
      <c r="X247" s="6"/>
      <c r="Y247" s="6"/>
    </row>
    <row r="248" spans="2:25" ht="15.75" customHeight="1" x14ac:dyDescent="0.15">
      <c r="B248" s="6"/>
      <c r="C248" s="6"/>
      <c r="D248" s="33"/>
      <c r="E248" s="14"/>
      <c r="F248" s="6"/>
      <c r="G248" s="6"/>
      <c r="H248" s="6"/>
      <c r="I248" s="6"/>
      <c r="J248" s="6"/>
      <c r="K248" s="6"/>
      <c r="L248" s="6"/>
      <c r="M248" s="6"/>
      <c r="N248" s="6"/>
      <c r="O248" s="6"/>
      <c r="P248" s="6"/>
      <c r="Q248" s="6"/>
      <c r="R248" s="6"/>
      <c r="S248" s="6"/>
      <c r="T248" s="6"/>
      <c r="U248" s="6"/>
      <c r="V248" s="6"/>
      <c r="W248" s="6"/>
      <c r="X248" s="6"/>
      <c r="Y248" s="6"/>
    </row>
    <row r="249" spans="2:25" ht="15.75" customHeight="1" x14ac:dyDescent="0.15">
      <c r="B249" s="6"/>
      <c r="C249" s="6"/>
      <c r="D249" s="33"/>
      <c r="E249" s="14"/>
      <c r="F249" s="6"/>
      <c r="G249" s="6"/>
      <c r="H249" s="6"/>
      <c r="I249" s="6"/>
      <c r="J249" s="6"/>
      <c r="K249" s="6"/>
      <c r="L249" s="6"/>
      <c r="M249" s="6"/>
      <c r="N249" s="6"/>
      <c r="O249" s="6"/>
      <c r="P249" s="6"/>
      <c r="Q249" s="6"/>
      <c r="R249" s="6"/>
      <c r="S249" s="6"/>
      <c r="T249" s="6"/>
      <c r="U249" s="6"/>
      <c r="V249" s="6"/>
      <c r="W249" s="6"/>
      <c r="X249" s="6"/>
      <c r="Y249" s="6"/>
    </row>
    <row r="250" spans="2:25" ht="15.75" customHeight="1" x14ac:dyDescent="0.15">
      <c r="B250" s="6"/>
      <c r="C250" s="6"/>
      <c r="D250" s="33"/>
      <c r="E250" s="14"/>
      <c r="F250" s="6"/>
      <c r="G250" s="6"/>
      <c r="H250" s="6"/>
      <c r="I250" s="6"/>
      <c r="J250" s="6"/>
      <c r="K250" s="6"/>
      <c r="L250" s="6"/>
      <c r="M250" s="6"/>
      <c r="N250" s="6"/>
      <c r="O250" s="6"/>
      <c r="P250" s="6"/>
      <c r="Q250" s="6"/>
      <c r="R250" s="6"/>
      <c r="S250" s="6"/>
      <c r="T250" s="6"/>
      <c r="U250" s="6"/>
      <c r="V250" s="6"/>
      <c r="W250" s="6"/>
      <c r="X250" s="6"/>
      <c r="Y250" s="6"/>
    </row>
    <row r="251" spans="2:25" ht="15.75" customHeight="1" x14ac:dyDescent="0.15">
      <c r="B251" s="6"/>
      <c r="C251" s="6"/>
      <c r="D251" s="33"/>
      <c r="E251" s="14"/>
      <c r="F251" s="6"/>
      <c r="G251" s="6"/>
      <c r="H251" s="6"/>
      <c r="I251" s="6"/>
      <c r="J251" s="6"/>
      <c r="K251" s="6"/>
      <c r="L251" s="6"/>
      <c r="M251" s="6"/>
      <c r="N251" s="6"/>
      <c r="O251" s="6"/>
      <c r="P251" s="6"/>
      <c r="Q251" s="6"/>
      <c r="R251" s="6"/>
      <c r="S251" s="6"/>
      <c r="T251" s="6"/>
      <c r="U251" s="6"/>
      <c r="V251" s="6"/>
      <c r="W251" s="6"/>
      <c r="X251" s="6"/>
      <c r="Y251" s="6"/>
    </row>
    <row r="252" spans="2:25" ht="15.75" customHeight="1" x14ac:dyDescent="0.15">
      <c r="B252" s="6"/>
      <c r="C252" s="6"/>
      <c r="D252" s="33"/>
      <c r="E252" s="14"/>
      <c r="F252" s="6"/>
      <c r="G252" s="6"/>
      <c r="H252" s="6"/>
      <c r="I252" s="6"/>
      <c r="J252" s="6"/>
      <c r="K252" s="6"/>
      <c r="L252" s="6"/>
      <c r="M252" s="6"/>
      <c r="N252" s="6"/>
      <c r="O252" s="6"/>
      <c r="P252" s="6"/>
      <c r="Q252" s="6"/>
      <c r="R252" s="6"/>
      <c r="S252" s="6"/>
      <c r="T252" s="6"/>
      <c r="U252" s="6"/>
      <c r="V252" s="6"/>
      <c r="W252" s="6"/>
      <c r="X252" s="6"/>
      <c r="Y252" s="6"/>
    </row>
    <row r="253" spans="2:25" ht="15.75" customHeight="1" x14ac:dyDescent="0.15">
      <c r="B253" s="6"/>
      <c r="C253" s="6"/>
      <c r="D253" s="33"/>
      <c r="E253" s="14"/>
      <c r="F253" s="6"/>
      <c r="G253" s="6"/>
      <c r="H253" s="6"/>
      <c r="I253" s="6"/>
      <c r="J253" s="6"/>
      <c r="K253" s="6"/>
      <c r="L253" s="6"/>
      <c r="M253" s="6"/>
      <c r="N253" s="6"/>
      <c r="O253" s="6"/>
      <c r="P253" s="6"/>
      <c r="Q253" s="6"/>
      <c r="R253" s="6"/>
      <c r="S253" s="6"/>
      <c r="T253" s="6"/>
      <c r="U253" s="6"/>
      <c r="V253" s="6"/>
      <c r="W253" s="6"/>
      <c r="X253" s="6"/>
      <c r="Y253" s="6"/>
    </row>
    <row r="254" spans="2:25" ht="15.75" customHeight="1" x14ac:dyDescent="0.15">
      <c r="B254" s="6"/>
      <c r="C254" s="6"/>
      <c r="D254" s="33"/>
      <c r="E254" s="14"/>
      <c r="F254" s="6"/>
      <c r="G254" s="6"/>
      <c r="H254" s="6"/>
      <c r="I254" s="6"/>
      <c r="J254" s="6"/>
      <c r="K254" s="6"/>
      <c r="L254" s="6"/>
      <c r="M254" s="6"/>
      <c r="N254" s="6"/>
      <c r="O254" s="6"/>
      <c r="P254" s="6"/>
      <c r="Q254" s="6"/>
      <c r="R254" s="6"/>
      <c r="S254" s="6"/>
      <c r="T254" s="6"/>
      <c r="U254" s="6"/>
      <c r="V254" s="6"/>
      <c r="W254" s="6"/>
      <c r="X254" s="6"/>
      <c r="Y254" s="6"/>
    </row>
    <row r="255" spans="2:25" ht="15.75" customHeight="1" x14ac:dyDescent="0.15">
      <c r="B255" s="6"/>
      <c r="C255" s="6"/>
      <c r="D255" s="33"/>
      <c r="E255" s="14"/>
      <c r="F255" s="6"/>
      <c r="G255" s="6"/>
      <c r="H255" s="6"/>
      <c r="I255" s="6"/>
      <c r="J255" s="6"/>
      <c r="K255" s="6"/>
      <c r="L255" s="6"/>
      <c r="M255" s="6"/>
      <c r="N255" s="6"/>
      <c r="O255" s="6"/>
      <c r="P255" s="6"/>
      <c r="Q255" s="6"/>
      <c r="R255" s="6"/>
      <c r="S255" s="6"/>
      <c r="T255" s="6"/>
      <c r="U255" s="6"/>
      <c r="V255" s="6"/>
      <c r="W255" s="6"/>
      <c r="X255" s="6"/>
      <c r="Y255" s="6"/>
    </row>
    <row r="256" spans="2:25" ht="15.75" customHeight="1" x14ac:dyDescent="0.15">
      <c r="B256" s="6"/>
      <c r="C256" s="6"/>
      <c r="D256" s="33"/>
      <c r="E256" s="14"/>
      <c r="F256" s="6"/>
      <c r="G256" s="6"/>
      <c r="H256" s="6"/>
      <c r="I256" s="6"/>
      <c r="J256" s="6"/>
      <c r="K256" s="6"/>
      <c r="L256" s="6"/>
      <c r="M256" s="6"/>
      <c r="N256" s="6"/>
      <c r="O256" s="6"/>
      <c r="P256" s="6"/>
      <c r="Q256" s="6"/>
      <c r="R256" s="6"/>
      <c r="S256" s="6"/>
      <c r="T256" s="6"/>
      <c r="U256" s="6"/>
      <c r="V256" s="6"/>
      <c r="W256" s="6"/>
      <c r="X256" s="6"/>
      <c r="Y256" s="6"/>
    </row>
    <row r="257" spans="2:25" ht="15.75" customHeight="1" x14ac:dyDescent="0.15">
      <c r="B257" s="6"/>
      <c r="C257" s="6"/>
      <c r="D257" s="33"/>
      <c r="E257" s="14"/>
      <c r="F257" s="6"/>
      <c r="G257" s="6"/>
      <c r="H257" s="6"/>
      <c r="I257" s="6"/>
      <c r="J257" s="6"/>
      <c r="K257" s="6"/>
      <c r="L257" s="6"/>
      <c r="M257" s="6"/>
      <c r="N257" s="6"/>
      <c r="O257" s="6"/>
      <c r="P257" s="6"/>
      <c r="Q257" s="6"/>
      <c r="R257" s="6"/>
      <c r="S257" s="6"/>
      <c r="T257" s="6"/>
      <c r="U257" s="6"/>
      <c r="V257" s="6"/>
      <c r="W257" s="6"/>
      <c r="X257" s="6"/>
      <c r="Y257" s="6"/>
    </row>
    <row r="258" spans="2:25" ht="15.75" customHeight="1" x14ac:dyDescent="0.15">
      <c r="B258" s="6"/>
      <c r="C258" s="6"/>
      <c r="D258" s="33"/>
      <c r="E258" s="14"/>
      <c r="F258" s="6"/>
      <c r="G258" s="6"/>
      <c r="H258" s="6"/>
      <c r="I258" s="6"/>
      <c r="J258" s="6"/>
      <c r="K258" s="6"/>
      <c r="L258" s="6"/>
      <c r="M258" s="6"/>
      <c r="N258" s="6"/>
      <c r="O258" s="6"/>
      <c r="P258" s="6"/>
      <c r="Q258" s="6"/>
      <c r="R258" s="6"/>
      <c r="S258" s="6"/>
      <c r="T258" s="6"/>
      <c r="U258" s="6"/>
      <c r="V258" s="6"/>
      <c r="W258" s="6"/>
      <c r="X258" s="6"/>
      <c r="Y258" s="6"/>
    </row>
    <row r="259" spans="2:25" ht="15.75" customHeight="1" x14ac:dyDescent="0.15">
      <c r="B259" s="6"/>
      <c r="C259" s="6"/>
      <c r="D259" s="33"/>
      <c r="E259" s="14"/>
      <c r="F259" s="6"/>
      <c r="G259" s="6"/>
      <c r="H259" s="6"/>
      <c r="I259" s="6"/>
      <c r="J259" s="6"/>
      <c r="K259" s="6"/>
      <c r="L259" s="6"/>
      <c r="M259" s="6"/>
      <c r="N259" s="6"/>
      <c r="O259" s="6"/>
      <c r="P259" s="6"/>
      <c r="Q259" s="6"/>
      <c r="R259" s="6"/>
      <c r="S259" s="6"/>
      <c r="T259" s="6"/>
      <c r="U259" s="6"/>
      <c r="V259" s="6"/>
      <c r="W259" s="6"/>
      <c r="X259" s="6"/>
      <c r="Y259" s="6"/>
    </row>
    <row r="260" spans="2:25" ht="15.75" customHeight="1" x14ac:dyDescent="0.15">
      <c r="B260" s="6"/>
      <c r="C260" s="6"/>
      <c r="D260" s="33"/>
      <c r="E260" s="14"/>
      <c r="F260" s="6"/>
      <c r="G260" s="6"/>
      <c r="H260" s="6"/>
      <c r="I260" s="6"/>
      <c r="J260" s="6"/>
      <c r="K260" s="6"/>
      <c r="L260" s="6"/>
      <c r="M260" s="6"/>
      <c r="N260" s="6"/>
      <c r="O260" s="6"/>
      <c r="P260" s="6"/>
      <c r="Q260" s="6"/>
      <c r="R260" s="6"/>
      <c r="S260" s="6"/>
      <c r="T260" s="6"/>
      <c r="U260" s="6"/>
      <c r="V260" s="6"/>
      <c r="W260" s="6"/>
      <c r="X260" s="6"/>
      <c r="Y260" s="6"/>
    </row>
    <row r="261" spans="2:25" ht="15.75" customHeight="1" x14ac:dyDescent="0.15">
      <c r="B261" s="6"/>
      <c r="C261" s="6"/>
      <c r="D261" s="33"/>
      <c r="E261" s="14"/>
      <c r="F261" s="6"/>
      <c r="G261" s="6"/>
      <c r="H261" s="6"/>
      <c r="I261" s="6"/>
      <c r="J261" s="6"/>
      <c r="K261" s="6"/>
      <c r="L261" s="6"/>
      <c r="M261" s="6"/>
      <c r="N261" s="6"/>
      <c r="O261" s="6"/>
      <c r="P261" s="6"/>
      <c r="Q261" s="6"/>
      <c r="R261" s="6"/>
      <c r="S261" s="6"/>
      <c r="T261" s="6"/>
      <c r="U261" s="6"/>
      <c r="V261" s="6"/>
      <c r="W261" s="6"/>
      <c r="X261" s="6"/>
      <c r="Y261" s="6"/>
    </row>
    <row r="262" spans="2:25" ht="15.75" customHeight="1" x14ac:dyDescent="0.15">
      <c r="B262" s="6"/>
      <c r="C262" s="6"/>
      <c r="D262" s="33"/>
      <c r="E262" s="14"/>
      <c r="F262" s="6"/>
      <c r="G262" s="6"/>
      <c r="H262" s="6"/>
      <c r="I262" s="6"/>
      <c r="J262" s="6"/>
      <c r="K262" s="6"/>
      <c r="L262" s="6"/>
      <c r="M262" s="6"/>
      <c r="N262" s="6"/>
      <c r="O262" s="6"/>
      <c r="P262" s="6"/>
      <c r="Q262" s="6"/>
      <c r="R262" s="6"/>
      <c r="S262" s="6"/>
      <c r="T262" s="6"/>
      <c r="U262" s="6"/>
      <c r="V262" s="6"/>
      <c r="W262" s="6"/>
      <c r="X262" s="6"/>
      <c r="Y262" s="6"/>
    </row>
    <row r="263" spans="2:25" ht="15.75" customHeight="1" x14ac:dyDescent="0.15">
      <c r="B263" s="6"/>
      <c r="C263" s="6"/>
      <c r="D263" s="33"/>
      <c r="E263" s="14"/>
      <c r="F263" s="6"/>
      <c r="G263" s="6"/>
      <c r="H263" s="6"/>
      <c r="I263" s="6"/>
      <c r="J263" s="6"/>
      <c r="K263" s="6"/>
      <c r="L263" s="6"/>
      <c r="M263" s="6"/>
      <c r="N263" s="6"/>
      <c r="O263" s="6"/>
      <c r="P263" s="6"/>
      <c r="Q263" s="6"/>
      <c r="R263" s="6"/>
      <c r="S263" s="6"/>
      <c r="T263" s="6"/>
      <c r="U263" s="6"/>
      <c r="V263" s="6"/>
      <c r="W263" s="6"/>
      <c r="X263" s="6"/>
      <c r="Y263" s="6"/>
    </row>
    <row r="264" spans="2:25" ht="15.75" customHeight="1" x14ac:dyDescent="0.15">
      <c r="B264" s="6"/>
      <c r="C264" s="6"/>
      <c r="D264" s="33"/>
      <c r="E264" s="14"/>
      <c r="F264" s="6"/>
      <c r="G264" s="6"/>
      <c r="H264" s="6"/>
      <c r="I264" s="6"/>
      <c r="J264" s="6"/>
      <c r="K264" s="6"/>
      <c r="L264" s="6"/>
      <c r="M264" s="6"/>
      <c r="N264" s="6"/>
      <c r="O264" s="6"/>
      <c r="P264" s="6"/>
      <c r="Q264" s="6"/>
      <c r="R264" s="6"/>
      <c r="S264" s="6"/>
      <c r="T264" s="6"/>
      <c r="U264" s="6"/>
      <c r="V264" s="6"/>
      <c r="W264" s="6"/>
      <c r="X264" s="6"/>
      <c r="Y264" s="6"/>
    </row>
    <row r="265" spans="2:25" ht="15.75" customHeight="1" x14ac:dyDescent="0.15">
      <c r="B265" s="6"/>
      <c r="C265" s="6"/>
      <c r="D265" s="33"/>
      <c r="E265" s="14"/>
      <c r="F265" s="6"/>
      <c r="G265" s="6"/>
      <c r="H265" s="6"/>
      <c r="I265" s="6"/>
      <c r="J265" s="6"/>
      <c r="K265" s="6"/>
      <c r="L265" s="6"/>
      <c r="M265" s="6"/>
      <c r="N265" s="6"/>
      <c r="O265" s="6"/>
      <c r="P265" s="6"/>
      <c r="Q265" s="6"/>
      <c r="R265" s="6"/>
      <c r="S265" s="6"/>
      <c r="T265" s="6"/>
      <c r="U265" s="6"/>
      <c r="V265" s="6"/>
      <c r="W265" s="6"/>
      <c r="X265" s="6"/>
      <c r="Y265" s="6"/>
    </row>
    <row r="266" spans="2:25" ht="15.75" customHeight="1" x14ac:dyDescent="0.15">
      <c r="B266" s="6"/>
      <c r="C266" s="6"/>
      <c r="D266" s="33"/>
      <c r="E266" s="14"/>
      <c r="F266" s="6"/>
      <c r="G266" s="6"/>
      <c r="H266" s="6"/>
      <c r="I266" s="6"/>
      <c r="J266" s="6"/>
      <c r="K266" s="6"/>
      <c r="L266" s="6"/>
      <c r="M266" s="6"/>
      <c r="N266" s="6"/>
      <c r="O266" s="6"/>
      <c r="P266" s="6"/>
      <c r="Q266" s="6"/>
      <c r="R266" s="6"/>
      <c r="S266" s="6"/>
      <c r="T266" s="6"/>
      <c r="U266" s="6"/>
      <c r="V266" s="6"/>
      <c r="W266" s="6"/>
      <c r="X266" s="6"/>
      <c r="Y266" s="6"/>
    </row>
    <row r="267" spans="2:25" ht="15.75" customHeight="1" x14ac:dyDescent="0.15">
      <c r="B267" s="6"/>
      <c r="C267" s="6"/>
      <c r="D267" s="33"/>
      <c r="E267" s="14"/>
      <c r="F267" s="6"/>
      <c r="G267" s="6"/>
      <c r="H267" s="6"/>
      <c r="I267" s="6"/>
      <c r="J267" s="6"/>
      <c r="K267" s="6"/>
      <c r="L267" s="6"/>
      <c r="M267" s="6"/>
      <c r="N267" s="6"/>
      <c r="O267" s="6"/>
      <c r="P267" s="6"/>
      <c r="Q267" s="6"/>
      <c r="R267" s="6"/>
      <c r="S267" s="6"/>
      <c r="T267" s="6"/>
      <c r="U267" s="6"/>
      <c r="V267" s="6"/>
      <c r="W267" s="6"/>
      <c r="X267" s="6"/>
      <c r="Y267" s="6"/>
    </row>
    <row r="268" spans="2:25" ht="15.75" customHeight="1" x14ac:dyDescent="0.15">
      <c r="B268" s="6"/>
      <c r="C268" s="6"/>
      <c r="D268" s="33"/>
      <c r="E268" s="14"/>
      <c r="F268" s="6"/>
      <c r="G268" s="6"/>
      <c r="H268" s="6"/>
      <c r="I268" s="6"/>
      <c r="J268" s="6"/>
      <c r="K268" s="6"/>
      <c r="L268" s="6"/>
      <c r="M268" s="6"/>
      <c r="N268" s="6"/>
      <c r="O268" s="6"/>
      <c r="P268" s="6"/>
      <c r="Q268" s="6"/>
      <c r="R268" s="6"/>
      <c r="S268" s="6"/>
      <c r="T268" s="6"/>
      <c r="U268" s="6"/>
      <c r="V268" s="6"/>
      <c r="W268" s="6"/>
      <c r="X268" s="6"/>
      <c r="Y268" s="6"/>
    </row>
    <row r="269" spans="2:25" ht="15.75" customHeight="1" x14ac:dyDescent="0.15">
      <c r="B269" s="6"/>
      <c r="C269" s="6"/>
      <c r="D269" s="33"/>
      <c r="E269" s="14"/>
      <c r="F269" s="6"/>
      <c r="G269" s="6"/>
      <c r="H269" s="6"/>
      <c r="I269" s="6"/>
      <c r="J269" s="6"/>
      <c r="K269" s="6"/>
      <c r="L269" s="6"/>
      <c r="M269" s="6"/>
      <c r="N269" s="6"/>
      <c r="O269" s="6"/>
      <c r="P269" s="6"/>
      <c r="Q269" s="6"/>
      <c r="R269" s="6"/>
      <c r="S269" s="6"/>
      <c r="T269" s="6"/>
      <c r="U269" s="6"/>
      <c r="V269" s="6"/>
      <c r="W269" s="6"/>
      <c r="X269" s="6"/>
      <c r="Y269" s="6"/>
    </row>
    <row r="270" spans="2:25" ht="15.75" customHeight="1" x14ac:dyDescent="0.15">
      <c r="B270" s="6"/>
      <c r="C270" s="6"/>
      <c r="D270" s="33"/>
      <c r="E270" s="14"/>
      <c r="F270" s="6"/>
      <c r="G270" s="6"/>
      <c r="H270" s="6"/>
      <c r="I270" s="6"/>
      <c r="J270" s="6"/>
      <c r="K270" s="6"/>
      <c r="L270" s="6"/>
      <c r="M270" s="6"/>
      <c r="N270" s="6"/>
      <c r="O270" s="6"/>
      <c r="P270" s="6"/>
      <c r="Q270" s="6"/>
      <c r="R270" s="6"/>
      <c r="S270" s="6"/>
      <c r="T270" s="6"/>
      <c r="U270" s="6"/>
      <c r="V270" s="6"/>
      <c r="W270" s="6"/>
      <c r="X270" s="6"/>
      <c r="Y270" s="6"/>
    </row>
    <row r="271" spans="2:25" ht="15.75" customHeight="1" x14ac:dyDescent="0.15">
      <c r="B271" s="6"/>
      <c r="C271" s="6"/>
      <c r="D271" s="33"/>
      <c r="E271" s="14"/>
      <c r="F271" s="6"/>
      <c r="G271" s="6"/>
      <c r="H271" s="6"/>
      <c r="I271" s="6"/>
      <c r="J271" s="6"/>
      <c r="K271" s="6"/>
      <c r="L271" s="6"/>
      <c r="M271" s="6"/>
      <c r="N271" s="6"/>
      <c r="O271" s="6"/>
      <c r="P271" s="6"/>
      <c r="Q271" s="6"/>
      <c r="R271" s="6"/>
      <c r="S271" s="6"/>
      <c r="T271" s="6"/>
      <c r="U271" s="6"/>
      <c r="V271" s="6"/>
      <c r="W271" s="6"/>
      <c r="X271" s="6"/>
      <c r="Y271" s="6"/>
    </row>
    <row r="272" spans="2:25" ht="15.75" customHeight="1" x14ac:dyDescent="0.15">
      <c r="B272" s="6"/>
      <c r="C272" s="6"/>
      <c r="D272" s="33"/>
      <c r="E272" s="14"/>
      <c r="F272" s="6"/>
      <c r="G272" s="6"/>
      <c r="H272" s="6"/>
      <c r="I272" s="6"/>
      <c r="J272" s="6"/>
      <c r="K272" s="6"/>
      <c r="L272" s="6"/>
      <c r="M272" s="6"/>
      <c r="N272" s="6"/>
      <c r="O272" s="6"/>
      <c r="P272" s="6"/>
      <c r="Q272" s="6"/>
      <c r="R272" s="6"/>
      <c r="S272" s="6"/>
      <c r="T272" s="6"/>
      <c r="U272" s="6"/>
      <c r="V272" s="6"/>
      <c r="W272" s="6"/>
      <c r="X272" s="6"/>
      <c r="Y272" s="6"/>
    </row>
    <row r="273" spans="2:25" ht="15.75" customHeight="1" x14ac:dyDescent="0.15">
      <c r="B273" s="6"/>
      <c r="C273" s="6"/>
      <c r="D273" s="33"/>
      <c r="E273" s="14"/>
      <c r="F273" s="6"/>
      <c r="G273" s="6"/>
      <c r="H273" s="6"/>
      <c r="I273" s="6"/>
      <c r="J273" s="6"/>
      <c r="K273" s="6"/>
      <c r="L273" s="6"/>
      <c r="M273" s="6"/>
      <c r="N273" s="6"/>
      <c r="O273" s="6"/>
      <c r="P273" s="6"/>
      <c r="Q273" s="6"/>
      <c r="R273" s="6"/>
      <c r="S273" s="6"/>
      <c r="T273" s="6"/>
      <c r="U273" s="6"/>
      <c r="V273" s="6"/>
      <c r="W273" s="6"/>
      <c r="X273" s="6"/>
      <c r="Y273" s="6"/>
    </row>
    <row r="274" spans="2:25" ht="15.75" customHeight="1" x14ac:dyDescent="0.15">
      <c r="B274" s="6"/>
      <c r="C274" s="6"/>
      <c r="D274" s="33"/>
      <c r="E274" s="14"/>
      <c r="F274" s="6"/>
      <c r="G274" s="6"/>
      <c r="H274" s="6"/>
      <c r="I274" s="6"/>
      <c r="J274" s="6"/>
      <c r="K274" s="6"/>
      <c r="L274" s="6"/>
      <c r="M274" s="6"/>
      <c r="N274" s="6"/>
      <c r="O274" s="6"/>
      <c r="P274" s="6"/>
      <c r="Q274" s="6"/>
      <c r="R274" s="6"/>
      <c r="S274" s="6"/>
      <c r="T274" s="6"/>
      <c r="U274" s="6"/>
      <c r="V274" s="6"/>
      <c r="W274" s="6"/>
      <c r="X274" s="6"/>
      <c r="Y274" s="6"/>
    </row>
    <row r="275" spans="2:25" ht="15.75" customHeight="1" x14ac:dyDescent="0.15">
      <c r="B275" s="6"/>
      <c r="C275" s="6"/>
      <c r="D275" s="33"/>
      <c r="E275" s="14"/>
      <c r="F275" s="6"/>
      <c r="G275" s="6"/>
      <c r="H275" s="6"/>
      <c r="I275" s="6"/>
      <c r="J275" s="6"/>
      <c r="K275" s="6"/>
      <c r="L275" s="6"/>
      <c r="M275" s="6"/>
      <c r="N275" s="6"/>
      <c r="O275" s="6"/>
      <c r="P275" s="6"/>
      <c r="Q275" s="6"/>
      <c r="R275" s="6"/>
      <c r="S275" s="6"/>
      <c r="T275" s="6"/>
      <c r="U275" s="6"/>
      <c r="V275" s="6"/>
      <c r="W275" s="6"/>
      <c r="X275" s="6"/>
      <c r="Y275" s="6"/>
    </row>
    <row r="276" spans="2:25" ht="15.75" customHeight="1" x14ac:dyDescent="0.15">
      <c r="B276" s="6"/>
      <c r="C276" s="6"/>
      <c r="D276" s="33"/>
      <c r="E276" s="14"/>
      <c r="F276" s="6"/>
      <c r="G276" s="6"/>
      <c r="H276" s="6"/>
      <c r="I276" s="6"/>
      <c r="J276" s="6"/>
      <c r="K276" s="6"/>
      <c r="L276" s="6"/>
      <c r="M276" s="6"/>
      <c r="N276" s="6"/>
      <c r="O276" s="6"/>
      <c r="P276" s="6"/>
      <c r="Q276" s="6"/>
      <c r="R276" s="6"/>
      <c r="S276" s="6"/>
      <c r="T276" s="6"/>
      <c r="U276" s="6"/>
      <c r="V276" s="6"/>
      <c r="W276" s="6"/>
      <c r="X276" s="6"/>
      <c r="Y276" s="6"/>
    </row>
    <row r="277" spans="2:25" ht="15.75" customHeight="1" x14ac:dyDescent="0.15">
      <c r="B277" s="6"/>
      <c r="C277" s="6"/>
      <c r="D277" s="33"/>
      <c r="E277" s="14"/>
      <c r="F277" s="6"/>
      <c r="G277" s="6"/>
      <c r="H277" s="6"/>
      <c r="I277" s="6"/>
      <c r="J277" s="6"/>
      <c r="K277" s="6"/>
      <c r="L277" s="6"/>
      <c r="M277" s="6"/>
      <c r="N277" s="6"/>
      <c r="O277" s="6"/>
      <c r="P277" s="6"/>
      <c r="Q277" s="6"/>
      <c r="R277" s="6"/>
      <c r="S277" s="6"/>
      <c r="T277" s="6"/>
      <c r="U277" s="6"/>
      <c r="V277" s="6"/>
      <c r="W277" s="6"/>
      <c r="X277" s="6"/>
      <c r="Y277" s="6"/>
    </row>
    <row r="278" spans="2:25" ht="15.75" customHeight="1" x14ac:dyDescent="0.15">
      <c r="B278" s="6"/>
      <c r="C278" s="6"/>
      <c r="D278" s="33"/>
      <c r="E278" s="14"/>
      <c r="F278" s="6"/>
      <c r="G278" s="6"/>
      <c r="H278" s="6"/>
      <c r="I278" s="6"/>
      <c r="J278" s="6"/>
      <c r="K278" s="6"/>
      <c r="L278" s="6"/>
      <c r="M278" s="6"/>
      <c r="N278" s="6"/>
      <c r="O278" s="6"/>
      <c r="P278" s="6"/>
      <c r="Q278" s="6"/>
      <c r="R278" s="6"/>
      <c r="S278" s="6"/>
      <c r="T278" s="6"/>
      <c r="U278" s="6"/>
      <c r="V278" s="6"/>
      <c r="W278" s="6"/>
      <c r="X278" s="6"/>
      <c r="Y278" s="6"/>
    </row>
    <row r="279" spans="2:25" ht="15.75" customHeight="1" x14ac:dyDescent="0.15">
      <c r="B279" s="6"/>
      <c r="C279" s="6"/>
      <c r="D279" s="33"/>
      <c r="E279" s="14"/>
      <c r="F279" s="6"/>
      <c r="G279" s="6"/>
      <c r="H279" s="6"/>
      <c r="I279" s="6"/>
      <c r="J279" s="6"/>
      <c r="K279" s="6"/>
      <c r="L279" s="6"/>
      <c r="M279" s="6"/>
      <c r="N279" s="6"/>
      <c r="O279" s="6"/>
      <c r="P279" s="6"/>
      <c r="Q279" s="6"/>
      <c r="R279" s="6"/>
      <c r="S279" s="6"/>
      <c r="T279" s="6"/>
      <c r="U279" s="6"/>
      <c r="V279" s="6"/>
      <c r="W279" s="6"/>
      <c r="X279" s="6"/>
      <c r="Y279" s="6"/>
    </row>
    <row r="280" spans="2:25" ht="15.75" customHeight="1" x14ac:dyDescent="0.15">
      <c r="B280" s="6"/>
      <c r="C280" s="6"/>
      <c r="D280" s="33"/>
      <c r="E280" s="14"/>
      <c r="F280" s="6"/>
      <c r="G280" s="6"/>
      <c r="H280" s="6"/>
      <c r="I280" s="6"/>
      <c r="J280" s="6"/>
      <c r="K280" s="6"/>
      <c r="L280" s="6"/>
      <c r="M280" s="6"/>
      <c r="N280" s="6"/>
      <c r="O280" s="6"/>
      <c r="P280" s="6"/>
      <c r="Q280" s="6"/>
      <c r="R280" s="6"/>
      <c r="S280" s="6"/>
      <c r="T280" s="6"/>
      <c r="U280" s="6"/>
      <c r="V280" s="6"/>
      <c r="W280" s="6"/>
      <c r="X280" s="6"/>
      <c r="Y280" s="6"/>
    </row>
    <row r="281" spans="2:25" ht="15.75" customHeight="1" x14ac:dyDescent="0.15">
      <c r="B281" s="6"/>
      <c r="C281" s="6"/>
      <c r="D281" s="33"/>
      <c r="E281" s="14"/>
      <c r="F281" s="6"/>
      <c r="G281" s="6"/>
      <c r="H281" s="6"/>
      <c r="I281" s="6"/>
      <c r="J281" s="6"/>
      <c r="K281" s="6"/>
      <c r="L281" s="6"/>
      <c r="M281" s="6"/>
      <c r="N281" s="6"/>
      <c r="O281" s="6"/>
      <c r="P281" s="6"/>
      <c r="Q281" s="6"/>
      <c r="R281" s="6"/>
      <c r="S281" s="6"/>
      <c r="T281" s="6"/>
      <c r="U281" s="6"/>
      <c r="V281" s="6"/>
      <c r="W281" s="6"/>
      <c r="X281" s="6"/>
      <c r="Y281" s="6"/>
    </row>
    <row r="282" spans="2:25" ht="15.75" customHeight="1" x14ac:dyDescent="0.15">
      <c r="B282" s="6"/>
      <c r="C282" s="6"/>
      <c r="D282" s="33"/>
      <c r="E282" s="14"/>
      <c r="F282" s="6"/>
      <c r="G282" s="6"/>
      <c r="H282" s="6"/>
      <c r="I282" s="6"/>
      <c r="J282" s="6"/>
      <c r="K282" s="6"/>
      <c r="L282" s="6"/>
      <c r="M282" s="6"/>
      <c r="N282" s="6"/>
      <c r="O282" s="6"/>
      <c r="P282" s="6"/>
      <c r="Q282" s="6"/>
      <c r="R282" s="6"/>
      <c r="S282" s="6"/>
      <c r="T282" s="6"/>
      <c r="U282" s="6"/>
      <c r="V282" s="6"/>
      <c r="W282" s="6"/>
      <c r="X282" s="6"/>
      <c r="Y282" s="6"/>
    </row>
    <row r="283" spans="2:25" ht="15.75" customHeight="1" x14ac:dyDescent="0.15">
      <c r="B283" s="6"/>
      <c r="C283" s="6"/>
      <c r="D283" s="33"/>
      <c r="E283" s="14"/>
      <c r="F283" s="6"/>
      <c r="G283" s="6"/>
      <c r="H283" s="6"/>
      <c r="I283" s="6"/>
      <c r="J283" s="6"/>
      <c r="K283" s="6"/>
      <c r="L283" s="6"/>
      <c r="M283" s="6"/>
      <c r="N283" s="6"/>
      <c r="O283" s="6"/>
      <c r="P283" s="6"/>
      <c r="Q283" s="6"/>
      <c r="R283" s="6"/>
      <c r="S283" s="6"/>
      <c r="T283" s="6"/>
      <c r="U283" s="6"/>
      <c r="V283" s="6"/>
      <c r="W283" s="6"/>
      <c r="X283" s="6"/>
      <c r="Y283" s="6"/>
    </row>
    <row r="284" spans="2:25" ht="15.75" customHeight="1" x14ac:dyDescent="0.15">
      <c r="B284" s="6"/>
      <c r="C284" s="6"/>
      <c r="D284" s="33"/>
      <c r="E284" s="14"/>
      <c r="F284" s="6"/>
      <c r="G284" s="6"/>
      <c r="H284" s="6"/>
      <c r="I284" s="6"/>
      <c r="J284" s="6"/>
      <c r="K284" s="6"/>
      <c r="L284" s="6"/>
      <c r="M284" s="6"/>
      <c r="N284" s="6"/>
      <c r="O284" s="6"/>
      <c r="P284" s="6"/>
      <c r="Q284" s="6"/>
      <c r="R284" s="6"/>
      <c r="S284" s="6"/>
      <c r="T284" s="6"/>
      <c r="U284" s="6"/>
      <c r="V284" s="6"/>
      <c r="W284" s="6"/>
      <c r="X284" s="6"/>
      <c r="Y284" s="6"/>
    </row>
    <row r="285" spans="2:25" ht="15.75" customHeight="1" x14ac:dyDescent="0.15">
      <c r="B285" s="6"/>
      <c r="C285" s="6"/>
      <c r="D285" s="33"/>
      <c r="E285" s="14"/>
      <c r="F285" s="6"/>
      <c r="G285" s="6"/>
      <c r="H285" s="6"/>
      <c r="I285" s="6"/>
      <c r="J285" s="6"/>
      <c r="K285" s="6"/>
      <c r="L285" s="6"/>
      <c r="M285" s="6"/>
      <c r="N285" s="6"/>
      <c r="O285" s="6"/>
      <c r="P285" s="6"/>
      <c r="Q285" s="6"/>
      <c r="R285" s="6"/>
      <c r="S285" s="6"/>
      <c r="T285" s="6"/>
      <c r="U285" s="6"/>
      <c r="V285" s="6"/>
      <c r="W285" s="6"/>
      <c r="X285" s="6"/>
      <c r="Y285" s="6"/>
    </row>
    <row r="286" spans="2:25" ht="15.75" customHeight="1" x14ac:dyDescent="0.15">
      <c r="B286" s="6"/>
      <c r="C286" s="6"/>
      <c r="D286" s="33"/>
      <c r="E286" s="14"/>
      <c r="F286" s="6"/>
      <c r="G286" s="6"/>
      <c r="H286" s="6"/>
      <c r="I286" s="6"/>
      <c r="J286" s="6"/>
      <c r="K286" s="6"/>
      <c r="L286" s="6"/>
      <c r="M286" s="6"/>
      <c r="N286" s="6"/>
      <c r="O286" s="6"/>
      <c r="P286" s="6"/>
      <c r="Q286" s="6"/>
      <c r="R286" s="6"/>
      <c r="S286" s="6"/>
      <c r="T286" s="6"/>
      <c r="U286" s="6"/>
      <c r="V286" s="6"/>
      <c r="W286" s="6"/>
      <c r="X286" s="6"/>
      <c r="Y286" s="6"/>
    </row>
    <row r="287" spans="2:25" ht="15.75" customHeight="1" x14ac:dyDescent="0.15">
      <c r="B287" s="6"/>
      <c r="C287" s="6"/>
      <c r="D287" s="33"/>
      <c r="E287" s="14"/>
      <c r="F287" s="6"/>
      <c r="G287" s="6"/>
      <c r="H287" s="6"/>
      <c r="I287" s="6"/>
      <c r="J287" s="6"/>
      <c r="K287" s="6"/>
      <c r="L287" s="6"/>
      <c r="M287" s="6"/>
      <c r="N287" s="6"/>
      <c r="O287" s="6"/>
      <c r="P287" s="6"/>
      <c r="Q287" s="6"/>
      <c r="R287" s="6"/>
      <c r="S287" s="6"/>
      <c r="T287" s="6"/>
      <c r="U287" s="6"/>
      <c r="V287" s="6"/>
      <c r="W287" s="6"/>
      <c r="X287" s="6"/>
      <c r="Y287" s="6"/>
    </row>
    <row r="288" spans="2:25" ht="15.75" customHeight="1" x14ac:dyDescent="0.15">
      <c r="B288" s="6"/>
      <c r="C288" s="6"/>
      <c r="D288" s="33"/>
      <c r="E288" s="14"/>
      <c r="F288" s="6"/>
      <c r="G288" s="6"/>
      <c r="H288" s="6"/>
      <c r="I288" s="6"/>
      <c r="J288" s="6"/>
      <c r="K288" s="6"/>
      <c r="L288" s="6"/>
      <c r="M288" s="6"/>
      <c r="N288" s="6"/>
      <c r="O288" s="6"/>
      <c r="P288" s="6"/>
      <c r="Q288" s="6"/>
      <c r="R288" s="6"/>
      <c r="S288" s="6"/>
      <c r="T288" s="6"/>
      <c r="U288" s="6"/>
      <c r="V288" s="6"/>
      <c r="W288" s="6"/>
      <c r="X288" s="6"/>
      <c r="Y288" s="6"/>
    </row>
    <row r="289" spans="2:25" ht="15.75" customHeight="1" x14ac:dyDescent="0.15">
      <c r="B289" s="6"/>
      <c r="C289" s="6"/>
      <c r="D289" s="33"/>
      <c r="E289" s="14"/>
      <c r="F289" s="6"/>
      <c r="G289" s="6"/>
      <c r="H289" s="6"/>
      <c r="I289" s="6"/>
      <c r="J289" s="6"/>
      <c r="K289" s="6"/>
      <c r="L289" s="6"/>
      <c r="M289" s="6"/>
      <c r="N289" s="6"/>
      <c r="O289" s="6"/>
      <c r="P289" s="6"/>
      <c r="Q289" s="6"/>
      <c r="R289" s="6"/>
      <c r="S289" s="6"/>
      <c r="T289" s="6"/>
      <c r="U289" s="6"/>
      <c r="V289" s="6"/>
      <c r="W289" s="6"/>
      <c r="X289" s="6"/>
      <c r="Y289" s="6"/>
    </row>
    <row r="290" spans="2:25" ht="15.75" customHeight="1" x14ac:dyDescent="0.15">
      <c r="B290" s="6"/>
      <c r="C290" s="6"/>
      <c r="D290" s="33"/>
      <c r="E290" s="14"/>
      <c r="F290" s="6"/>
      <c r="G290" s="6"/>
      <c r="H290" s="6"/>
      <c r="I290" s="6"/>
      <c r="J290" s="6"/>
      <c r="K290" s="6"/>
      <c r="L290" s="6"/>
      <c r="M290" s="6"/>
      <c r="N290" s="6"/>
      <c r="O290" s="6"/>
      <c r="P290" s="6"/>
      <c r="Q290" s="6"/>
      <c r="R290" s="6"/>
      <c r="S290" s="6"/>
      <c r="T290" s="6"/>
      <c r="U290" s="6"/>
      <c r="V290" s="6"/>
      <c r="W290" s="6"/>
      <c r="X290" s="6"/>
      <c r="Y290" s="6"/>
    </row>
    <row r="291" spans="2:25" ht="15.75" customHeight="1" x14ac:dyDescent="0.15">
      <c r="B291" s="6"/>
      <c r="C291" s="6"/>
      <c r="D291" s="33"/>
      <c r="E291" s="14"/>
      <c r="F291" s="6"/>
      <c r="G291" s="6"/>
      <c r="H291" s="6"/>
      <c r="I291" s="6"/>
      <c r="J291" s="6"/>
      <c r="K291" s="6"/>
      <c r="L291" s="6"/>
      <c r="M291" s="6"/>
      <c r="N291" s="6"/>
      <c r="O291" s="6"/>
      <c r="P291" s="6"/>
      <c r="Q291" s="6"/>
      <c r="R291" s="6"/>
      <c r="S291" s="6"/>
      <c r="T291" s="6"/>
      <c r="U291" s="6"/>
      <c r="V291" s="6"/>
      <c r="W291" s="6"/>
      <c r="X291" s="6"/>
      <c r="Y291" s="6"/>
    </row>
    <row r="292" spans="2:25" ht="15.75" customHeight="1" x14ac:dyDescent="0.15">
      <c r="B292" s="6"/>
      <c r="C292" s="6"/>
      <c r="D292" s="33"/>
      <c r="E292" s="14"/>
      <c r="F292" s="6"/>
      <c r="G292" s="6"/>
      <c r="H292" s="6"/>
      <c r="I292" s="6"/>
      <c r="J292" s="6"/>
      <c r="K292" s="6"/>
      <c r="L292" s="6"/>
      <c r="M292" s="6"/>
      <c r="N292" s="6"/>
      <c r="O292" s="6"/>
      <c r="P292" s="6"/>
      <c r="Q292" s="6"/>
      <c r="R292" s="6"/>
      <c r="S292" s="6"/>
      <c r="T292" s="6"/>
      <c r="U292" s="6"/>
      <c r="V292" s="6"/>
      <c r="W292" s="6"/>
      <c r="X292" s="6"/>
      <c r="Y292" s="6"/>
    </row>
    <row r="293" spans="2:25" ht="15.75" customHeight="1" x14ac:dyDescent="0.15">
      <c r="B293" s="6"/>
      <c r="C293" s="6"/>
      <c r="D293" s="33"/>
      <c r="E293" s="14"/>
      <c r="F293" s="6"/>
      <c r="G293" s="6"/>
      <c r="H293" s="6"/>
      <c r="I293" s="6"/>
      <c r="J293" s="6"/>
      <c r="K293" s="6"/>
      <c r="L293" s="6"/>
      <c r="M293" s="6"/>
      <c r="N293" s="6"/>
      <c r="O293" s="6"/>
      <c r="P293" s="6"/>
      <c r="Q293" s="6"/>
      <c r="R293" s="6"/>
      <c r="S293" s="6"/>
      <c r="T293" s="6"/>
      <c r="U293" s="6"/>
      <c r="V293" s="6"/>
      <c r="W293" s="6"/>
      <c r="X293" s="6"/>
      <c r="Y293" s="6"/>
    </row>
    <row r="294" spans="2:25" ht="15.75" customHeight="1" x14ac:dyDescent="0.15">
      <c r="B294" s="6"/>
      <c r="C294" s="6"/>
      <c r="D294" s="33"/>
      <c r="E294" s="14"/>
      <c r="F294" s="6"/>
      <c r="G294" s="6"/>
      <c r="H294" s="6"/>
      <c r="I294" s="6"/>
      <c r="J294" s="6"/>
      <c r="K294" s="6"/>
      <c r="L294" s="6"/>
      <c r="M294" s="6"/>
      <c r="N294" s="6"/>
      <c r="O294" s="6"/>
      <c r="P294" s="6"/>
      <c r="Q294" s="6"/>
      <c r="R294" s="6"/>
      <c r="S294" s="6"/>
      <c r="T294" s="6"/>
      <c r="U294" s="6"/>
      <c r="V294" s="6"/>
      <c r="W294" s="6"/>
      <c r="X294" s="6"/>
      <c r="Y294" s="6"/>
    </row>
    <row r="295" spans="2:25" ht="15.75" customHeight="1" x14ac:dyDescent="0.15">
      <c r="B295" s="6"/>
      <c r="C295" s="6"/>
      <c r="D295" s="33"/>
      <c r="E295" s="14"/>
      <c r="F295" s="6"/>
      <c r="G295" s="6"/>
      <c r="H295" s="6"/>
      <c r="I295" s="6"/>
      <c r="J295" s="6"/>
      <c r="K295" s="6"/>
      <c r="L295" s="6"/>
      <c r="M295" s="6"/>
      <c r="N295" s="6"/>
      <c r="O295" s="6"/>
      <c r="P295" s="6"/>
      <c r="Q295" s="6"/>
      <c r="R295" s="6"/>
      <c r="S295" s="6"/>
      <c r="T295" s="6"/>
      <c r="U295" s="6"/>
      <c r="V295" s="6"/>
      <c r="W295" s="6"/>
      <c r="X295" s="6"/>
      <c r="Y295" s="6"/>
    </row>
    <row r="296" spans="2:25" ht="15.75" customHeight="1" x14ac:dyDescent="0.15">
      <c r="B296" s="6"/>
      <c r="C296" s="6"/>
      <c r="D296" s="33"/>
      <c r="E296" s="14"/>
      <c r="F296" s="6"/>
      <c r="G296" s="6"/>
      <c r="H296" s="6"/>
      <c r="I296" s="6"/>
      <c r="J296" s="6"/>
      <c r="K296" s="6"/>
      <c r="L296" s="6"/>
      <c r="M296" s="6"/>
      <c r="N296" s="6"/>
      <c r="O296" s="6"/>
      <c r="P296" s="6"/>
      <c r="Q296" s="6"/>
      <c r="R296" s="6"/>
      <c r="S296" s="6"/>
      <c r="T296" s="6"/>
      <c r="U296" s="6"/>
      <c r="V296" s="6"/>
      <c r="W296" s="6"/>
      <c r="X296" s="6"/>
      <c r="Y296" s="6"/>
    </row>
    <row r="297" spans="2:25" ht="15.75" customHeight="1" x14ac:dyDescent="0.15">
      <c r="B297" s="6"/>
      <c r="C297" s="6"/>
      <c r="D297" s="33"/>
      <c r="E297" s="14"/>
      <c r="F297" s="6"/>
      <c r="G297" s="6"/>
      <c r="H297" s="6"/>
      <c r="I297" s="6"/>
      <c r="J297" s="6"/>
      <c r="K297" s="6"/>
      <c r="L297" s="6"/>
      <c r="M297" s="6"/>
      <c r="N297" s="6"/>
      <c r="O297" s="6"/>
      <c r="P297" s="6"/>
      <c r="Q297" s="6"/>
      <c r="R297" s="6"/>
      <c r="S297" s="6"/>
      <c r="T297" s="6"/>
      <c r="U297" s="6"/>
      <c r="V297" s="6"/>
      <c r="W297" s="6"/>
      <c r="X297" s="6"/>
      <c r="Y297" s="6"/>
    </row>
    <row r="298" spans="2:25" ht="15.75" customHeight="1" x14ac:dyDescent="0.15">
      <c r="B298" s="6"/>
      <c r="C298" s="6"/>
      <c r="D298" s="33"/>
      <c r="E298" s="14"/>
      <c r="F298" s="6"/>
      <c r="G298" s="6"/>
      <c r="H298" s="6"/>
      <c r="I298" s="6"/>
      <c r="J298" s="6"/>
      <c r="K298" s="6"/>
      <c r="L298" s="6"/>
      <c r="M298" s="6"/>
      <c r="N298" s="6"/>
      <c r="O298" s="6"/>
      <c r="P298" s="6"/>
      <c r="Q298" s="6"/>
      <c r="R298" s="6"/>
      <c r="S298" s="6"/>
      <c r="T298" s="6"/>
      <c r="U298" s="6"/>
      <c r="V298" s="6"/>
      <c r="W298" s="6"/>
      <c r="X298" s="6"/>
      <c r="Y298" s="6"/>
    </row>
    <row r="299" spans="2:25" ht="15.75" customHeight="1" x14ac:dyDescent="0.15">
      <c r="B299" s="6"/>
      <c r="C299" s="6"/>
      <c r="D299" s="33"/>
      <c r="E299" s="14"/>
      <c r="F299" s="6"/>
      <c r="G299" s="6"/>
      <c r="H299" s="6"/>
      <c r="I299" s="6"/>
      <c r="J299" s="6"/>
      <c r="K299" s="6"/>
      <c r="L299" s="6"/>
      <c r="M299" s="6"/>
      <c r="N299" s="6"/>
      <c r="O299" s="6"/>
      <c r="P299" s="6"/>
      <c r="Q299" s="6"/>
      <c r="R299" s="6"/>
      <c r="S299" s="6"/>
      <c r="T299" s="6"/>
      <c r="U299" s="6"/>
      <c r="V299" s="6"/>
      <c r="W299" s="6"/>
      <c r="X299" s="6"/>
      <c r="Y299" s="6"/>
    </row>
    <row r="300" spans="2:25" ht="15.75" customHeight="1" x14ac:dyDescent="0.15">
      <c r="B300" s="6"/>
      <c r="C300" s="6"/>
      <c r="D300" s="33"/>
      <c r="E300" s="14"/>
      <c r="F300" s="6"/>
      <c r="G300" s="6"/>
      <c r="H300" s="6"/>
      <c r="I300" s="6"/>
      <c r="J300" s="6"/>
      <c r="K300" s="6"/>
      <c r="L300" s="6"/>
      <c r="M300" s="6"/>
      <c r="N300" s="6"/>
      <c r="O300" s="6"/>
      <c r="P300" s="6"/>
      <c r="Q300" s="6"/>
      <c r="R300" s="6"/>
      <c r="S300" s="6"/>
      <c r="T300" s="6"/>
      <c r="U300" s="6"/>
      <c r="V300" s="6"/>
      <c r="W300" s="6"/>
      <c r="X300" s="6"/>
      <c r="Y300" s="6"/>
    </row>
    <row r="301" spans="2:25" ht="15.75" customHeight="1" x14ac:dyDescent="0.15">
      <c r="B301" s="6"/>
      <c r="C301" s="6"/>
      <c r="D301" s="33"/>
      <c r="E301" s="14"/>
      <c r="F301" s="6"/>
      <c r="G301" s="6"/>
      <c r="H301" s="6"/>
      <c r="I301" s="6"/>
      <c r="J301" s="6"/>
      <c r="K301" s="6"/>
      <c r="L301" s="6"/>
      <c r="M301" s="6"/>
      <c r="N301" s="6"/>
      <c r="O301" s="6"/>
      <c r="P301" s="6"/>
      <c r="Q301" s="6"/>
      <c r="R301" s="6"/>
      <c r="S301" s="6"/>
      <c r="T301" s="6"/>
      <c r="U301" s="6"/>
      <c r="V301" s="6"/>
      <c r="W301" s="6"/>
      <c r="X301" s="6"/>
      <c r="Y301" s="6"/>
    </row>
    <row r="302" spans="2:25" ht="15.75" customHeight="1" x14ac:dyDescent="0.2"/>
    <row r="303" spans="2:25" ht="15.75" customHeight="1" x14ac:dyDescent="0.2"/>
    <row r="304" spans="2:25"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row r="1003" ht="15.75" customHeight="1" x14ac:dyDescent="0.2"/>
    <row r="1004" ht="15.75" customHeight="1" x14ac:dyDescent="0.2"/>
    <row r="1005" ht="15.75" customHeight="1" x14ac:dyDescent="0.2"/>
  </sheetData>
  <mergeCells count="15">
    <mergeCell ref="A87:B87"/>
    <mergeCell ref="A93:B93"/>
    <mergeCell ref="A97:B97"/>
    <mergeCell ref="A1:D1"/>
    <mergeCell ref="A2:D2"/>
    <mergeCell ref="A20:D20"/>
    <mergeCell ref="A21:D21"/>
    <mergeCell ref="A22:B22"/>
    <mergeCell ref="A30:B30"/>
    <mergeCell ref="A44:B44"/>
    <mergeCell ref="A51:B51"/>
    <mergeCell ref="A61:B61"/>
    <mergeCell ref="A67:B67"/>
    <mergeCell ref="A75:B75"/>
    <mergeCell ref="A81:B81"/>
  </mergeCells>
  <conditionalFormatting sqref="A81 B87 A97">
    <cfRule type="expression" dxfId="78" priority="2">
      <formula>#REF!="Yes"</formula>
    </cfRule>
  </conditionalFormatting>
  <conditionalFormatting sqref="A81">
    <cfRule type="expression" dxfId="77" priority="1">
      <formula>#REF!="No"</formula>
    </cfRule>
  </conditionalFormatting>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B050"/>
  </sheetPr>
  <dimension ref="A1:J1015"/>
  <sheetViews>
    <sheetView tabSelected="1" zoomScaleNormal="100" workbookViewId="0">
      <selection activeCell="C10" sqref="C10"/>
    </sheetView>
  </sheetViews>
  <sheetFormatPr baseColWidth="10" defaultColWidth="11.25" defaultRowHeight="15" customHeight="1" x14ac:dyDescent="0.2"/>
  <cols>
    <col min="1" max="1" width="16.625" customWidth="1"/>
    <col min="2" max="2" width="20.625" customWidth="1"/>
    <col min="3" max="3" width="22.875" customWidth="1"/>
    <col min="4" max="4" width="21.625" customWidth="1"/>
    <col min="5" max="5" width="20.625" customWidth="1"/>
    <col min="6" max="8" width="16.625" customWidth="1"/>
    <col min="9" max="9" width="20.625" customWidth="1"/>
  </cols>
  <sheetData>
    <row r="1" spans="1:9" ht="36" customHeight="1" x14ac:dyDescent="0.2">
      <c r="A1" s="291" t="s">
        <v>2251</v>
      </c>
      <c r="B1" s="269"/>
      <c r="C1" s="269"/>
      <c r="D1" s="269"/>
      <c r="E1" s="269"/>
      <c r="F1" s="269"/>
      <c r="G1" s="269"/>
      <c r="H1" s="269"/>
      <c r="I1" s="35" t="str">
        <f>'HECVAT - Lite | Vendor Response'!E1</f>
        <v>Version 3.04</v>
      </c>
    </row>
    <row r="2" spans="1:9" ht="36" customHeight="1" x14ac:dyDescent="0.2">
      <c r="A2" s="274" t="s">
        <v>2250</v>
      </c>
      <c r="B2" s="269"/>
      <c r="C2" s="269"/>
      <c r="D2" s="269"/>
      <c r="E2" s="269"/>
      <c r="F2" s="269"/>
      <c r="G2" s="269"/>
      <c r="H2" s="269"/>
      <c r="I2" s="271"/>
    </row>
    <row r="3" spans="1:9" ht="36" customHeight="1" x14ac:dyDescent="0.2">
      <c r="A3" s="295" t="s">
        <v>52</v>
      </c>
      <c r="B3" s="296"/>
      <c r="C3" s="296"/>
      <c r="D3" s="296"/>
      <c r="E3" s="296"/>
      <c r="F3" s="296"/>
      <c r="G3" s="296"/>
      <c r="H3" s="296"/>
      <c r="I3" s="296"/>
    </row>
    <row r="4" spans="1:9" ht="48" customHeight="1" x14ac:dyDescent="0.2">
      <c r="A4" s="297" t="s">
        <v>146</v>
      </c>
      <c r="B4" s="298"/>
      <c r="C4" s="298"/>
      <c r="D4" s="298"/>
      <c r="E4" s="298"/>
      <c r="F4" s="298"/>
      <c r="G4" s="298"/>
      <c r="H4" s="298"/>
      <c r="I4" s="298"/>
    </row>
    <row r="5" spans="1:9" ht="48" customHeight="1" x14ac:dyDescent="0.2">
      <c r="A5" s="74" t="s">
        <v>25</v>
      </c>
      <c r="B5" s="299" t="str">
        <f>'HECVAT - Lite | Vendor Response'!C6</f>
        <v>Instructure</v>
      </c>
      <c r="C5" s="271"/>
      <c r="D5" s="230"/>
      <c r="E5" s="230"/>
      <c r="F5" s="74" t="s">
        <v>27</v>
      </c>
      <c r="G5" s="294" t="str">
        <f>'HECVAT - Lite | Vendor Response'!C7</f>
        <v>LearnPlatform</v>
      </c>
      <c r="H5" s="269"/>
      <c r="I5" s="271"/>
    </row>
    <row r="6" spans="1:9" ht="48" customHeight="1" x14ac:dyDescent="0.2">
      <c r="A6" s="74" t="s">
        <v>35</v>
      </c>
      <c r="B6" s="300" t="str">
        <f>'HECVAT - Lite | Vendor Response'!C11</f>
        <v>See GNRL-08 for Instructure's contact information.</v>
      </c>
      <c r="C6" s="271"/>
      <c r="D6" s="231"/>
      <c r="E6" s="231"/>
      <c r="F6" s="74" t="s">
        <v>29</v>
      </c>
      <c r="G6" s="294" t="str">
        <f>'HECVAT - Lite | Vendor Response'!C8</f>
        <v>Unique rapid-cycle evaluation technology provides insight into which tools are moving the needle with usage, cost, and outcomes analyses.</v>
      </c>
      <c r="H6" s="269"/>
      <c r="I6" s="271"/>
    </row>
    <row r="7" spans="1:9" ht="48" customHeight="1" x14ac:dyDescent="0.2">
      <c r="A7" s="230" t="s">
        <v>37</v>
      </c>
      <c r="B7" s="312" t="str">
        <f>'HECVAT - Lite | Vendor Response'!C12</f>
        <v>See GNRL-08 for Instructure's contact information.</v>
      </c>
      <c r="C7" s="265"/>
      <c r="D7" s="232"/>
      <c r="E7" s="232"/>
      <c r="F7" s="74" t="s">
        <v>147</v>
      </c>
      <c r="G7" s="303" t="s">
        <v>148</v>
      </c>
      <c r="H7" s="296"/>
      <c r="I7" s="265"/>
    </row>
    <row r="8" spans="1:9" ht="48" customHeight="1" x14ac:dyDescent="0.2">
      <c r="A8" s="233" t="s">
        <v>149</v>
      </c>
      <c r="B8" s="313" t="str">
        <f>'HECVAT - Lite | Vendor Response'!C13</f>
        <v>Please reach out to your designated Customer Success Manager or Sales representative.
 For new clients, contact info@instructure.com</v>
      </c>
      <c r="C8" s="306"/>
      <c r="D8" s="234"/>
      <c r="E8" s="231"/>
      <c r="F8" s="235" t="s">
        <v>150</v>
      </c>
      <c r="G8" s="304">
        <f>'HECVAT - Lite | Vendor Response'!C3</f>
        <v>45197</v>
      </c>
      <c r="H8" s="305"/>
      <c r="I8" s="306"/>
    </row>
    <row r="9" spans="1:9" ht="24" customHeight="1" thickBot="1" x14ac:dyDescent="0.25">
      <c r="A9" s="173"/>
      <c r="B9" s="174"/>
      <c r="C9" s="174"/>
      <c r="D9" s="171"/>
      <c r="E9" s="171"/>
      <c r="F9" s="171"/>
      <c r="G9" s="172"/>
      <c r="H9" s="172"/>
      <c r="I9" s="172"/>
    </row>
    <row r="10" spans="1:9" ht="48" customHeight="1" thickBot="1" x14ac:dyDescent="0.2">
      <c r="A10" s="309" t="s">
        <v>2236</v>
      </c>
      <c r="B10" s="311"/>
      <c r="C10" s="170" t="s">
        <v>816</v>
      </c>
      <c r="D10" s="307"/>
      <c r="E10" s="307"/>
      <c r="F10" s="308"/>
      <c r="G10" s="308"/>
      <c r="H10" s="308"/>
      <c r="I10" s="308"/>
    </row>
    <row r="11" spans="1:9" ht="15.75" customHeight="1" thickBot="1" x14ac:dyDescent="0.2">
      <c r="A11" s="37"/>
      <c r="B11" s="36"/>
      <c r="C11" s="36"/>
      <c r="D11" s="36"/>
      <c r="E11" s="36"/>
      <c r="F11" s="36"/>
      <c r="G11" s="36"/>
      <c r="H11" s="36"/>
      <c r="I11" s="36"/>
    </row>
    <row r="12" spans="1:9" ht="36" customHeight="1" thickBot="1" x14ac:dyDescent="0.2">
      <c r="A12" s="36"/>
      <c r="B12" s="37"/>
      <c r="C12" s="236" t="s">
        <v>152</v>
      </c>
      <c r="D12" s="237" t="s">
        <v>153</v>
      </c>
      <c r="E12" s="237"/>
      <c r="F12" s="237" t="s">
        <v>154</v>
      </c>
      <c r="G12" s="238" t="s">
        <v>155</v>
      </c>
      <c r="H12" s="36"/>
      <c r="I12" s="36"/>
    </row>
    <row r="13" spans="1:9" ht="36" customHeight="1" x14ac:dyDescent="0.15">
      <c r="A13" s="37"/>
      <c r="B13" s="38"/>
      <c r="C13" s="239" t="str">
        <f>Values!C2</f>
        <v>Company</v>
      </c>
      <c r="D13" s="240">
        <f>Values!H2</f>
        <v>135</v>
      </c>
      <c r="E13" s="250"/>
      <c r="F13" s="240">
        <f>Values!G2</f>
        <v>105</v>
      </c>
      <c r="G13" s="241">
        <f>Values!I2</f>
        <v>0.77777777777777779</v>
      </c>
      <c r="H13" s="36"/>
      <c r="I13" s="36"/>
    </row>
    <row r="14" spans="1:9" ht="36" customHeight="1" x14ac:dyDescent="0.15">
      <c r="A14" s="37"/>
      <c r="B14" s="39"/>
      <c r="C14" s="242" t="str">
        <f>Values!C3</f>
        <v>Documentation</v>
      </c>
      <c r="D14" s="243">
        <f>Values!H3</f>
        <v>215</v>
      </c>
      <c r="E14" s="251"/>
      <c r="F14" s="243">
        <f>Values!G3</f>
        <v>180</v>
      </c>
      <c r="G14" s="244">
        <f>Values!I3</f>
        <v>0.83720930232558144</v>
      </c>
      <c r="H14" s="36"/>
      <c r="I14" s="36"/>
    </row>
    <row r="15" spans="1:9" ht="36" customHeight="1" x14ac:dyDescent="0.15">
      <c r="A15" s="37"/>
      <c r="B15" s="39"/>
      <c r="C15" s="242" t="str">
        <f>Values!C4</f>
        <v>IT Accessibility</v>
      </c>
      <c r="D15" s="243">
        <f>Values!H4</f>
        <v>180</v>
      </c>
      <c r="E15" s="251"/>
      <c r="F15" s="243">
        <f>Values!G4</f>
        <v>120</v>
      </c>
      <c r="G15" s="244">
        <f>Values!I4</f>
        <v>0.66666666666666663</v>
      </c>
      <c r="H15" s="36"/>
      <c r="I15" s="36"/>
    </row>
    <row r="16" spans="1:9" ht="36" customHeight="1" x14ac:dyDescent="0.15">
      <c r="A16" s="36"/>
      <c r="B16" s="37"/>
      <c r="C16" s="242" t="str">
        <f>Values!C5</f>
        <v>Application Security</v>
      </c>
      <c r="D16" s="243">
        <f>Values!H5</f>
        <v>130</v>
      </c>
      <c r="E16" s="251"/>
      <c r="F16" s="243">
        <f>Values!G5</f>
        <v>130</v>
      </c>
      <c r="G16" s="244">
        <f>Values!I5</f>
        <v>1</v>
      </c>
      <c r="H16" s="36"/>
      <c r="I16" s="36"/>
    </row>
    <row r="17" spans="1:10" ht="60" customHeight="1" x14ac:dyDescent="0.15">
      <c r="A17" s="37"/>
      <c r="B17" s="38"/>
      <c r="C17" s="242" t="str">
        <f>Values!C6</f>
        <v>Authentication, Authorization, and Accounting</v>
      </c>
      <c r="D17" s="243">
        <f>Values!H6</f>
        <v>185</v>
      </c>
      <c r="E17" s="251"/>
      <c r="F17" s="243">
        <f>Values!G6</f>
        <v>165</v>
      </c>
      <c r="G17" s="244">
        <f>Values!I6</f>
        <v>0.89189189189189189</v>
      </c>
      <c r="H17" s="36"/>
      <c r="I17" s="36"/>
    </row>
    <row r="18" spans="1:10" ht="36" customHeight="1" x14ac:dyDescent="0.15">
      <c r="A18" s="37"/>
      <c r="B18" s="39"/>
      <c r="C18" s="242" t="str">
        <f>Values!C7</f>
        <v>Systems Manangement</v>
      </c>
      <c r="D18" s="243">
        <f>Values!H7</f>
        <v>70</v>
      </c>
      <c r="E18" s="251"/>
      <c r="F18" s="243">
        <f>Values!G7</f>
        <v>60</v>
      </c>
      <c r="G18" s="244">
        <f>Values!I7</f>
        <v>0.8571428571428571</v>
      </c>
      <c r="H18" s="36"/>
      <c r="I18" s="36"/>
    </row>
    <row r="19" spans="1:10" ht="36" customHeight="1" x14ac:dyDescent="0.15">
      <c r="A19" s="36"/>
      <c r="B19" s="36"/>
      <c r="C19" s="242" t="str">
        <f>Values!C8</f>
        <v>Data</v>
      </c>
      <c r="D19" s="243">
        <f>Values!H8</f>
        <v>165</v>
      </c>
      <c r="E19" s="251"/>
      <c r="F19" s="243">
        <f>Values!G8</f>
        <v>100</v>
      </c>
      <c r="G19" s="244">
        <f>Values!I8</f>
        <v>0.60606060606060608</v>
      </c>
      <c r="H19" s="36"/>
      <c r="I19" s="36"/>
    </row>
    <row r="20" spans="1:10" ht="36" customHeight="1" x14ac:dyDescent="0.15">
      <c r="A20" s="36"/>
      <c r="B20" s="36"/>
      <c r="C20" s="242" t="str">
        <f>Values!C9</f>
        <v>Datacenter</v>
      </c>
      <c r="D20" s="243">
        <f>Values!H9</f>
        <v>160</v>
      </c>
      <c r="E20" s="251"/>
      <c r="F20" s="243">
        <f>Values!G9</f>
        <v>160</v>
      </c>
      <c r="G20" s="244">
        <f>Values!I9</f>
        <v>1</v>
      </c>
      <c r="H20" s="36"/>
      <c r="I20" s="36"/>
    </row>
    <row r="21" spans="1:10" ht="36" customHeight="1" x14ac:dyDescent="0.15">
      <c r="A21" s="36"/>
      <c r="B21" s="36"/>
      <c r="C21" s="242" t="str">
        <f>Values!C10</f>
        <v>Networking</v>
      </c>
      <c r="D21" s="243">
        <f>Values!H10</f>
        <v>155</v>
      </c>
      <c r="E21" s="251"/>
      <c r="F21" s="243">
        <f>Values!G10</f>
        <v>115</v>
      </c>
      <c r="G21" s="244">
        <f>Values!I10</f>
        <v>0.74193548387096775</v>
      </c>
      <c r="H21" s="36"/>
      <c r="I21" s="36"/>
    </row>
    <row r="22" spans="1:10" ht="36" customHeight="1" x14ac:dyDescent="0.15">
      <c r="A22" s="36"/>
      <c r="B22" s="36"/>
      <c r="C22" s="242" t="str">
        <f>Values!C11</f>
        <v>Incident Handling</v>
      </c>
      <c r="D22" s="243">
        <f>Values!H11</f>
        <v>155</v>
      </c>
      <c r="E22" s="251"/>
      <c r="F22" s="243">
        <f>Values!G11</f>
        <v>155</v>
      </c>
      <c r="G22" s="244">
        <f>Values!I11</f>
        <v>1</v>
      </c>
      <c r="H22" s="36"/>
      <c r="I22" s="36"/>
    </row>
    <row r="23" spans="1:10" ht="36" customHeight="1" x14ac:dyDescent="0.15">
      <c r="A23" s="36"/>
      <c r="B23" s="36"/>
      <c r="C23" s="242" t="str">
        <f>Values!C12</f>
        <v>Policies, Procedures, and Practices</v>
      </c>
      <c r="D23" s="243">
        <f>Values!H12</f>
        <v>85</v>
      </c>
      <c r="E23" s="251"/>
      <c r="F23" s="243">
        <f>Values!G12</f>
        <v>85</v>
      </c>
      <c r="G23" s="244">
        <f>Values!I12</f>
        <v>1</v>
      </c>
      <c r="H23" s="36"/>
      <c r="I23" s="36"/>
    </row>
    <row r="24" spans="1:10" ht="36" customHeight="1" thickBot="1" x14ac:dyDescent="0.2">
      <c r="A24" s="36"/>
      <c r="B24" s="36"/>
      <c r="C24" s="245" t="str">
        <f>Values!C13</f>
        <v>Third Party Assessment</v>
      </c>
      <c r="D24" s="246">
        <f>Values!H13</f>
        <v>120</v>
      </c>
      <c r="E24" s="252"/>
      <c r="F24" s="246">
        <f>Values!G13</f>
        <v>120</v>
      </c>
      <c r="G24" s="247">
        <f>Values!I13</f>
        <v>1</v>
      </c>
      <c r="H24" s="36"/>
      <c r="I24" s="36"/>
    </row>
    <row r="25" spans="1:10" ht="36" customHeight="1" thickBot="1" x14ac:dyDescent="0.2">
      <c r="A25" s="36"/>
      <c r="B25" s="36"/>
      <c r="C25" s="236" t="s">
        <v>156</v>
      </c>
      <c r="D25" s="237">
        <f>Values!K10</f>
        <v>1755</v>
      </c>
      <c r="E25" s="237"/>
      <c r="F25" s="248">
        <f>Values!K11</f>
        <v>1495</v>
      </c>
      <c r="G25" s="249">
        <f>F25/D25</f>
        <v>0.85185185185185186</v>
      </c>
      <c r="H25" s="36"/>
      <c r="I25" s="36"/>
    </row>
    <row r="26" spans="1:10" ht="15.75" customHeight="1" thickBot="1" x14ac:dyDescent="0.2">
      <c r="A26" s="36"/>
      <c r="B26" s="36"/>
      <c r="C26" s="33"/>
      <c r="D26" s="36"/>
      <c r="E26" s="168"/>
      <c r="F26" s="168"/>
      <c r="G26" s="168"/>
      <c r="H26" s="168"/>
      <c r="I26" s="168"/>
    </row>
    <row r="27" spans="1:10" ht="48" customHeight="1" thickBot="1" x14ac:dyDescent="0.25">
      <c r="A27" s="314"/>
      <c r="B27" s="315"/>
      <c r="C27" s="315"/>
      <c r="D27" s="315"/>
      <c r="E27" s="187" t="s">
        <v>56</v>
      </c>
      <c r="F27" s="309" t="s">
        <v>2237</v>
      </c>
      <c r="G27" s="310"/>
      <c r="H27" s="310"/>
      <c r="I27" s="311"/>
      <c r="J27" s="167"/>
    </row>
    <row r="28" spans="1:10" ht="48" customHeight="1" thickBot="1" x14ac:dyDescent="0.25">
      <c r="A28" s="215" t="s">
        <v>157</v>
      </c>
      <c r="B28" s="216" t="s">
        <v>158</v>
      </c>
      <c r="C28" s="216" t="s">
        <v>159</v>
      </c>
      <c r="D28" s="217" t="s">
        <v>54</v>
      </c>
      <c r="E28" s="218" t="s">
        <v>2241</v>
      </c>
      <c r="F28" s="219" t="s">
        <v>160</v>
      </c>
      <c r="G28" s="220" t="s">
        <v>161</v>
      </c>
      <c r="H28" s="221" t="s">
        <v>162</v>
      </c>
      <c r="I28" s="222" t="s">
        <v>163</v>
      </c>
    </row>
    <row r="29" spans="1:10" ht="144" customHeight="1" x14ac:dyDescent="0.2">
      <c r="A29" s="188"/>
      <c r="B29" s="189"/>
      <c r="C29" s="209" t="s">
        <v>2240</v>
      </c>
      <c r="D29" s="190" t="s">
        <v>2239</v>
      </c>
      <c r="E29" s="210" t="s">
        <v>2238</v>
      </c>
      <c r="F29" s="211" t="s">
        <v>164</v>
      </c>
      <c r="G29" s="212" t="s">
        <v>165</v>
      </c>
      <c r="H29" s="213" t="s">
        <v>166</v>
      </c>
      <c r="I29" s="214" t="s">
        <v>167</v>
      </c>
    </row>
    <row r="30" spans="1:10" ht="63.75" customHeight="1" x14ac:dyDescent="0.2">
      <c r="A30" s="191" t="str">
        <f>'HECVAT - Lite | Vendor Response'!A23</f>
        <v>Company Overview</v>
      </c>
      <c r="B30" s="175" t="s">
        <v>158</v>
      </c>
      <c r="C30" s="175" t="s">
        <v>159</v>
      </c>
      <c r="D30" s="185" t="s">
        <v>54</v>
      </c>
      <c r="E30" s="184"/>
      <c r="F30" s="176" t="s">
        <v>160</v>
      </c>
      <c r="G30" s="151" t="s">
        <v>161</v>
      </c>
      <c r="H30" s="151" t="s">
        <v>162</v>
      </c>
      <c r="I30" s="177" t="s">
        <v>163</v>
      </c>
    </row>
    <row r="31" spans="1:10" ht="48" customHeight="1" x14ac:dyDescent="0.2">
      <c r="A31" s="186" t="str">
        <f>'HECVAT - Lite | Vendor Response'!A24</f>
        <v>COMP-01</v>
      </c>
      <c r="B31" s="192" t="str">
        <f>'HECVAT - Lite | Vendor Response'!B24</f>
        <v>Describe your organization’s business background and ownership structure, including all parent and subsidiary relationships.</v>
      </c>
      <c r="C31" s="316" t="str">
        <f>'HECVAT - Lite | Vendor Response'!C24:D24</f>
        <v>Instructure began in 2008 by two enterprising grad students, and is the home of Canvas LMS and the Instructure Learning Platform that benefits millions of students and teachers worldwide, every single day.
 Instructure's co-founders Brian Whitmer and Devlin Daley were fellow graduate students in the Computer Science Department of Brigham Young University. It was apparent to Brian and Devlin that the legacy LMS at their university was not keeping pace with the new tools, services, and technologies that were widely available on the web, the logical platform for an LMS. Educational technology, they reasoned, should be in the forefront of innovation, not ten years behind it.
 Brian and Devlin began collaborating with more than a dozen universities and colleges nationwide to design an advanced LMS platform that would offer all of the features and functionality required for effective instruction development and delivery while also providing an intuitive and easy-to-use work environment. For over a year, Brian and Devlin met with administrators, instructional designers, teachers, and students to identify, document, and refine what each group needed most in a state-of-the-art LMS. By mid-2009, Instructure had successfully completed the pilot of its innovative, industry-changing LMS: Canvas.
 Since then, Instructure has grown into a company dedicated to building software that makes people smarter. In the last five years, Instructure has launched Canvas Studio, a collaborative next-gen video-learning platform, launched markets in Latin America, and acquired learning platforms such as Impact and Mastery Connect.
 With our suite of tools, Instructure has grown to 7,000 clients worldwide in over 100 different countries. We host tens of millions of users on our platform and, to date, have supported close to 6 million concurrent users on our platform. For our complete story, please visit inst.bid/story
 Instructure was acquired by Thoma Bravo, LLC, on March 24, 2020. Thoma Bravo is a leading private equity firm with a 40-year history, including over $35 billion in investor commitments, and a focus on investing in software and technology companies. Instructure went public on July 22, 2021 and was listed on the NYSE as INST. Instructure filings are available online at inst.bid/investors
 Instructure, Inc. is the parent company of all global subsidiaries, including:
 • Instructure Global Ltd.
 • Instructure Australia Pty Ltd.
 • Instructure Hong Kong Ltd.
 • Instructure Singapore Ltd.
 • Instructure Sweden AB
 • Instructure Licenciamento de Software Ltda. - "Instructure Brasil"</v>
      </c>
      <c r="D31" s="302"/>
      <c r="E31" s="179" t="s">
        <v>168</v>
      </c>
      <c r="F31" s="193" t="str">
        <f>VLOOKUP(A31,Questions!$B$18:$T$95,12,FALSE)</f>
        <v>Yes</v>
      </c>
      <c r="G31" s="194"/>
      <c r="H31" s="195">
        <f>VLOOKUP(A31,Questions!$B$18:$T$95,16,FALSE)</f>
        <v>5</v>
      </c>
      <c r="I31" s="196"/>
    </row>
    <row r="32" spans="1:10" ht="48" customHeight="1" x14ac:dyDescent="0.2">
      <c r="A32" s="186" t="str">
        <f>'HECVAT - Lite | Vendor Response'!A25</f>
        <v>COMP-02</v>
      </c>
      <c r="B32" s="192" t="str">
        <f>'HECVAT - Lite | Vendor Response'!B25</f>
        <v>Have you had an unplanned disruption to this product/service in the last 12 months?</v>
      </c>
      <c r="C32" s="197" t="str">
        <f>'HECVAT - Lite | Vendor Response'!C25</f>
        <v>Yes</v>
      </c>
      <c r="D32" s="198" t="str">
        <f>'HECVAT - Lite | Vendor Response'!D25</f>
        <v>On June 13 2023 at approximately 13:36 to 15:27 Mountain Daylight Time (MDT), Amazon Web Services which hosts LearnPlatform experienced a limited outage which affected a number of operations. This outage lasted for approximately two hours. Some users may have experienced longer load times and page errors when accessing LearnPlatform, mainly those users located in the United States (us-east-1 N.Virginia region). This outage was caused by a failure of the AWS Lambda service. All unplanned disruptions and outages can be tracked via the Instructure Status page located at: inst.bid/status. Our annual uptime guarantee is 99.9 uptime.</v>
      </c>
      <c r="E32" s="180" t="s">
        <v>168</v>
      </c>
      <c r="F32" s="193" t="str">
        <f>VLOOKUP(A32,Questions!$B$18:$T$95,12,FALSE)</f>
        <v>No</v>
      </c>
      <c r="G32" s="194"/>
      <c r="H32" s="195">
        <f>VLOOKUP(A32,Questions!$B$18:$T$95,16,FALSE)</f>
        <v>20</v>
      </c>
      <c r="I32" s="196"/>
    </row>
    <row r="33" spans="1:9" ht="48" customHeight="1" x14ac:dyDescent="0.2">
      <c r="A33" s="186" t="str">
        <f>'HECVAT - Lite | Vendor Response'!A26</f>
        <v>COMP-03</v>
      </c>
      <c r="B33" s="192" t="str">
        <f>'HECVAT - Lite | Vendor Response'!B26</f>
        <v>Do you have a dedicated Information Security staff or office?</v>
      </c>
      <c r="C33" s="197" t="str">
        <f>'HECVAT - Lite | Vendor Response'!C26</f>
        <v>Yes</v>
      </c>
      <c r="D33" s="198" t="str">
        <f>'HECVAT - Lite | Vendor Response'!D26</f>
        <v>Instructure has a dedicated security function, which includes a team of security engineers, compliance managers, and a Chief Information Security Officer (CISO) who is responsible for overseeing the security program. The security team consists of members with years of security experience, degrees in security systems, certifications in various security domains, and participation in security-related conferences and trainings. Security isn’t treated as the sole responsibility of our Security team though - we ensure our employees understand that security is everyone’s responsibility. All members of Product and Engineering teams are thoroughly trained on secure coding practices, testing, and conducting thorough peer reviews with a focus on security. Likewise, every employee receives regular training on security and privacy as it pertains to their work in protecting our customers.</v>
      </c>
      <c r="E33" s="180" t="s">
        <v>168</v>
      </c>
      <c r="F33" s="193" t="str">
        <f>VLOOKUP(A33,Questions!$B$18:$T$95,12,FALSE)</f>
        <v>Yes</v>
      </c>
      <c r="G33" s="194"/>
      <c r="H33" s="195">
        <f>VLOOKUP(A33,Questions!$B$18:$T$95,16,FALSE)</f>
        <v>10</v>
      </c>
      <c r="I33" s="196"/>
    </row>
    <row r="34" spans="1:9" ht="48" customHeight="1" x14ac:dyDescent="0.2">
      <c r="A34" s="186" t="str">
        <f>'HECVAT - Lite | Vendor Response'!A27</f>
        <v>COMP-04</v>
      </c>
      <c r="B34" s="192" t="str">
        <f>'HECVAT - Lite | Vendor Response'!B27</f>
        <v>Do you have a dedicated Software and System Development team(s)? (e.g. Customer Support, Implementation, Product Management, etc.)</v>
      </c>
      <c r="C34" s="197" t="str">
        <f>'HECVAT - Lite | Vendor Response'!C27</f>
        <v>Yes</v>
      </c>
      <c r="D34" s="198" t="str">
        <f>'HECVAT - Lite | Vendor Response'!D27</f>
        <v/>
      </c>
      <c r="E34" s="180" t="s">
        <v>168</v>
      </c>
      <c r="F34" s="193" t="str">
        <f>VLOOKUP(A34,Questions!$B$18:$T$95,12,FALSE)</f>
        <v>Yes</v>
      </c>
      <c r="G34" s="194"/>
      <c r="H34" s="195">
        <f>VLOOKUP(A34,Questions!$B$18:$T$95,16,FALSE)</f>
        <v>15</v>
      </c>
      <c r="I34" s="196"/>
    </row>
    <row r="35" spans="1:9" ht="48" customHeight="1" x14ac:dyDescent="0.2">
      <c r="A35" s="186" t="str">
        <f>'HECVAT - Lite | Vendor Response'!A28</f>
        <v>COMP-05</v>
      </c>
      <c r="B35" s="192" t="str">
        <f>'HECVAT - Lite | Vendor Response'!B28</f>
        <v>Does your product process protected health information (PHI) or any data covered by the Health Insurance Portability and Accountability Act?</v>
      </c>
      <c r="C35" s="197" t="str">
        <f>'HECVAT - Lite | Vendor Response'!C28</f>
        <v>No</v>
      </c>
      <c r="D35" s="198" t="str">
        <f>'HECVAT - Lite | Vendor Response'!D28</f>
        <v/>
      </c>
      <c r="E35" s="180" t="s">
        <v>168</v>
      </c>
      <c r="F35" s="193" t="str">
        <f>VLOOKUP(A35,Questions!$B$18:$T$95,12,FALSE)</f>
        <v>No</v>
      </c>
      <c r="G35" s="194"/>
      <c r="H35" s="195">
        <f>VLOOKUP(A35,Questions!$B$18:$T$95,16,FALSE)</f>
        <v>40</v>
      </c>
      <c r="I35" s="196"/>
    </row>
    <row r="36" spans="1:9" ht="48" customHeight="1" x14ac:dyDescent="0.2">
      <c r="A36" s="186" t="str">
        <f>'HECVAT - Lite | Vendor Response'!A29</f>
        <v>COMP-06</v>
      </c>
      <c r="B36" s="192" t="str">
        <f>'HECVAT - Lite | Vendor Response'!B29</f>
        <v>Will data regulated by PCI DSS reside in the vended product?</v>
      </c>
      <c r="C36" s="197" t="str">
        <f>'HECVAT - Lite | Vendor Response'!C29</f>
        <v>No</v>
      </c>
      <c r="D36" s="198" t="str">
        <f>'HECVAT - Lite | Vendor Response'!D29</f>
        <v>Data regulated by PCI DSS does not reside in LearnPlatform.</v>
      </c>
      <c r="E36" s="180" t="s">
        <v>168</v>
      </c>
      <c r="F36" s="193" t="str">
        <f>VLOOKUP(A36,Questions!$B$18:$T$95,12,FALSE)</f>
        <v>No</v>
      </c>
      <c r="G36" s="194"/>
      <c r="H36" s="195">
        <f>VLOOKUP(A36,Questions!$B$18:$T$95,16,FALSE)</f>
        <v>40</v>
      </c>
      <c r="I36" s="196"/>
    </row>
    <row r="37" spans="1:9" ht="48" customHeight="1" x14ac:dyDescent="0.2">
      <c r="A37" s="186" t="str">
        <f>'HECVAT - Lite | Vendor Response'!A30</f>
        <v>COMP-07</v>
      </c>
      <c r="B37" s="192" t="str">
        <f>'HECVAT - Lite | Vendor Response'!B30</f>
        <v>Use this area to share information about your environment that will assist those who are assessing your company data security program.</v>
      </c>
      <c r="C37" s="301" t="str">
        <f>'HECVAT - Lite | Vendor Response'!C30:D30</f>
        <v/>
      </c>
      <c r="D37" s="302"/>
      <c r="E37" s="180" t="s">
        <v>168</v>
      </c>
      <c r="F37" s="193" t="s">
        <v>2233</v>
      </c>
      <c r="G37" s="194"/>
      <c r="H37" s="195">
        <f>VLOOKUP(A37,Questions!$B$18:$T$95,16,FALSE)</f>
        <v>5</v>
      </c>
      <c r="I37" s="196"/>
    </row>
    <row r="38" spans="1:9" ht="63.75" customHeight="1" x14ac:dyDescent="0.2">
      <c r="A38" s="191" t="str">
        <f>'HECVAT - Lite | Vendor Response'!A31</f>
        <v>Documentation</v>
      </c>
      <c r="B38" s="175" t="s">
        <v>158</v>
      </c>
      <c r="C38" s="175" t="s">
        <v>159</v>
      </c>
      <c r="D38" s="185" t="s">
        <v>54</v>
      </c>
      <c r="E38" s="181"/>
      <c r="F38" s="178" t="s">
        <v>160</v>
      </c>
      <c r="G38" s="151" t="s">
        <v>161</v>
      </c>
      <c r="H38" s="151" t="s">
        <v>162</v>
      </c>
      <c r="I38" s="177" t="s">
        <v>163</v>
      </c>
    </row>
    <row r="39" spans="1:9" ht="48" customHeight="1" x14ac:dyDescent="0.2">
      <c r="A39" s="186" t="str">
        <f>'HECVAT - Lite | Vendor Response'!A32</f>
        <v>DOCU-01</v>
      </c>
      <c r="B39" s="192" t="str">
        <f>'HECVAT - Lite | Vendor Response'!B32</f>
        <v>Have you undergone a SSAE 18 / SOC 2 audit?</v>
      </c>
      <c r="C39" s="197" t="str">
        <f>'HECVAT - Lite | Vendor Response'!C32</f>
        <v>No</v>
      </c>
      <c r="D39" s="198" t="str">
        <f>'HECVAT - Lite | Vendor Response'!D32</f>
        <v>A SOC 2 audit of LearnPlatform is scheduled on our roadmap for 2024 which will be conducted by our ongoing auditor, Moss Adams.
 Instructure's information security policies and standards are independently audited annually on the International Organization for Standardization's (ISO) 27000 suite of standards. We currently hold SOC 2 Type II reports for: Canvas LMS, Canvas Credentials, Canvas Studio, Canvas Student Pathways (previously Portfolium), Elevate, Impact and Mastery Connect.</v>
      </c>
      <c r="E39" s="180" t="s">
        <v>168</v>
      </c>
      <c r="F39" s="193" t="str">
        <f>VLOOKUP(A39,Questions!$B$18:$T$95,12,FALSE)</f>
        <v>Yes</v>
      </c>
      <c r="G39" s="194"/>
      <c r="H39" s="195">
        <f>VLOOKUP(A39,Questions!$B$18:$T$95,16,FALSE)</f>
        <v>15</v>
      </c>
      <c r="I39" s="196"/>
    </row>
    <row r="40" spans="1:9" ht="48" customHeight="1" x14ac:dyDescent="0.2">
      <c r="A40" s="186" t="str">
        <f>'HECVAT - Lite | Vendor Response'!A33</f>
        <v>DOCU-02</v>
      </c>
      <c r="B40" s="192" t="str">
        <f>'HECVAT - Lite | Vendor Response'!B33</f>
        <v>Have you completed the Cloud Security Alliance (CSA) CAIQ?</v>
      </c>
      <c r="C40" s="197" t="str">
        <f>'HECVAT - Lite | Vendor Response'!C33</f>
        <v>Yes</v>
      </c>
      <c r="D40" s="198" t="str">
        <f>'HECVAT - Lite | Vendor Response'!D33</f>
        <v>Our most recent CAIQ (v4) was completed in January 2022 and we are CSA STAR Level 1 Self Assessed. Our listing can be viewed on the CSA STAR Registry at: inst.bid/csa</v>
      </c>
      <c r="E40" s="180" t="s">
        <v>168</v>
      </c>
      <c r="F40" s="193" t="str">
        <f>VLOOKUP(A40,Questions!$B$18:$T$95,12,FALSE)</f>
        <v>Yes</v>
      </c>
      <c r="G40" s="194"/>
      <c r="H40" s="195">
        <f>VLOOKUP(A40,Questions!$B$18:$T$95,16,FALSE)</f>
        <v>10</v>
      </c>
      <c r="I40" s="196"/>
    </row>
    <row r="41" spans="1:9" ht="48" customHeight="1" x14ac:dyDescent="0.2">
      <c r="A41" s="186" t="str">
        <f>'HECVAT - Lite | Vendor Response'!A34</f>
        <v>DOCU-03</v>
      </c>
      <c r="B41" s="192" t="str">
        <f>'HECVAT - Lite | Vendor Response'!B34</f>
        <v>Have you received the Cloud Security Alliance STAR certification?</v>
      </c>
      <c r="C41" s="197" t="str">
        <f>'HECVAT - Lite | Vendor Response'!C34</f>
        <v>Yes</v>
      </c>
      <c r="D41" s="199" t="str">
        <f>'HECVAT - Lite | Vendor Response'!D34</f>
        <v>Instructure is CSA STAR Level 1 Self Assessed. Our listing can be viewed on the CSA STAR Registry at: inst.bid/csa</v>
      </c>
      <c r="E41" s="180" t="s">
        <v>168</v>
      </c>
      <c r="F41" s="193" t="str">
        <f>VLOOKUP(A41,Questions!$B$18:$T$95,12,FALSE)</f>
        <v>Yes</v>
      </c>
      <c r="G41" s="194"/>
      <c r="H41" s="195">
        <f>VLOOKUP(A41,Questions!$B$18:$T$95,16,FALSE)</f>
        <v>15</v>
      </c>
      <c r="I41" s="196"/>
    </row>
    <row r="42" spans="1:9" ht="48" customHeight="1" x14ac:dyDescent="0.2">
      <c r="A42" s="186" t="str">
        <f>'HECVAT - Lite | Vendor Response'!A35</f>
        <v>DOCU-04</v>
      </c>
      <c r="B42" s="192" t="str">
        <f>'HECVAT - Lite | Vendor Response'!B35</f>
        <v>Do you conform with a specific industry standard security framework? (e.g. NIST Cybersecurity Framework, CIS Controls, ISO 27001, etc.)</v>
      </c>
      <c r="C42" s="197" t="str">
        <f>'HECVAT - Lite | Vendor Response'!C35</f>
        <v>Yes</v>
      </c>
      <c r="D42" s="199" t="str">
        <f>'HECVAT - Lite | Vendor Response'!D35</f>
        <v>Instructure has invested in operating a robust information security program which is founded on the guidance provided by the International Organisation for Standardization's (ISO) 27000 suite of standards. Instructure also uses NIST's 800-53 suite of controls as a guide to securing Instructure services where applicable and relevant, as well as following information security best practices as set forth by the AICPA's Trust Service Principles and Criteria.</v>
      </c>
      <c r="E42" s="180" t="s">
        <v>168</v>
      </c>
      <c r="F42" s="193" t="str">
        <f>VLOOKUP(A42,Questions!$B$18:$T$95,12,FALSE)</f>
        <v>Yes</v>
      </c>
      <c r="G42" s="194"/>
      <c r="H42" s="195">
        <f>VLOOKUP(A42,Questions!$B$18:$T$95,16,FALSE)</f>
        <v>25</v>
      </c>
      <c r="I42" s="196"/>
    </row>
    <row r="43" spans="1:9" ht="48" customHeight="1" x14ac:dyDescent="0.2">
      <c r="A43" s="186" t="str">
        <f>'HECVAT - Lite | Vendor Response'!A36</f>
        <v>DOCU-05</v>
      </c>
      <c r="B43" s="192" t="str">
        <f>'HECVAT - Lite | Vendor Response'!B36</f>
        <v>Can the systems that hold the institution's data be compliant with NIST SP 800-171 and/or CMMC Level 3 standards?</v>
      </c>
      <c r="C43" s="197" t="str">
        <f>'HECVAT - Lite | Vendor Response'!C36</f>
        <v>Yes</v>
      </c>
      <c r="D43" s="199" t="str">
        <f>'HECVAT - Lite | Vendor Response'!D36</f>
        <v>Instructure currently has no requirement to conform to NIST SP 800-171 and is not CMMC certified, however, based on our ISO 27001 certification, we believe CMMC Level 3 could be achieved.</v>
      </c>
      <c r="E43" s="180" t="s">
        <v>168</v>
      </c>
      <c r="F43" s="193" t="str">
        <f>VLOOKUP(A43,Questions!$B$18:$T$95,12,FALSE)</f>
        <v>Yes</v>
      </c>
      <c r="G43" s="194"/>
      <c r="H43" s="195">
        <f>VLOOKUP(A43,Questions!$B$18:$T$95,16,FALSE)</f>
        <v>10</v>
      </c>
      <c r="I43" s="196"/>
    </row>
    <row r="44" spans="1:9" ht="48" customHeight="1" x14ac:dyDescent="0.2">
      <c r="A44" s="186" t="str">
        <f>'HECVAT - Lite | Vendor Response'!A37</f>
        <v>DOCU-06</v>
      </c>
      <c r="B44" s="192" t="str">
        <f>'HECVAT - Lite | Vendor Response'!B37</f>
        <v>Can you provide overall system and/or application architecture diagrams including a full description of the data flow for all components of the system?</v>
      </c>
      <c r="C44" s="197" t="str">
        <f>'HECVAT - Lite | Vendor Response'!C37</f>
        <v>Yes</v>
      </c>
      <c r="D44" s="198" t="str">
        <f>'HECVAT - Lite | Vendor Response'!D37</f>
        <v>An architecture diagram is available as part of our LearnPlatform Security Package.</v>
      </c>
      <c r="E44" s="180" t="s">
        <v>168</v>
      </c>
      <c r="F44" s="193" t="str">
        <f>VLOOKUP(A44,Questions!$B$18:$T$95,12,FALSE)</f>
        <v>Yes</v>
      </c>
      <c r="G44" s="194"/>
      <c r="H44" s="195">
        <f>VLOOKUP(A44,Questions!$B$18:$T$95,16,FALSE)</f>
        <v>25</v>
      </c>
      <c r="I44" s="196"/>
    </row>
    <row r="45" spans="1:9" ht="48" customHeight="1" x14ac:dyDescent="0.2">
      <c r="A45" s="186" t="str">
        <f>'HECVAT - Lite | Vendor Response'!A38</f>
        <v>DOCU-07</v>
      </c>
      <c r="B45" s="192" t="str">
        <f>'HECVAT - Lite | Vendor Response'!B38</f>
        <v>Does your organization have a data privacy policy?</v>
      </c>
      <c r="C45" s="197" t="str">
        <f>'HECVAT - Lite | Vendor Response'!C38</f>
        <v>Yes</v>
      </c>
      <c r="D45" s="198" t="str">
        <f>'HECVAT - Lite | Vendor Response'!D38</f>
        <v>Please see: inst.bid/privacy</v>
      </c>
      <c r="E45" s="180" t="s">
        <v>168</v>
      </c>
      <c r="F45" s="193" t="str">
        <f>VLOOKUP(A45,Questions!$B$18:$T$95,12,FALSE)</f>
        <v>Yes</v>
      </c>
      <c r="G45" s="194"/>
      <c r="H45" s="195">
        <f>VLOOKUP(A45,Questions!$B$18:$T$95,16,FALSE)</f>
        <v>20</v>
      </c>
      <c r="I45" s="196"/>
    </row>
    <row r="46" spans="1:9" ht="48" customHeight="1" x14ac:dyDescent="0.2">
      <c r="A46" s="186" t="str">
        <f>'HECVAT - Lite | Vendor Response'!A39</f>
        <v>DOCU-08</v>
      </c>
      <c r="B46" s="192" t="str">
        <f>'HECVAT - Lite | Vendor Response'!B39</f>
        <v>Do you have a documented, and currently implemented, employee onboarding and offboarding policy?</v>
      </c>
      <c r="C46" s="197" t="str">
        <f>'HECVAT - Lite | Vendor Response'!C39</f>
        <v>Yes</v>
      </c>
      <c r="D46" s="198" t="str">
        <f>'HECVAT - Lite | Vendor Response'!D39</f>
        <v>Instructure maintains a number of policies that form our employee onboarding and offboarding policies. This includes IT Acceptable Use, Network Security, Onboarding and Termination checklists, and Induction policies.</v>
      </c>
      <c r="E46" s="180" t="s">
        <v>168</v>
      </c>
      <c r="F46" s="193" t="str">
        <f>VLOOKUP(A46,Questions!$B$18:$T$95,12,FALSE)</f>
        <v>Yes</v>
      </c>
      <c r="G46" s="194"/>
      <c r="H46" s="195">
        <f>VLOOKUP(A46,Questions!$B$18:$T$95,16,FALSE)</f>
        <v>10</v>
      </c>
      <c r="I46" s="196"/>
    </row>
    <row r="47" spans="1:9" ht="48" customHeight="1" x14ac:dyDescent="0.2">
      <c r="A47" s="186" t="str">
        <f>'HECVAT - Lite | Vendor Response'!A40</f>
        <v>DOCU-09</v>
      </c>
      <c r="B47" s="192" t="str">
        <f>'HECVAT - Lite | Vendor Response'!B40</f>
        <v>Do you have a well documented Business Continuity Plan (BCP) that is tested annually?</v>
      </c>
      <c r="C47" s="197" t="str">
        <f>'HECVAT - Lite | Vendor Response'!C40</f>
        <v>Yes</v>
      </c>
      <c r="D47" s="198" t="str">
        <f>'HECVAT - Lite | Vendor Response'!D40</f>
        <v/>
      </c>
      <c r="E47" s="180" t="s">
        <v>168</v>
      </c>
      <c r="F47" s="193" t="str">
        <f>VLOOKUP(A47,Questions!$B$18:$T$95,12,FALSE)</f>
        <v>Yes</v>
      </c>
      <c r="G47" s="194"/>
      <c r="H47" s="195">
        <f>VLOOKUP(A47,Questions!$B$18:$T$95,16,FALSE)</f>
        <v>10</v>
      </c>
      <c r="I47" s="196"/>
    </row>
    <row r="48" spans="1:9" ht="48" customHeight="1" x14ac:dyDescent="0.2">
      <c r="A48" s="186" t="str">
        <f>'HECVAT - Lite | Vendor Response'!A41</f>
        <v>DOCU-10</v>
      </c>
      <c r="B48" s="192" t="str">
        <f>'HECVAT - Lite | Vendor Response'!B41</f>
        <v>Do you have a well documented Disaster Recovery Plan (DRP) that is tested annually?</v>
      </c>
      <c r="C48" s="197" t="str">
        <f>'HECVAT - Lite | Vendor Response'!C41</f>
        <v>Yes</v>
      </c>
      <c r="D48" s="198" t="str">
        <f>'HECVAT - Lite | Vendor Response'!D41</f>
        <v/>
      </c>
      <c r="E48" s="180" t="s">
        <v>168</v>
      </c>
      <c r="F48" s="193" t="str">
        <f>VLOOKUP(A48,Questions!$B$18:$T$95,12,FALSE)</f>
        <v>Yes</v>
      </c>
      <c r="G48" s="194"/>
      <c r="H48" s="195">
        <f>VLOOKUP(A48,Questions!$B$18:$T$95,16,FALSE)</f>
        <v>10</v>
      </c>
      <c r="I48" s="196"/>
    </row>
    <row r="49" spans="1:9" ht="48" customHeight="1" x14ac:dyDescent="0.2">
      <c r="A49" s="186" t="str">
        <f>'HECVAT - Lite | Vendor Response'!A42</f>
        <v>DOCU-11</v>
      </c>
      <c r="B49" s="192" t="str">
        <f>'HECVAT - Lite | Vendor Response'!B42</f>
        <v>Do you have a documented change management process?</v>
      </c>
      <c r="C49" s="197" t="str">
        <f>'HECVAT - Lite | Vendor Response'!C42</f>
        <v>Yes</v>
      </c>
      <c r="D49" s="198" t="str">
        <f>'HECVAT - Lite | Vendor Response'!D42</f>
        <v>A documented change management process is in place, which is in line with ISO 27001 standards. Instructure's ISO 27001 certificate is available in the LearnPlatform Security Package.</v>
      </c>
      <c r="E49" s="180" t="s">
        <v>168</v>
      </c>
      <c r="F49" s="193" t="str">
        <f>VLOOKUP(A49,Questions!$B$18:$T$95,12,FALSE)</f>
        <v>Yes</v>
      </c>
      <c r="G49" s="194"/>
      <c r="H49" s="195">
        <f>VLOOKUP(A49,Questions!$B$18:$T$95,16,FALSE)</f>
        <v>25</v>
      </c>
      <c r="I49" s="196"/>
    </row>
    <row r="50" spans="1:9" ht="48" customHeight="1" x14ac:dyDescent="0.2">
      <c r="A50" s="186" t="str">
        <f>'HECVAT - Lite | Vendor Response'!A43</f>
        <v>DOCU-12</v>
      </c>
      <c r="B50" s="192" t="str">
        <f>'HECVAT - Lite | Vendor Response'!B43</f>
        <v>Has a VPAT or ACR been created or updated for the product and version under consideration within the past year?</v>
      </c>
      <c r="C50" s="197" t="str">
        <f>'HECVAT - Lite | Vendor Response'!C43</f>
        <v>No</v>
      </c>
      <c r="D50" s="198" t="str">
        <f>'HECVAT - Lite | Vendor Response'!D43</f>
        <v>Since being acquired by Instructure, LearnPlatform is undergoing a complete accessibility audit inline with Instructure's accessibility criteria and WCAG standards. Once this audit has been complete, we will work to publish an updated VPAT (estimated in 2023).</v>
      </c>
      <c r="E50" s="180" t="s">
        <v>168</v>
      </c>
      <c r="F50" s="193" t="str">
        <f>VLOOKUP(A50,Questions!$B$18:$T$95,12,FALSE)</f>
        <v>Yes</v>
      </c>
      <c r="G50" s="194"/>
      <c r="H50" s="195">
        <f>VLOOKUP(A50,Questions!$B$18:$T$95,16,FALSE)</f>
        <v>20</v>
      </c>
      <c r="I50" s="196"/>
    </row>
    <row r="51" spans="1:9" ht="48" customHeight="1" x14ac:dyDescent="0.2">
      <c r="A51" s="186" t="str">
        <f>'HECVAT - Lite | Vendor Response'!A44</f>
        <v>DOCU-13</v>
      </c>
      <c r="B51" s="192" t="str">
        <f>'HECVAT - Lite | Vendor Response'!B44</f>
        <v>Do you have documentation to support the accessibility features of your product?</v>
      </c>
      <c r="C51" s="197" t="str">
        <f>'HECVAT - Lite | Vendor Response'!C44</f>
        <v>Yes</v>
      </c>
      <c r="D51" s="198" t="str">
        <f>'HECVAT - Lite | Vendor Response'!D44</f>
        <v>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
 LearnPlatform Key Features for Accessibility are:
 ● Keyboard accessible
 ● The application is generally keyboard accessible with full ability to navigate to and away from components and visible focus indicators.
 ● Data input
 ● Input fields contain labels and helper text with minor exceptions where context is clear.
 ● Forms contain error notifications and text as well as information on expected data formatting.
 ● User settings
 ● If a user has changed their default font size or zoom setting the application will respect the user’s settings.
 ● Data presentation
 ● Information conveyed through presentation - such as tabular data and forms with required fields.
 ● Site Navigation
 ● All pages have descriptive titles.
 ● Navigation is consistent across the application.
 ● Web “breadcrumbs” are displayed on pages to show where users are currently located and provide an easy mechanism for navigating back.</v>
      </c>
      <c r="E51" s="180" t="s">
        <v>168</v>
      </c>
      <c r="F51" s="193" t="str">
        <f>VLOOKUP(A51,Questions!$B$18:$T$95,12,FALSE)</f>
        <v>Yes</v>
      </c>
      <c r="G51" s="194"/>
      <c r="H51" s="195">
        <f>VLOOKUP(A51,Questions!$B$18:$T$95,16,FALSE)</f>
        <v>20</v>
      </c>
      <c r="I51" s="196"/>
    </row>
    <row r="52" spans="1:9" ht="48" customHeight="1" x14ac:dyDescent="0.2">
      <c r="A52" s="191" t="str">
        <f>'HECVAT - Lite | Vendor Response'!A45</f>
        <v xml:space="preserve">IT Accessibility </v>
      </c>
      <c r="B52" s="175" t="s">
        <v>158</v>
      </c>
      <c r="C52" s="175" t="s">
        <v>159</v>
      </c>
      <c r="D52" s="185" t="s">
        <v>54</v>
      </c>
      <c r="E52" s="181"/>
      <c r="F52" s="178" t="s">
        <v>160</v>
      </c>
      <c r="G52" s="151" t="s">
        <v>161</v>
      </c>
      <c r="H52" s="151" t="s">
        <v>162</v>
      </c>
      <c r="I52" s="177" t="s">
        <v>163</v>
      </c>
    </row>
    <row r="53" spans="1:9" ht="48" customHeight="1" x14ac:dyDescent="0.2">
      <c r="A53" s="200" t="s">
        <v>78</v>
      </c>
      <c r="B53" s="192" t="str">
        <f>'HECVAT - Lite | Vendor Response'!B46</f>
        <v>Has a third party expert conducted an accessibility audit of the most recent version of your product?</v>
      </c>
      <c r="C53" s="197" t="str">
        <f>'HECVAT - Lite | Vendor Response'!C46</f>
        <v>No</v>
      </c>
      <c r="D53" s="198" t="str">
        <f>'HECVAT - Lite | Vendor Response'!D46</f>
        <v>At this time, LearnPlatform has not undergone a WCAG 2.1 external audit. As with all Instructure products, as accessibility issues are discovered they will be prioritized and corrected to ensure ongoing compliance.</v>
      </c>
      <c r="E53" s="180" t="s">
        <v>168</v>
      </c>
      <c r="F53" s="193" t="str">
        <f>VLOOKUP(A53,Questions!$B$18:$T$95,12,FALSE)</f>
        <v>Yes</v>
      </c>
      <c r="G53" s="194"/>
      <c r="H53" s="195">
        <f>VLOOKUP(A53,Questions!$B$18:$T$95,16,FALSE)</f>
        <v>20</v>
      </c>
      <c r="I53" s="196"/>
    </row>
    <row r="54" spans="1:9" ht="48" customHeight="1" x14ac:dyDescent="0.2">
      <c r="A54" s="200" t="s">
        <v>79</v>
      </c>
      <c r="B54" s="192" t="str">
        <f>'HECVAT - Lite | Vendor Response'!B47</f>
        <v>Do you have a documented and implemented process for verifying accessibility conformance?</v>
      </c>
      <c r="C54" s="197" t="str">
        <f>'HECVAT - Lite | Vendor Response'!C47</f>
        <v>Yes</v>
      </c>
      <c r="D54" s="198" t="str">
        <f>'HECVAT - Lite | Vendor Response'!D47</f>
        <v>Testing is regularly conducted using automated tools, assistive technology (such as screen readers, keyboard testing, etc.), and coding best practices. Mechanisms are in place for logging and fixing accessibility defects.</v>
      </c>
      <c r="E54" s="180" t="s">
        <v>168</v>
      </c>
      <c r="F54" s="193" t="str">
        <f>VLOOKUP(A54,Questions!$B$18:$T$95,12,FALSE)</f>
        <v>Yes</v>
      </c>
      <c r="G54" s="194"/>
      <c r="H54" s="195">
        <f>VLOOKUP(A54,Questions!$B$18:$T$95,16,FALSE)</f>
        <v>20</v>
      </c>
      <c r="I54" s="196"/>
    </row>
    <row r="55" spans="1:9" ht="48" customHeight="1" x14ac:dyDescent="0.2">
      <c r="A55" s="200" t="s">
        <v>80</v>
      </c>
      <c r="B55" s="192" t="str">
        <f>'HECVAT - Lite | Vendor Response'!B48</f>
        <v>Have you adopted a technical or legal accessibility standard of conformance for the product in question?</v>
      </c>
      <c r="C55" s="197" t="str">
        <f>'HECVAT - Lite | Vendor Response'!C48</f>
        <v>No</v>
      </c>
      <c r="D55" s="198" t="str">
        <f>'HECVAT - Lite | Vendor Response'!D48</f>
        <v>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 Since being acquired by Instructure, LearnPlatform is undergoing a complete accessibility audit inline with Instructure's accessibility criteria and WCAG standards. Once this audit has been complete, we will work to publish an updated VPAT (estimated in 2023).</v>
      </c>
      <c r="E55" s="180" t="s">
        <v>168</v>
      </c>
      <c r="F55" s="193" t="str">
        <f>VLOOKUP(A55,Questions!$B$18:$T$95,12,FALSE)</f>
        <v>Yes</v>
      </c>
      <c r="G55" s="194"/>
      <c r="H55" s="195">
        <f>VLOOKUP(A55,Questions!$B$18:$T$95,16,FALSE)</f>
        <v>20</v>
      </c>
      <c r="I55" s="196"/>
    </row>
    <row r="56" spans="1:9" ht="48" customHeight="1" x14ac:dyDescent="0.2">
      <c r="A56" s="200" t="s">
        <v>81</v>
      </c>
      <c r="B56" s="192" t="str">
        <f>'HECVAT - Lite | Vendor Response'!B49</f>
        <v>Can you provide a current, detailed accessibility roadmap with delivery timelines?</v>
      </c>
      <c r="C56" s="197" t="str">
        <f>'HECVAT - Lite | Vendor Response'!C49</f>
        <v>No</v>
      </c>
      <c r="D56" s="198" t="str">
        <f>'HECVAT - Lite | Vendor Response'!D49</f>
        <v>While we do have internal plans and track major initiatives in the accessibility space, we don't have a publicly available roadmap because accessibility is built into every aspect of our products. There are no destinations to reach on a roadmap - accessibility is a permanent and ongoing process from design through to support for our customers and we are constantly working at ensuring our products are accessible and conform to industry frameworks such as WCAG.</v>
      </c>
      <c r="E56" s="180" t="s">
        <v>168</v>
      </c>
      <c r="F56" s="193" t="str">
        <f>VLOOKUP(A56,Questions!$B$18:$T$95,12,FALSE)</f>
        <v>Yes</v>
      </c>
      <c r="G56" s="194"/>
      <c r="H56" s="195">
        <f>VLOOKUP(A56,Questions!$B$18:$T$95,16,FALSE)</f>
        <v>20</v>
      </c>
      <c r="I56" s="196"/>
    </row>
    <row r="57" spans="1:9" ht="48" customHeight="1" x14ac:dyDescent="0.2">
      <c r="A57" s="200" t="s">
        <v>82</v>
      </c>
      <c r="B57" s="192" t="str">
        <f>'HECVAT - Lite | Vendor Response'!B50</f>
        <v>Do you expect your staff to maintain a current skill set in IT accessibility?</v>
      </c>
      <c r="C57" s="197" t="str">
        <f>'HECVAT - Lite | Vendor Response'!C50</f>
        <v>Yes</v>
      </c>
      <c r="D57" s="198" t="str">
        <f>'HECVAT - Lite | Vendor Response'!D50</f>
        <v>Accessibility is ingrained from Product Design through Engineering, and we have dedicated accessibility staff, subject matter experts, and Product Managers. Internally, from all aspects of the business, we maintain a number of accessibility advocates who meet regularly to raise issues, discuss trends, and maintain skills and knowledge in the accessibility space.</v>
      </c>
      <c r="E57" s="180" t="s">
        <v>168</v>
      </c>
      <c r="F57" s="193" t="str">
        <f>VLOOKUP(A57,Questions!$B$18:$T$95,12,FALSE)</f>
        <v>Yes</v>
      </c>
      <c r="G57" s="194"/>
      <c r="H57" s="195">
        <f>VLOOKUP(A57,Questions!$B$18:$T$95,16,FALSE)</f>
        <v>20</v>
      </c>
      <c r="I57" s="196"/>
    </row>
    <row r="58" spans="1:9" ht="48" customHeight="1" x14ac:dyDescent="0.2">
      <c r="A58" s="200" t="s">
        <v>83</v>
      </c>
      <c r="B58" s="192" t="str">
        <f>'HECVAT - Lite | Vendor Response'!B51</f>
        <v>Do you have a documented and implemented process for reporting and tracking accessibility issues?</v>
      </c>
      <c r="C58" s="197" t="str">
        <f>'HECVAT - Lite | Vendor Response'!C51</f>
        <v>Yes</v>
      </c>
      <c r="D58" s="198" t="str">
        <f>'HECVAT - Lite | Vendor Response'!D51</f>
        <v>Any accessibility issues detected during testing or use of LearnPlatform (internal or external) are filed to our issue-tracking system, Jira. Once entered, they are assigned to the internal accessibility team for triage and assessment. These issues are then tracked through to resolution in accordance with company policy and industry best practice recommendations. Our processes are evaluated against ISO 27001 standards.</v>
      </c>
      <c r="E58" s="180" t="s">
        <v>168</v>
      </c>
      <c r="F58" s="193" t="str">
        <f>VLOOKUP(A58,Questions!$B$18:$T$95,12,FALSE)</f>
        <v>Yes</v>
      </c>
      <c r="G58" s="194"/>
      <c r="H58" s="195">
        <f>VLOOKUP(A58,Questions!$B$18:$T$95,16,FALSE)</f>
        <v>20</v>
      </c>
      <c r="I58" s="196"/>
    </row>
    <row r="59" spans="1:9" ht="48" customHeight="1" x14ac:dyDescent="0.2">
      <c r="A59" s="200" t="s">
        <v>84</v>
      </c>
      <c r="B59" s="192" t="str">
        <f>'HECVAT - Lite | Vendor Response'!B52</f>
        <v>Do you have documented processes and procedures for implementing accessibility into your development lifecycle?</v>
      </c>
      <c r="C59" s="197" t="str">
        <f>'HECVAT - Lite | Vendor Response'!C52</f>
        <v>Yes</v>
      </c>
      <c r="D59" s="198" t="str">
        <f>'HECVAT - Lite | Vendor Response'!D52</f>
        <v>Instructure has a dedicated team of accessibility specialists that support Instructure's accessibility engineering efforts. The team is responsible for LearnPlatform accessibility needs, development, and testing, along with helping train new engineers on accessible development practices, supporting development projects with design reviews, as well as audits as requested, and interacting with customers, external auditors and stakeholders. Our accessibility team ensures we strive for conformance to standards and features are developed that provide full capabilities and a positive learning and teaching experience to all users.</v>
      </c>
      <c r="E59" s="180" t="s">
        <v>168</v>
      </c>
      <c r="F59" s="193" t="str">
        <f>VLOOKUP(A59,Questions!$B$18:$T$95,12,FALSE)</f>
        <v>Yes</v>
      </c>
      <c r="G59" s="194"/>
      <c r="H59" s="195">
        <f>VLOOKUP(A59,Questions!$B$18:$T$95,16,FALSE)</f>
        <v>20</v>
      </c>
      <c r="I59" s="196"/>
    </row>
    <row r="60" spans="1:9" ht="48" customHeight="1" x14ac:dyDescent="0.2">
      <c r="A60" s="200" t="s">
        <v>85</v>
      </c>
      <c r="B60" s="192" t="str">
        <f>'HECVAT - Lite | Vendor Response'!B53</f>
        <v>Can all functions of the application or service be performed using only the keyboard?</v>
      </c>
      <c r="C60" s="197" t="str">
        <f>'HECVAT - Lite | Vendor Response'!C53</f>
        <v>Yes</v>
      </c>
      <c r="D60" s="198" t="str">
        <f>'HECVAT - Lite | Vendor Response'!D53</f>
        <v>LearnPlatform is generally keyboard accessible with full ability to navigate to and away from components and visible focus indicators.</v>
      </c>
      <c r="E60" s="180" t="s">
        <v>168</v>
      </c>
      <c r="F60" s="193" t="str">
        <f>VLOOKUP(A60,Questions!$B$18:$T$95,12,FALSE)</f>
        <v>Yes</v>
      </c>
      <c r="G60" s="194"/>
      <c r="H60" s="195">
        <f>VLOOKUP(A60,Questions!$B$18:$T$95,16,FALSE)</f>
        <v>20</v>
      </c>
      <c r="I60" s="196"/>
    </row>
    <row r="61" spans="1:9" ht="48" customHeight="1" x14ac:dyDescent="0.2">
      <c r="A61" s="200" t="s">
        <v>86</v>
      </c>
      <c r="B61" s="192" t="str">
        <f>'HECVAT - Lite | Vendor Response'!B54</f>
        <v>Does your product rely on activating a special ‘accessibility mode,’ a ‘lite version’ or accessing an alternate interface for accessibility purposes?</v>
      </c>
      <c r="C61" s="197" t="str">
        <f>'HECVAT - Lite | Vendor Response'!C54</f>
        <v>No</v>
      </c>
      <c r="D61" s="198" t="str">
        <f>'HECVAT - Lite | Vendor Response'!D54</f>
        <v/>
      </c>
      <c r="E61" s="180" t="s">
        <v>168</v>
      </c>
      <c r="F61" s="193" t="str">
        <f>VLOOKUP(A61,Questions!$B$18:$T$95,12,FALSE)</f>
        <v>No</v>
      </c>
      <c r="G61" s="194"/>
      <c r="H61" s="195">
        <f>VLOOKUP(A61,Questions!$B$18:$T$95,16,FALSE)</f>
        <v>20</v>
      </c>
      <c r="I61" s="196"/>
    </row>
    <row r="62" spans="1:9" ht="48" customHeight="1" x14ac:dyDescent="0.2">
      <c r="A62" s="191" t="str">
        <f>'HECVAT - Lite | Vendor Response'!A55</f>
        <v>Application/Service Security</v>
      </c>
      <c r="B62" s="175" t="s">
        <v>158</v>
      </c>
      <c r="C62" s="175" t="s">
        <v>159</v>
      </c>
      <c r="D62" s="185" t="s">
        <v>54</v>
      </c>
      <c r="E62" s="181"/>
      <c r="F62" s="178" t="s">
        <v>160</v>
      </c>
      <c r="G62" s="151" t="s">
        <v>161</v>
      </c>
      <c r="H62" s="151" t="s">
        <v>162</v>
      </c>
      <c r="I62" s="177" t="s">
        <v>163</v>
      </c>
    </row>
    <row r="63" spans="1:9" ht="48" customHeight="1" x14ac:dyDescent="0.2">
      <c r="A63" s="186" t="s">
        <v>88</v>
      </c>
      <c r="B63" s="192" t="str">
        <f>'HECVAT - Lite | Vendor Response'!B56</f>
        <v>Are access controls for institutional accounts based on structured rules, such as role-based access control (RBAC), attribute-based access control (ABAC) or policy-based access control (PBAC)?</v>
      </c>
      <c r="C63" s="197" t="str">
        <f>'HECVAT - Lite | Vendor Response'!C56</f>
        <v>Yes</v>
      </c>
      <c r="D63" s="198" t="str">
        <f>'HECVAT - Lite | Vendor Response'!D56</f>
        <v>Users in LearnPlatform are granted membership to organizations. Organizations are conﬁgured in a parent/child relationship (e.g. each organization organization belongs to the parent organization). Users are assigned roles within each organization that drive the available functionality to the user (e.g. educator, data administrator, product administrator, organizational administrator, etc). Administrator roles are deﬁned as: Organization Administrator, Data Management Administrator, and Product Management Administrator.</v>
      </c>
      <c r="E63" s="180" t="s">
        <v>168</v>
      </c>
      <c r="F63" s="193" t="str">
        <f>VLOOKUP(A63,Questions!$B$18:$T$95,12,FALSE)</f>
        <v>Yes</v>
      </c>
      <c r="G63" s="194"/>
      <c r="H63" s="195">
        <f>VLOOKUP(A63,Questions!$B$18:$T$95,16,FALSE)</f>
        <v>25</v>
      </c>
      <c r="I63" s="196"/>
    </row>
    <row r="64" spans="1:9" ht="48" customHeight="1" x14ac:dyDescent="0.2">
      <c r="A64" s="186" t="str">
        <f>'HECVAT - Lite | Vendor Response'!A57</f>
        <v>HLAP-02</v>
      </c>
      <c r="B64" s="192" t="str">
        <f>'HECVAT - Lite | Vendor Response'!B57</f>
        <v>Are access controls for staff within your organization based on structured rules, such as RBAC, ABAC, or PBAC?</v>
      </c>
      <c r="C64" s="197" t="str">
        <f>'HECVAT - Lite | Vendor Response'!C57</f>
        <v>Yes</v>
      </c>
      <c r="D64" s="198" t="str">
        <f>'HECVAT - Lite | Vendor Response'!D57</f>
        <v>Instructure's primary method of assigning and maintaining consistent access controls and access rights is through the implementation of Role-Based Access Control (RBAC). Wherever feasible, rights and restrictions shall be allocated to groups or roles. Individual user accounts may be granted additional permissions as needed with approval from the system owner or authorized party. Instructure shall determine the type and level of access granted to individual users based on the “principle of least privilege.” This principle states that users are only granted the level of access absolutely required to perform their job functions. Permissions and access rights not expressly granted shall be, by default, prohibited.</v>
      </c>
      <c r="E64" s="180" t="s">
        <v>168</v>
      </c>
      <c r="F64" s="193" t="str">
        <f>VLOOKUP(A64,Questions!$B$18:$T$95,12,FALSE)</f>
        <v>Yes</v>
      </c>
      <c r="G64" s="194"/>
      <c r="H64" s="195">
        <f>VLOOKUP(A64,Questions!$B$18:$T$95,16,FALSE)</f>
        <v>15</v>
      </c>
      <c r="I64" s="196"/>
    </row>
    <row r="65" spans="1:9" ht="48" customHeight="1" x14ac:dyDescent="0.2">
      <c r="A65" s="186" t="str">
        <f>'HECVAT - Lite | Vendor Response'!A58</f>
        <v>HLAP-03</v>
      </c>
      <c r="B65" s="192" t="str">
        <f>'HECVAT - Lite | Vendor Response'!B58</f>
        <v>Do you have a documented and currently implemented strategy for securing employee workstations when they work remotely? (i.e. not in a trusted computing environment)</v>
      </c>
      <c r="C65" s="197" t="str">
        <f>'HECVAT - Lite | Vendor Response'!C58</f>
        <v>Yes</v>
      </c>
      <c r="D65" s="198" t="str">
        <f>'HECVAT - Lite | Vendor Response'!D58</f>
        <v>Instructure maintains an IT Acceptable Use Policy that addresses the acceptable use of work from home (WFH) devices and outlines prohibited uses such as jailbroken devices, storing of customer data, or using devices without Instructure's DM-profile present. Instructure's DM platforms (Jamf &amp; Azure), can track, manage, and secure Instructure-owned devices remotely on demand.</v>
      </c>
      <c r="E65" s="180" t="s">
        <v>168</v>
      </c>
      <c r="F65" s="193" t="str">
        <f>VLOOKUP(A65,Questions!$B$18:$T$95,12,FALSE)</f>
        <v>Yes</v>
      </c>
      <c r="G65" s="194"/>
      <c r="H65" s="195">
        <f>VLOOKUP(A65,Questions!$B$18:$T$95,16,FALSE)</f>
        <v>20</v>
      </c>
      <c r="I65" s="196"/>
    </row>
    <row r="66" spans="1:9" ht="48" customHeight="1" x14ac:dyDescent="0.2">
      <c r="A66" s="186" t="str">
        <f>'HECVAT - Lite | Vendor Response'!A59</f>
        <v>HLAP-04</v>
      </c>
      <c r="B66" s="192" t="str">
        <f>'HECVAT - Lite | Vendor Response'!B59</f>
        <v>Does the system provide data input validation and error messages?</v>
      </c>
      <c r="C66" s="197" t="str">
        <f>'HECVAT - Lite | Vendor Response'!C59</f>
        <v>Yes</v>
      </c>
      <c r="D66" s="198" t="str">
        <f>'HECVAT - Lite | Vendor Response'!D59</f>
        <v>Where possible, forms and fields provide helpful messaging to users to assist with accurate and adequate data input. LearnPlatform is continually being improved to better serve users in user experience and understanding.</v>
      </c>
      <c r="E66" s="180" t="s">
        <v>168</v>
      </c>
      <c r="F66" s="193" t="str">
        <f>VLOOKUP(A66,Questions!$B$18:$T$95,12,FALSE)</f>
        <v>Yes</v>
      </c>
      <c r="G66" s="194"/>
      <c r="H66" s="195">
        <f>VLOOKUP(A66,Questions!$B$18:$T$95,16,FALSE)</f>
        <v>25</v>
      </c>
      <c r="I66" s="196"/>
    </row>
    <row r="67" spans="1:9" ht="48" customHeight="1" x14ac:dyDescent="0.2">
      <c r="A67" s="186" t="str">
        <f>'HECVAT - Lite | Vendor Response'!A60</f>
        <v>HLAP-05</v>
      </c>
      <c r="B67" s="192" t="str">
        <f>'HECVAT - Lite | Vendor Response'!B60</f>
        <v>Are you using a web application firewall (WAF)?</v>
      </c>
      <c r="C67" s="197" t="str">
        <f>'HECVAT - Lite | Vendor Response'!C60</f>
        <v>Yes</v>
      </c>
      <c r="D67" s="198" t="str">
        <f>'HECVAT - Lite | Vendor Response'!D60</f>
        <v>LearnPlatform utilizes AWS WAF.</v>
      </c>
      <c r="E67" s="180" t="s">
        <v>168</v>
      </c>
      <c r="F67" s="193" t="str">
        <f>VLOOKUP(A67,Questions!$B$18:$T$95,12,FALSE)</f>
        <v>Yes</v>
      </c>
      <c r="G67" s="194"/>
      <c r="H67" s="195">
        <f>VLOOKUP(A67,Questions!$B$18:$T$95,16,FALSE)</f>
        <v>25</v>
      </c>
      <c r="I67" s="196"/>
    </row>
    <row r="68" spans="1:9" ht="48" customHeight="1" x14ac:dyDescent="0.2">
      <c r="A68" s="186" t="str">
        <f>'HECVAT - Lite | Vendor Response'!A61</f>
        <v>HLAP-06</v>
      </c>
      <c r="B68" s="192" t="str">
        <f>'HECVAT - Lite | Vendor Response'!B61</f>
        <v>Do you have a process and implemented procedures for managing your software supply chain (e.g. libraries, repositories, frameworks, etc)</v>
      </c>
      <c r="C68" s="197" t="str">
        <f>'HECVAT - Lite | Vendor Response'!C61</f>
        <v>Yes</v>
      </c>
      <c r="D68" s="198" t="str">
        <f>'HECVAT - Lite | Vendor Response'!D61</f>
        <v>Managing our software supply chain forms part of our Vulnerability Management Policy. Instructure's information security policies and standards are based on information security best practices as set forth by the International Organization for Standardization's (ISO) 27000 suite of standards, NIST's 800-53 suite of controls, and the AICPA's Trust Service Principles and Criteria. Instructure maintains ISO 27001 certification.</v>
      </c>
      <c r="E68" s="180" t="s">
        <v>168</v>
      </c>
      <c r="F68" s="193" t="str">
        <f>VLOOKUP(A68,Questions!$B$18:$T$95,12,FALSE)</f>
        <v>Yes</v>
      </c>
      <c r="G68" s="194"/>
      <c r="H68" s="195">
        <f>VLOOKUP(A68,Questions!$B$18:$T$95,16,FALSE)</f>
        <v>20</v>
      </c>
      <c r="I68" s="196"/>
    </row>
    <row r="69" spans="1:9" ht="66" customHeight="1" x14ac:dyDescent="0.2">
      <c r="A69" s="191" t="str">
        <f>'HECVAT - Lite | Vendor Response'!A62</f>
        <v>Authentication, Authorization, and Accounting</v>
      </c>
      <c r="B69" s="175" t="s">
        <v>158</v>
      </c>
      <c r="C69" s="175" t="s">
        <v>159</v>
      </c>
      <c r="D69" s="185" t="s">
        <v>54</v>
      </c>
      <c r="E69" s="181"/>
      <c r="F69" s="178" t="s">
        <v>160</v>
      </c>
      <c r="G69" s="151" t="s">
        <v>161</v>
      </c>
      <c r="H69" s="151" t="s">
        <v>162</v>
      </c>
      <c r="I69" s="177" t="s">
        <v>163</v>
      </c>
    </row>
    <row r="70" spans="1:9" ht="48" customHeight="1" x14ac:dyDescent="0.2">
      <c r="A70" s="186" t="str">
        <f>'HECVAT - Lite | Vendor Response'!A63</f>
        <v>HLAA-01</v>
      </c>
      <c r="B70" s="192" t="str">
        <f>'HECVAT - Lite | Vendor Response'!B63</f>
        <v>Does your solution support single sign-on (SSO) protocols for user and administrator authentication?</v>
      </c>
      <c r="C70" s="197" t="str">
        <f>'HECVAT - Lite | Vendor Response'!C63</f>
        <v>Yes</v>
      </c>
      <c r="D70" s="199" t="str">
        <f>'HECVAT - Lite | Vendor Response'!D63</f>
        <v>LearnPlatform supports single sign-on (SSO) access through external identity and access management systems (IAM) that support SAML 2.0 authentication (secured over port 9444). LearnPlatform also requires that ports 80 and 443 are open. Port 80 is used exclusively to redirect to port 443.</v>
      </c>
      <c r="E70" s="180" t="s">
        <v>168</v>
      </c>
      <c r="F70" s="193" t="str">
        <f>VLOOKUP(A70,Questions!$B$18:$T$95,12,FALSE)</f>
        <v>Yes</v>
      </c>
      <c r="G70" s="194"/>
      <c r="H70" s="195">
        <f>VLOOKUP(A70,Questions!$B$18:$T$95,16,FALSE)</f>
        <v>20</v>
      </c>
      <c r="I70" s="196"/>
    </row>
    <row r="71" spans="1:9" ht="48" customHeight="1" x14ac:dyDescent="0.2">
      <c r="A71" s="186" t="str">
        <f>'HECVAT - Lite | Vendor Response'!A64</f>
        <v>HLAA-02</v>
      </c>
      <c r="B71" s="192" t="str">
        <f>'HECVAT - Lite | Vendor Response'!B64</f>
        <v>Does your organization participate in InCommon or another eduGAIN affiliated trust federation?</v>
      </c>
      <c r="C71" s="197" t="str">
        <f>'HECVAT - Lite | Vendor Response'!C64</f>
        <v>Yes</v>
      </c>
      <c r="D71" s="198" t="str">
        <f>'HECVAT - Lite | Vendor Response'!D64</f>
        <v>Instructure's InCommon membership may be viewed at: https://incommon.org/community-organization/?id=0015000000m45ZFAAY</v>
      </c>
      <c r="E71" s="180" t="s">
        <v>168</v>
      </c>
      <c r="F71" s="193" t="str">
        <f>VLOOKUP(A71,Questions!$B$18:$T$95,12,FALSE)</f>
        <v>Yes</v>
      </c>
      <c r="G71" s="194"/>
      <c r="H71" s="195">
        <f>VLOOKUP(A71,Questions!$B$18:$T$95,16,FALSE)</f>
        <v>20</v>
      </c>
      <c r="I71" s="196"/>
    </row>
    <row r="72" spans="1:9" ht="72.5" customHeight="1" x14ac:dyDescent="0.2">
      <c r="A72" s="186" t="str">
        <f>'HECVAT - Lite | Vendor Response'!A65</f>
        <v>HLAA-03</v>
      </c>
      <c r="B72" s="192" t="str">
        <f>'HECVAT - Lite | Vendor Response'!B65</f>
        <v>Does your application support integration with other authentication and authorization systems?</v>
      </c>
      <c r="C72" s="197" t="str">
        <f>'HECVAT - Lite | Vendor Response'!C65</f>
        <v>Yes</v>
      </c>
      <c r="D72" s="198" t="str">
        <f>'HECVAT - Lite | Vendor Response'!D65</f>
        <v>LearnPlatform acts as a Service Provider and will integrate with any Identity Provider implementing SSO with SAML 2.0 (e.g. Google SSO, Azure, Active Directory (ADFS)). In addition to SAML 2.0, LearnPlatform can also support some OAuth 2.0 authorization flows.</v>
      </c>
      <c r="E72" s="180" t="s">
        <v>168</v>
      </c>
      <c r="F72" s="193" t="str">
        <f>VLOOKUP(A72,Questions!$B$18:$T$95,12,FALSE)</f>
        <v>Yes</v>
      </c>
      <c r="G72" s="194"/>
      <c r="H72" s="195">
        <f>VLOOKUP(A72,Questions!$B$18:$T$95,16,FALSE)</f>
        <v>15</v>
      </c>
      <c r="I72" s="196"/>
    </row>
    <row r="73" spans="1:9" ht="48" customHeight="1" x14ac:dyDescent="0.2">
      <c r="A73" s="186" t="str">
        <f>'HECVAT - Lite | Vendor Response'!A66</f>
        <v>HLAA-04</v>
      </c>
      <c r="B73" s="192" t="str">
        <f>'HECVAT - Lite | Vendor Response'!B66</f>
        <v>Does your solution support any of the following Web SSO standards? [e.g., SAML2 (with redirect flow), OIDC, CAS, or other]</v>
      </c>
      <c r="C73" s="197" t="str">
        <f>'HECVAT - Lite | Vendor Response'!C66</f>
        <v>Yes</v>
      </c>
      <c r="D73" s="199" t="str">
        <f>'HECVAT - Lite | Vendor Response'!D66</f>
        <v>LearnPlatform supports SAML2-based SSO standards.</v>
      </c>
      <c r="E73" s="180" t="s">
        <v>168</v>
      </c>
      <c r="F73" s="193" t="str">
        <f>VLOOKUP(A73,Questions!$B$18:$T$95,12,FALSE)</f>
        <v>Yes</v>
      </c>
      <c r="G73" s="194"/>
      <c r="H73" s="195">
        <f>VLOOKUP(A73,Questions!$B$18:$T$95,16,FALSE)</f>
        <v>20</v>
      </c>
      <c r="I73" s="196"/>
    </row>
    <row r="74" spans="1:9" ht="48" customHeight="1" x14ac:dyDescent="0.2">
      <c r="A74" s="186" t="str">
        <f>'HECVAT - Lite | Vendor Response'!A67</f>
        <v>HLAA-05</v>
      </c>
      <c r="B74" s="192" t="str">
        <f>'HECVAT - Lite | Vendor Response'!B67</f>
        <v>Do you support differentiation between email address and user identifier?</v>
      </c>
      <c r="C74" s="197" t="str">
        <f>'HECVAT - Lite | Vendor Response'!C67</f>
        <v>Yes</v>
      </c>
      <c r="D74" s="198" t="str">
        <f>'HECVAT - Lite | Vendor Response'!D67</f>
        <v>LearnPlatform assigns a user identifier to each unique user. This initial uniqueness identification is made with email address. All subsequent references to user in the system are made with the user identifier.</v>
      </c>
      <c r="E74" s="180" t="s">
        <v>168</v>
      </c>
      <c r="F74" s="193" t="str">
        <f>VLOOKUP(A74,Questions!$B$18:$T$95,12,FALSE)</f>
        <v>Yes</v>
      </c>
      <c r="G74" s="194"/>
      <c r="H74" s="195">
        <f>VLOOKUP(A74,Questions!$B$18:$T$95,16,FALSE)</f>
        <v>20</v>
      </c>
      <c r="I74" s="196"/>
    </row>
    <row r="75" spans="1:9" ht="63.5" customHeight="1" x14ac:dyDescent="0.2">
      <c r="A75" s="186" t="str">
        <f>'HECVAT - Lite | Vendor Response'!A68</f>
        <v>HLAA-06</v>
      </c>
      <c r="B75" s="192" t="str">
        <f>'HECVAT - Lite | Vendor Response'!B68</f>
        <v xml:space="preserve">Do you allow the customer to specify attribute mappings for any needed information beyond a user identifier? [e.g., Reference eduPerson, ePPA/ePPN/ePE ] </v>
      </c>
      <c r="C75" s="197" t="str">
        <f>'HECVAT - Lite | Vendor Response'!C68</f>
        <v>No</v>
      </c>
      <c r="D75" s="198" t="str">
        <f>'HECVAT - Lite | Vendor Response'!D68</f>
        <v/>
      </c>
      <c r="E75" s="180" t="s">
        <v>168</v>
      </c>
      <c r="F75" s="193" t="str">
        <f>VLOOKUP(A75,Questions!$B$18:$T$95,12,FALSE)</f>
        <v>Yes</v>
      </c>
      <c r="G75" s="194"/>
      <c r="H75" s="195">
        <f>VLOOKUP(A75,Questions!$B$18:$T$95,16,FALSE)</f>
        <v>20</v>
      </c>
      <c r="I75" s="196"/>
    </row>
    <row r="76" spans="1:9" ht="84" customHeight="1" x14ac:dyDescent="0.2">
      <c r="A76" s="186" t="str">
        <f>'HECVAT - Lite | Vendor Response'!A69</f>
        <v>HLAA-07</v>
      </c>
      <c r="B76" s="192" t="str">
        <f>'HECVAT - Lite | Vendor Response'!B69</f>
        <v>Are audit logs available to the institution that include AT LEAST all of the following; login, logout, actions performed, timestamp, and source IP address?</v>
      </c>
      <c r="C76" s="197" t="str">
        <f>'HECVAT - Lite | Vendor Response'!C69</f>
        <v>Yes</v>
      </c>
      <c r="D76" s="198" t="str">
        <f>'HECVAT - Lite | Vendor Response'!D69</f>
        <v xml:space="preserve">LearnPlatform system actions, including login and configuration updates, are logged with initiating IP address and associated metadata. All IP traffic within the VPC is also logged. Some logging, for example, security and application services, is managed by Instructure on behalf of customers. </v>
      </c>
      <c r="E76" s="180" t="s">
        <v>168</v>
      </c>
      <c r="F76" s="193" t="str">
        <f>VLOOKUP(A76,Questions!$B$18:$T$95,12,FALSE)</f>
        <v>Yes</v>
      </c>
      <c r="G76" s="194"/>
      <c r="H76" s="195">
        <f>VLOOKUP(A76,Questions!$B$18:$T$95,16,FALSE)</f>
        <v>40</v>
      </c>
      <c r="I76" s="196"/>
    </row>
    <row r="77" spans="1:9" ht="67.75" customHeight="1" x14ac:dyDescent="0.2">
      <c r="A77" s="186" t="str">
        <f>'HECVAT - Lite | Vendor Response'!A70</f>
        <v>HLAA-08</v>
      </c>
      <c r="B77" s="192" t="str">
        <f>'HECVAT - Lite | Vendor Response'!B70</f>
        <v>If you don't support SSO, does your application and/or user-frontend/portal support multi-factor authentication? (e.g. Duo, Google Authenticator, OTP, etc.)</v>
      </c>
      <c r="C77" s="197" t="str">
        <f>'HECVAT - Lite | Vendor Response'!C70</f>
        <v>Yes</v>
      </c>
      <c r="D77" s="198" t="str">
        <f>'HECVAT - Lite | Vendor Response'!D70</f>
        <v>LearnPlatform supports SAML2-based SSO standards and integration is available with IDPs that may be configured to use various MFA techniques.</v>
      </c>
      <c r="E77" s="180" t="s">
        <v>168</v>
      </c>
      <c r="F77" s="193" t="str">
        <f>VLOOKUP(A77,Questions!$B$18:$T$95,12,FALSE)</f>
        <v>Yes</v>
      </c>
      <c r="G77" s="194"/>
      <c r="H77" s="195">
        <f>VLOOKUP(A77,Questions!$B$18:$T$95,16,FALSE)</f>
        <v>15</v>
      </c>
      <c r="I77" s="196"/>
    </row>
    <row r="78" spans="1:9" ht="48" customHeight="1" x14ac:dyDescent="0.2">
      <c r="A78" s="186" t="str">
        <f>'HECVAT - Lite | Vendor Response'!A71</f>
        <v>HLAA-09</v>
      </c>
      <c r="B78" s="192" t="str">
        <f>'HECVAT - Lite | Vendor Response'!B71</f>
        <v>Does your application automatically lock the session or log-out an account after a period of inactivity?</v>
      </c>
      <c r="C78" s="197" t="str">
        <f>'HECVAT - Lite | Vendor Response'!C71</f>
        <v>Yes</v>
      </c>
      <c r="D78" s="198" t="str">
        <f>'HECVAT - Lite | Vendor Response'!D71</f>
        <v/>
      </c>
      <c r="E78" s="180" t="s">
        <v>168</v>
      </c>
      <c r="F78" s="193" t="str">
        <f>VLOOKUP(A78,Questions!$B$18:$T$95,12,FALSE)</f>
        <v>Yes</v>
      </c>
      <c r="G78" s="194"/>
      <c r="H78" s="195">
        <f>VLOOKUP(A78,Questions!$B$18:$T$95,16,FALSE)</f>
        <v>15</v>
      </c>
      <c r="I78" s="196"/>
    </row>
    <row r="79" spans="1:9" ht="51" customHeight="1" x14ac:dyDescent="0.2">
      <c r="A79" s="191" t="str">
        <f>'HECVAT - Lite | Vendor Response'!A72</f>
        <v>Systems Management</v>
      </c>
      <c r="B79" s="175" t="s">
        <v>158</v>
      </c>
      <c r="C79" s="175" t="s">
        <v>159</v>
      </c>
      <c r="D79" s="185" t="s">
        <v>54</v>
      </c>
      <c r="E79" s="181"/>
      <c r="F79" s="178" t="s">
        <v>160</v>
      </c>
      <c r="G79" s="151" t="s">
        <v>161</v>
      </c>
      <c r="H79" s="151" t="s">
        <v>162</v>
      </c>
      <c r="I79" s="177" t="s">
        <v>163</v>
      </c>
    </row>
    <row r="80" spans="1:9" ht="48" customHeight="1" x14ac:dyDescent="0.2">
      <c r="A80" s="186" t="str">
        <f>'HECVAT - Lite | Vendor Response'!A73</f>
        <v>HLSY-01</v>
      </c>
      <c r="B80" s="192" t="str">
        <f>'HECVAT - Lite | Vendor Response'!B73</f>
        <v>Do you have a systems management and configuration strategy that encompasses servers, appliances, cloud services, applications, and mobile devices (company and employee owned)?</v>
      </c>
      <c r="C80" s="197" t="str">
        <f>'HECVAT - Lite | Vendor Response'!C73</f>
        <v>Yes</v>
      </c>
      <c r="D80" s="198" t="str">
        <f>'HECVAT - Lite | Vendor Response'!D73</f>
        <v>Instructure maintains both a Network Security Policy and a IT Acceptable Use Policy which outline procedures, processed and policies for all endpoints on both production and corporate networks. These policies are evaluated against both SOC 2 and ISO 27001 standards. Instructure also maintains a Bring Your Own Device (BYOD) policy which prohibits a number of insecure parameters and ensures BYOD devices only connect through trusted networks.</v>
      </c>
      <c r="E80" s="180" t="s">
        <v>168</v>
      </c>
      <c r="F80" s="193" t="str">
        <f>VLOOKUP(A80,Questions!$B$18:$T$95,12,FALSE)</f>
        <v>Yes</v>
      </c>
      <c r="G80" s="194"/>
      <c r="H80" s="195">
        <f>VLOOKUP(A80,Questions!$B$18:$T$95,16,FALSE)</f>
        <v>15</v>
      </c>
      <c r="I80" s="196"/>
    </row>
    <row r="81" spans="1:9" ht="48" customHeight="1" x14ac:dyDescent="0.2">
      <c r="A81" s="186" t="str">
        <f>'HECVAT - Lite | Vendor Response'!A74</f>
        <v>HLSY-02</v>
      </c>
      <c r="B81" s="192" t="str">
        <f>'HECVAT - Lite | Vendor Response'!B74</f>
        <v>Will the institution be notified of major changes to your environment that could impact the institution's security posture?</v>
      </c>
      <c r="C81" s="197" t="str">
        <f>'HECVAT - Lite | Vendor Response'!C74</f>
        <v>Yes</v>
      </c>
      <c r="D81" s="198" t="str">
        <f>'HECVAT - Lite | Vendor Response'!D74</f>
        <v>Instructure emails detailed release notes to our customer’s administrators in advance of the release date (when the release package is deployed to the non-production environment) describing the new features, modified features, and/or bug fixes included in the release package as well as indicating if any downtime is expected when the release is deployed. LearnPlatform has continuous improvement and regular release cycles to ensure enhancements and new functionality are available to our users. To ensure both our customers and internal team members are prepared for updates to the platform, we have processes in place to manage communications and training needs.</v>
      </c>
      <c r="E81" s="180" t="s">
        <v>168</v>
      </c>
      <c r="F81" s="193" t="str">
        <f>VLOOKUP(A81,Questions!$B$18:$T$95,12,FALSE)</f>
        <v>Yes</v>
      </c>
      <c r="G81" s="194"/>
      <c r="H81" s="195">
        <f>VLOOKUP(A81,Questions!$B$18:$T$95,16,FALSE)</f>
        <v>15</v>
      </c>
      <c r="I81" s="196"/>
    </row>
    <row r="82" spans="1:9" ht="48" customHeight="1" x14ac:dyDescent="0.2">
      <c r="A82" s="186" t="str">
        <f>'HECVAT - Lite | Vendor Response'!A75</f>
        <v>HLSY-03</v>
      </c>
      <c r="B82" s="192" t="str">
        <f>'HECVAT - Lite | Vendor Response'!B75</f>
        <v>Are your systems and applications scanned for vulnerabilities [that are then remediated] prior to new releases?</v>
      </c>
      <c r="C82" s="197" t="str">
        <f>'HECVAT - Lite | Vendor Response'!C75</f>
        <v>No</v>
      </c>
      <c r="D82" s="198" t="str">
        <f>'HECVAT - Lite | Vendor Response'!D75</f>
        <v>Annual pen testing is conducted on LearnPlatform. All Instructure code follows a secure SDLC which includes security auditing based on the Open Web Application Security Project (OWASP) secure coding and code review documents (including the OWASP Top Ten) and other community sources on best security practices. Regular vulnerability scans of the LearnPlatform application are on the short term roadmap.</v>
      </c>
      <c r="E82" s="180" t="s">
        <v>168</v>
      </c>
      <c r="F82" s="193" t="str">
        <f>VLOOKUP(A82,Questions!$B$18:$T$95,12,FALSE)</f>
        <v>Yes</v>
      </c>
      <c r="G82" s="194"/>
      <c r="H82" s="195">
        <f>VLOOKUP(A82,Questions!$B$18:$T$95,16,FALSE)</f>
        <v>10</v>
      </c>
      <c r="I82" s="196"/>
    </row>
    <row r="83" spans="1:9" ht="48" customHeight="1" x14ac:dyDescent="0.2">
      <c r="A83" s="186" t="str">
        <f>'HECVAT - Lite | Vendor Response'!A76</f>
        <v>HLSY-04</v>
      </c>
      <c r="B83" s="192" t="str">
        <f>'HECVAT - Lite | Vendor Response'!B76</f>
        <v>Have your systems and applications had a third party security assessment completed in the last year?</v>
      </c>
      <c r="C83" s="197" t="str">
        <f>'HECVAT - Lite | Vendor Response'!C76</f>
        <v>Yes</v>
      </c>
      <c r="D83" s="198" t="str">
        <f>'HECVAT - Lite | Vendor Response'!D76</f>
        <v>Third-party vulnerability testing occurs annually, the most recent third-party test being completed in August 2022.</v>
      </c>
      <c r="E83" s="180" t="s">
        <v>168</v>
      </c>
      <c r="F83" s="193" t="str">
        <f>VLOOKUP(A83,Questions!$B$18:$T$95,12,FALSE)</f>
        <v>Yes</v>
      </c>
      <c r="G83" s="194"/>
      <c r="H83" s="195">
        <f>VLOOKUP(A83,Questions!$B$18:$T$95,16,FALSE)</f>
        <v>15</v>
      </c>
      <c r="I83" s="196"/>
    </row>
    <row r="84" spans="1:9" ht="48" customHeight="1" x14ac:dyDescent="0.2">
      <c r="A84" s="186" t="str">
        <f>'HECVAT - Lite | Vendor Response'!A77</f>
        <v>HLSY-05</v>
      </c>
      <c r="B84" s="192" t="str">
        <f>'HECVAT - Lite | Vendor Response'!B77</f>
        <v>Do you have policy and procedure, currently implemented, guiding how security risks are mitigated until patches can be applied?</v>
      </c>
      <c r="C84" s="197" t="str">
        <f>'HECVAT - Lite | Vendor Response'!C77</f>
        <v>Yes</v>
      </c>
      <c r="D84" s="198" t="str">
        <f>'HECVAT - Lite | Vendor Response'!D77</f>
        <v>Instructure's Risk Management Policy establishes an approach and process for continually identifying, assessing, mitigating, and monitoring risks that impact Instructure’s people, systems, buildings, and processes. This policy is based on guidance from the National Institute of Standards and Technology’s (NIST) Special Publication (SP) 800-37 and International Organization for Standardization (ISO) 27005: Information Security Risk Management.
 In brief, Instructure's policy ensures that our Security team:
 1. Identifies threats and risks that may affect our assets (including personnel, systems, data, processes, buildings, and other assets).
 2. Assess threats, risks, and vulnerabilities, based on the likelihood (probability) of occurrence and the impact, that would affect the assets identified above. During this process, Instructure assesses a threats likelihood of occurring and the impact of the potential risk. Using this information we assign it an 'Overall Risk' value.
 3. Mitigate risks according to each risk's respective Overall Risk value.
 4. Monitor mitigation mechanisms to determine the effectiveness of each mitigation plan on each risk over time. Additional mitigation mechanisms may be required to continue to drive down the likelihood and/or impact of each risk.</v>
      </c>
      <c r="E84" s="180" t="s">
        <v>168</v>
      </c>
      <c r="F84" s="193" t="str">
        <f>VLOOKUP(A84,Questions!$B$18:$T$95,12,FALSE)</f>
        <v>Yes</v>
      </c>
      <c r="G84" s="194"/>
      <c r="H84" s="195">
        <f>VLOOKUP(A84,Questions!$B$18:$T$95,16,FALSE)</f>
        <v>15</v>
      </c>
      <c r="I84" s="196"/>
    </row>
    <row r="85" spans="1:9" ht="57" customHeight="1" x14ac:dyDescent="0.2">
      <c r="A85" s="191" t="str">
        <f>'HECVAT - Lite | Vendor Response'!A78</f>
        <v>Data</v>
      </c>
      <c r="B85" s="175" t="s">
        <v>158</v>
      </c>
      <c r="C85" s="175" t="s">
        <v>159</v>
      </c>
      <c r="D85" s="185" t="s">
        <v>54</v>
      </c>
      <c r="E85" s="181"/>
      <c r="F85" s="178" t="s">
        <v>160</v>
      </c>
      <c r="G85" s="151" t="s">
        <v>161</v>
      </c>
      <c r="H85" s="151" t="s">
        <v>162</v>
      </c>
      <c r="I85" s="177" t="s">
        <v>163</v>
      </c>
    </row>
    <row r="86" spans="1:9" ht="49" customHeight="1" x14ac:dyDescent="0.2">
      <c r="A86" s="186" t="str">
        <f>'HECVAT - Lite | Vendor Response'!A79</f>
        <v>HLDA-01</v>
      </c>
      <c r="B86" s="192" t="str">
        <f>'HECVAT - Lite | Vendor Response'!B79</f>
        <v>Does the environment provide for dedicated single-tenant capabilities? If not, describe how your product or environment separates data from different customers (e.g., logically, physically, single tenancy, multi-tenancy).</v>
      </c>
      <c r="C86" s="197" t="str">
        <f>'HECVAT - Lite | Vendor Response'!C79</f>
        <v>No</v>
      </c>
      <c r="D86" s="198" t="str">
        <f>'HECVAT - Lite | Vendor Response'!D79</f>
        <v>Tenants within the system are logically separated through roles and organizational memberships. Pre-execution hooks validate that an authenticated user has the expected roles and memberships to the organization in order to view or modify data.</v>
      </c>
      <c r="E86" s="180" t="s">
        <v>168</v>
      </c>
      <c r="F86" s="193" t="str">
        <f>VLOOKUP(A86,Questions!$B$18:$T$95,12,FALSE)</f>
        <v>Yes</v>
      </c>
      <c r="G86" s="194"/>
      <c r="H86" s="195">
        <f>VLOOKUP(A86,Questions!$B$18:$T$95,16,FALSE)</f>
        <v>25</v>
      </c>
      <c r="I86" s="196"/>
    </row>
    <row r="87" spans="1:9" ht="49" customHeight="1" x14ac:dyDescent="0.2">
      <c r="A87" s="186" t="str">
        <f>'HECVAT - Lite | Vendor Response'!A80</f>
        <v>HLDA-02</v>
      </c>
      <c r="B87" s="192" t="str">
        <f>'HECVAT - Lite | Vendor Response'!B80</f>
        <v>Is sensitive data encrypted, using secure protocols/algorithms, in transport? (e.g. system-to-client)</v>
      </c>
      <c r="C87" s="197" t="str">
        <f>'HECVAT - Lite | Vendor Response'!C80</f>
        <v>Yes</v>
      </c>
      <c r="D87" s="198" t="str">
        <f>'HECVAT - Lite | Vendor Response'!D80</f>
        <v>All LearnPlatform data is encrypted in transport. Inbound and outbound traffic is encrypted using TLS 1.2/1.3 forward-secrecy-compliant ciphers whenever possible (e.g. ECDHE-RSA-AES128-GCM-SHA256 / TLS_AES_128_GCM_SHA256) to ensure that all sensitive, personally-identifiable information, credentials exchange, page requests, and session data is secure. The acceptable cipher list is constantly maintained to ensure that no vulnerabilities are present.</v>
      </c>
      <c r="E87" s="180" t="s">
        <v>168</v>
      </c>
      <c r="F87" s="193" t="str">
        <f>VLOOKUP(A87,Questions!$B$18:$T$95,12,FALSE)</f>
        <v>Yes</v>
      </c>
      <c r="G87" s="194"/>
      <c r="H87" s="195">
        <f>VLOOKUP(A87,Questions!$B$18:$T$95,16,FALSE)</f>
        <v>20</v>
      </c>
      <c r="I87" s="196"/>
    </row>
    <row r="88" spans="1:9" ht="49" customHeight="1" x14ac:dyDescent="0.2">
      <c r="A88" s="186" t="str">
        <f>'HECVAT - Lite | Vendor Response'!A81</f>
        <v>HLDA-03</v>
      </c>
      <c r="B88" s="192" t="str">
        <f>'HECVAT - Lite | Vendor Response'!B81</f>
        <v>Is sensitive data encrypted, using secure protocols/algorithms, in storage? (e.g. disk encryption, at-rest, files, and within a running database)</v>
      </c>
      <c r="C88" s="197" t="str">
        <f>'HECVAT - Lite | Vendor Response'!C81</f>
        <v>Yes</v>
      </c>
      <c r="D88" s="198" t="str">
        <f>'HECVAT - Lite | Vendor Response'!D81</f>
        <v>All data is encrypted at rest within LearnPlatform using AES-256.</v>
      </c>
      <c r="E88" s="180" t="s">
        <v>168</v>
      </c>
      <c r="F88" s="193" t="str">
        <f>VLOOKUP(A88,Questions!$B$18:$T$95,12,FALSE)</f>
        <v>Yes</v>
      </c>
      <c r="G88" s="194"/>
      <c r="H88" s="195">
        <f>VLOOKUP(A88,Questions!$B$18:$T$95,16,FALSE)</f>
        <v>20</v>
      </c>
      <c r="I88" s="196"/>
    </row>
    <row r="89" spans="1:9" ht="49" customHeight="1" x14ac:dyDescent="0.2">
      <c r="A89" s="186" t="str">
        <f>'HECVAT - Lite | Vendor Response'!A82</f>
        <v>HLDA-04</v>
      </c>
      <c r="B89" s="192" t="str">
        <f>'HECVAT - Lite | Vendor Response'!B82</f>
        <v>Are involatile backup copies made according to pre-defined schedules and securely stored and protected?</v>
      </c>
      <c r="C89" s="197" t="str">
        <f>'HECVAT - Lite | Vendor Response'!C82</f>
        <v>Yes</v>
      </c>
      <c r="D89" s="198" t="str">
        <f>'HECVAT - Lite | Vendor Response'!D82</f>
        <v>Digital-site recovery backups are created and encrypted using the AES-GCM 256-bit algorithm and stored on encrypted AWS EBS volumes, within a highly secured location that provides physical and environmental security measures.
 LearnPlatform has two database backups that occur daily:
 ● AWS RDS - daily, retained for 7 days
 ● AWS Redshift - snapshots taken every 30 mins, retained for 1 day.</v>
      </c>
      <c r="E89" s="180" t="s">
        <v>168</v>
      </c>
      <c r="F89" s="193" t="str">
        <f>VLOOKUP(A89,Questions!$B$18:$T$95,12,FALSE)</f>
        <v>Yes</v>
      </c>
      <c r="G89" s="194"/>
      <c r="H89" s="195">
        <f>VLOOKUP(A89,Questions!$B$18:$T$95,16,FALSE)</f>
        <v>15</v>
      </c>
      <c r="I89" s="196"/>
    </row>
    <row r="90" spans="1:9" ht="49" customHeight="1" x14ac:dyDescent="0.2">
      <c r="A90" s="186" t="str">
        <f>'HECVAT - Lite | Vendor Response'!A83</f>
        <v>HLDA-05</v>
      </c>
      <c r="B90" s="192" t="str">
        <f>'HECVAT - Lite | Vendor Response'!B83</f>
        <v>Can the Institution extract a full or partial backup of data?</v>
      </c>
      <c r="C90" s="197" t="str">
        <f>'HECVAT - Lite | Vendor Response'!C83</f>
        <v>Yes</v>
      </c>
      <c r="D90" s="198" t="str">
        <f>'HECVAT - Lite | Vendor Response'!D83</f>
        <v>In the event of a system level outage or data loss, Instructure's operations teams will restore the system and data. Beyond data that has been referenced as readily exportable in LearnPlatform, customers can also request application generated data files from their Customer Success Manager (CSM). Sensitive data is provided via secure file transfer. In some cases, data that is needed by a customer on a recurring basis can be provided at an agreed upon interval. Depending on the need and interval, this specification may require some customization supported by Instructure.</v>
      </c>
      <c r="E90" s="180" t="s">
        <v>168</v>
      </c>
      <c r="F90" s="193" t="str">
        <f>VLOOKUP(A90,Questions!$B$18:$T$95,12,FALSE)</f>
        <v>Yes</v>
      </c>
      <c r="G90" s="194"/>
      <c r="H90" s="195">
        <f>VLOOKUP(A90,Questions!$B$18:$T$95,16,FALSE)</f>
        <v>25</v>
      </c>
      <c r="I90" s="196"/>
    </row>
    <row r="91" spans="1:9" ht="49" customHeight="1" x14ac:dyDescent="0.2">
      <c r="A91" s="186" t="str">
        <f>'HECVAT - Lite | Vendor Response'!A84</f>
        <v>HLDA-06</v>
      </c>
      <c r="B91" s="192" t="str">
        <f>'HECVAT - Lite | Vendor Response'!B84</f>
        <v>Do you have a media handling process, that is documented and currently implemented that meets established business needs and regulatory requirements, including end-of-life, repurposing, and data sanitization procedures?</v>
      </c>
      <c r="C91" s="197" t="str">
        <f>'HECVAT - Lite | Vendor Response'!C84</f>
        <v>Yes</v>
      </c>
      <c r="D91" s="198" t="str">
        <f>'HECVAT - Lite | Vendor Response'!D84</f>
        <v>When storage devices have reached end of life, AWS procedures include a decommissioning process that is designed to prevent customer data from being exposed to unauthorized individuals. AWS uses the techniques detailed in DoD 5220.22-M (“National Industrial Security Program Operating Manual “) or NIST SP 800-88 (“Guidelines for Media Sanitization”) to destroy data as part of the decommissioning process. If a hardware device is unable to be decommissioned using these procedures, the device will be degaussed or physically destroyed in accordance with industry-standard practices.</v>
      </c>
      <c r="E91" s="180" t="s">
        <v>168</v>
      </c>
      <c r="F91" s="193" t="str">
        <f>VLOOKUP(A91,Questions!$B$18:$T$95,12,FALSE)</f>
        <v>Yes</v>
      </c>
      <c r="G91" s="194"/>
      <c r="H91" s="195">
        <f>VLOOKUP(A91,Questions!$B$18:$T$95,16,FALSE)</f>
        <v>20</v>
      </c>
      <c r="I91" s="196"/>
    </row>
    <row r="92" spans="1:9" ht="49" customHeight="1" x14ac:dyDescent="0.2">
      <c r="A92" s="186" t="str">
        <f>'HECVAT - Lite | Vendor Response'!A85</f>
        <v>HLDA-07</v>
      </c>
      <c r="B92" s="192" t="str">
        <f>'HECVAT - Lite | Vendor Response'!B85</f>
        <v>Does your staff (or third party) have access to Institutional data (e.g., financial, PHI or other sensitive information) within the application/system?</v>
      </c>
      <c r="C92" s="197" t="str">
        <f>'HECVAT - Lite | Vendor Response'!C85</f>
        <v>Yes</v>
      </c>
      <c r="D92" s="198" t="str">
        <f>'HECVAT - Lite | Vendor Response'!D85</f>
        <v>Various personnel may have access to FERPA directory data within the scope of their roles, and as defined in the agreement between Instructure and the client. Access is only used in the scope of the role and in support of execution of the contract and services.</v>
      </c>
      <c r="E92" s="180" t="s">
        <v>168</v>
      </c>
      <c r="F92" s="193" t="str">
        <f>VLOOKUP(A92,Questions!$B$18:$T$95,12,FALSE)</f>
        <v>No</v>
      </c>
      <c r="G92" s="194"/>
      <c r="H92" s="195">
        <f>VLOOKUP(A92,Questions!$B$18:$T$95,16,FALSE)</f>
        <v>40</v>
      </c>
      <c r="I92" s="196"/>
    </row>
    <row r="93" spans="1:9" ht="67.5" customHeight="1" x14ac:dyDescent="0.2">
      <c r="A93" s="191" t="str">
        <f>'HECVAT - Lite | Vendor Response'!A86</f>
        <v>Datacenter</v>
      </c>
      <c r="B93" s="175" t="s">
        <v>158</v>
      </c>
      <c r="C93" s="175" t="s">
        <v>159</v>
      </c>
      <c r="D93" s="185" t="s">
        <v>54</v>
      </c>
      <c r="E93" s="181"/>
      <c r="F93" s="178" t="s">
        <v>160</v>
      </c>
      <c r="G93" s="151" t="s">
        <v>161</v>
      </c>
      <c r="H93" s="151" t="s">
        <v>162</v>
      </c>
      <c r="I93" s="177" t="s">
        <v>163</v>
      </c>
    </row>
    <row r="94" spans="1:9" ht="48" customHeight="1" x14ac:dyDescent="0.2">
      <c r="A94" s="186" t="str">
        <f>'HECVAT - Lite | Vendor Response'!A87</f>
        <v>HLDC-01</v>
      </c>
      <c r="B94" s="192" t="str">
        <f>'HECVAT - Lite | Vendor Response'!B87</f>
        <v>Does your company manage the physical data center where the institution's data will reside?</v>
      </c>
      <c r="C94" s="197" t="str">
        <f>'HECVAT - Lite | Vendor Response'!C87</f>
        <v>No</v>
      </c>
      <c r="D94" s="198" t="str">
        <f>'HECVAT - Lite | Vendor Response'!D87</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94" s="180" t="s">
        <v>168</v>
      </c>
      <c r="F94" s="193" t="str">
        <f>VLOOKUP(A94,Questions!$B$18:$T$95,12,FALSE)</f>
        <v>No</v>
      </c>
      <c r="G94" s="194"/>
      <c r="H94" s="195">
        <f>VLOOKUP(A94,Questions!$B$18:$T$95,16,FALSE)</f>
        <v>0</v>
      </c>
      <c r="I94" s="196"/>
    </row>
    <row r="95" spans="1:9" ht="48" customHeight="1" x14ac:dyDescent="0.2">
      <c r="A95" s="186" t="str">
        <f>'HECVAT - Lite | Vendor Response'!A88</f>
        <v>HLDC-02</v>
      </c>
      <c r="B95" s="192" t="str">
        <f>'HECVAT - Lite | Vendor Response'!B88</f>
        <v>Are you generally able to accomodate storing each institution's data within their geographic region?</v>
      </c>
      <c r="C95" s="197" t="str">
        <f>'HECVAT - Lite | Vendor Response'!C88</f>
        <v>Yes</v>
      </c>
      <c r="D95" s="198" t="str">
        <f>'HECVAT - Lite | Vendor Response'!D88</f>
        <v>LearnPlatform currently supports data storage in the following regions:
 • Virginia (US-East-1)</v>
      </c>
      <c r="E95" s="180" t="s">
        <v>168</v>
      </c>
      <c r="F95" s="193" t="str">
        <f>VLOOKUP(A95,Questions!$B$18:$T$95,12,FALSE)</f>
        <v>Yes</v>
      </c>
      <c r="G95" s="194"/>
      <c r="H95" s="195">
        <f>VLOOKUP(A95,Questions!$B$18:$T$95,16,FALSE)</f>
        <v>40</v>
      </c>
      <c r="I95" s="196"/>
    </row>
    <row r="96" spans="1:9" ht="48" customHeight="1" x14ac:dyDescent="0.2">
      <c r="A96" s="186" t="str">
        <f>'HECVAT - Lite | Vendor Response'!A89</f>
        <v>HLDC-03</v>
      </c>
      <c r="B96" s="192" t="str">
        <f>'HECVAT - Lite | Vendor Response'!B89</f>
        <v>Does the hosting provider have a SOC 2 Type 2 report available?</v>
      </c>
      <c r="C96" s="197" t="str">
        <f>'HECVAT - Lite | Vendor Response'!C89</f>
        <v>Yes</v>
      </c>
      <c r="D96" s="198" t="str">
        <f>'HECVAT - Lite | Vendor Response'!D89</f>
        <v>Instructure's NDA with AWS does not allow us to distribute their NDA to our clients. Amazon have a SOC 3 report available at https://aws.amazon.com/compliance/</v>
      </c>
      <c r="E96" s="180" t="s">
        <v>168</v>
      </c>
      <c r="F96" s="193" t="str">
        <f>VLOOKUP(A96,Questions!$B$18:$T$95,12,FALSE)</f>
        <v>Yes</v>
      </c>
      <c r="G96" s="194"/>
      <c r="H96" s="195">
        <f>VLOOKUP(A96,Questions!$B$18:$T$95,16,FALSE)</f>
        <v>40</v>
      </c>
      <c r="I96" s="196"/>
    </row>
    <row r="97" spans="1:9" ht="48" customHeight="1" x14ac:dyDescent="0.2">
      <c r="A97" s="186" t="str">
        <f>'HECVAT - Lite | Vendor Response'!A90</f>
        <v>HLDC-04</v>
      </c>
      <c r="B97" s="192" t="str">
        <f>'HECVAT - Lite | Vendor Response'!B90</f>
        <v>Does your organization have physical security controls and policies in place?</v>
      </c>
      <c r="C97" s="197" t="str">
        <f>'HECVAT - Lite | Vendor Response'!C90</f>
        <v>Yes</v>
      </c>
      <c r="D97" s="198" t="str">
        <f>'HECVAT - Lite | Vendor Response'!D90</f>
        <v>At Instructure offices, where no client data is stored, electronic surveillance, physical authentication mechanisms, and reception desks are implemented. AWS physical security controls include but are not limited to perimeter controls such as fencing, walls, security staff, video surveillance, intrusion detection systems and other electronic means. The AWS SOC reports provides additional details on the specific control activities executed by AWS. Refer to ISO 27001 standards; Annex A, domain 11 for further information. AWS has been validated and certified by an independent auditor to confirm alignment with ISO 27001 certification standard.</v>
      </c>
      <c r="E97" s="180" t="s">
        <v>168</v>
      </c>
      <c r="F97" s="193" t="str">
        <f>VLOOKUP(A97,Questions!$B$18:$T$95,12,FALSE)</f>
        <v>Yes</v>
      </c>
      <c r="G97" s="194"/>
      <c r="H97" s="195">
        <f>VLOOKUP(A97,Questions!$B$18:$T$95,16,FALSE)</f>
        <v>40</v>
      </c>
      <c r="I97" s="196"/>
    </row>
    <row r="98" spans="1:9" ht="48" customHeight="1" x14ac:dyDescent="0.2">
      <c r="A98" s="186" t="str">
        <f>'HECVAT - Lite | Vendor Response'!A91</f>
        <v>HLDC-05</v>
      </c>
      <c r="B98" s="192" t="str">
        <f>'HECVAT - Lite | Vendor Response'!B91</f>
        <v>Do you have physical access control and video surveillance to prevent/detect unauthorized access to your data center?</v>
      </c>
      <c r="C98" s="197" t="str">
        <f>'HECVAT - Lite | Vendor Response'!C91</f>
        <v>Yes</v>
      </c>
      <c r="D98" s="198" t="str">
        <f>'HECVAT - Lite | Vendor Response'!D91</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98" s="180" t="s">
        <v>168</v>
      </c>
      <c r="F98" s="193" t="str">
        <f>VLOOKUP(A98,Questions!$B$18:$T$95,12,FALSE)</f>
        <v>Yes</v>
      </c>
      <c r="G98" s="194"/>
      <c r="H98" s="195">
        <f>VLOOKUP(A98,Questions!$B$18:$T$95,16,FALSE)</f>
        <v>40</v>
      </c>
      <c r="I98" s="196"/>
    </row>
    <row r="99" spans="1:9" ht="48" customHeight="1" x14ac:dyDescent="0.2">
      <c r="A99" s="191" t="str">
        <f>'HECVAT - Lite | Vendor Response'!A92</f>
        <v>Networking</v>
      </c>
      <c r="B99" s="175" t="s">
        <v>158</v>
      </c>
      <c r="C99" s="175" t="s">
        <v>159</v>
      </c>
      <c r="D99" s="185" t="s">
        <v>54</v>
      </c>
      <c r="E99" s="181"/>
      <c r="F99" s="178" t="s">
        <v>160</v>
      </c>
      <c r="G99" s="151" t="s">
        <v>161</v>
      </c>
      <c r="H99" s="151" t="s">
        <v>162</v>
      </c>
      <c r="I99" s="177" t="s">
        <v>163</v>
      </c>
    </row>
    <row r="100" spans="1:9" ht="48" customHeight="1" x14ac:dyDescent="0.2">
      <c r="A100" s="186" t="str">
        <f>'HECVAT - Lite | Vendor Response'!A93</f>
        <v>HLNT-01</v>
      </c>
      <c r="B100" s="192" t="str">
        <f>'HECVAT - Lite | Vendor Response'!B93</f>
        <v>Do you enforce network segmentation between trusted and untrusted networks (i.e., Internet, DMZ, Extranet, etc.)?</v>
      </c>
      <c r="C100" s="197" t="str">
        <f>'HECVAT - Lite | Vendor Response'!C93</f>
        <v>Yes</v>
      </c>
      <c r="D100" s="198" t="str">
        <f>'HECVAT - Lite | Vendor Response'!D93</f>
        <v>The LearnPlatform VPC (Virtual Private Cloud) securely resides within the AWS network, which is separate from the public internet.</v>
      </c>
      <c r="E100" s="180" t="s">
        <v>168</v>
      </c>
      <c r="F100" s="193" t="str">
        <f>VLOOKUP(A100,Questions!$B$18:$T$95,12,FALSE)</f>
        <v>Yes</v>
      </c>
      <c r="G100" s="194"/>
      <c r="H100" s="195">
        <f>VLOOKUP(A100,Questions!$B$18:$T$95,16,FALSE)</f>
        <v>40</v>
      </c>
      <c r="I100" s="196"/>
    </row>
    <row r="101" spans="1:9" ht="48" customHeight="1" x14ac:dyDescent="0.2">
      <c r="A101" s="186" t="str">
        <f>'HECVAT - Lite | Vendor Response'!A94</f>
        <v>HLNT-02</v>
      </c>
      <c r="B101" s="192" t="str">
        <f>'HECVAT - Lite | Vendor Response'!B94</f>
        <v>Are you utilizing a stateful packet inspection (SPI) firewall?</v>
      </c>
      <c r="C101" s="197" t="str">
        <f>'HECVAT - Lite | Vendor Response'!C94</f>
        <v>No</v>
      </c>
      <c r="D101" s="198" t="str">
        <f>'HECVAT - Lite | Vendor Response'!D94</f>
        <v/>
      </c>
      <c r="E101" s="180" t="s">
        <v>168</v>
      </c>
      <c r="F101" s="193" t="str">
        <f>VLOOKUP(A101,Questions!$B$18:$T$95,12,FALSE)</f>
        <v>Yes</v>
      </c>
      <c r="G101" s="194"/>
      <c r="H101" s="195">
        <f>VLOOKUP(A101,Questions!$B$18:$T$95,16,FALSE)</f>
        <v>40</v>
      </c>
      <c r="I101" s="196"/>
    </row>
    <row r="102" spans="1:9" ht="48" customHeight="1" x14ac:dyDescent="0.2">
      <c r="A102" s="186" t="str">
        <f>'HECVAT - Lite | Vendor Response'!A95</f>
        <v>HLNT-03</v>
      </c>
      <c r="B102" s="192" t="str">
        <f>'HECVAT - Lite | Vendor Response'!B95</f>
        <v>Do you use an automated IDS/IPS system to monitor for intrusions?</v>
      </c>
      <c r="C102" s="197" t="str">
        <f>'HECVAT - Lite | Vendor Response'!C95</f>
        <v>Yes</v>
      </c>
      <c r="D102" s="198" t="str">
        <f>'HECVAT - Lite | Vendor Response'!D95</f>
        <v>LearnPlatform leverages AWS's GuardDuty service (including Threat Intelligence) to continuously monitor for malicious or unauthorized behavior. It monitors for activity such as unusual API calls or potentially unauthorized deployments that indicate a possible account compromise. GuardDuty also detects potentially compromised instances or reconnaissance by attackers. Any alerts generated by GuardDuty are forwarded to Instructure's Security Team. GuardDuty includes the ability to set up automated preventative actions such as automatically modifying security group rules and restricting access on ports based on triggered security findings.</v>
      </c>
      <c r="E102" s="180" t="s">
        <v>168</v>
      </c>
      <c r="F102" s="193" t="str">
        <f>VLOOKUP(A102,Questions!$B$18:$T$95,12,FALSE)</f>
        <v>Yes</v>
      </c>
      <c r="G102" s="194"/>
      <c r="H102" s="195">
        <f>VLOOKUP(A102,Questions!$B$18:$T$95,16,FALSE)</f>
        <v>40</v>
      </c>
      <c r="I102" s="196"/>
    </row>
    <row r="103" spans="1:9" ht="48" customHeight="1" x14ac:dyDescent="0.2">
      <c r="A103" s="186" t="str">
        <f>'HECVAT - Lite | Vendor Response'!A96</f>
        <v>HLNT-04</v>
      </c>
      <c r="B103" s="192" t="str">
        <f>'HECVAT - Lite | Vendor Response'!B96</f>
        <v>Are you employing any next-generation persistent threat (NGPT) monitoring?</v>
      </c>
      <c r="C103" s="197" t="str">
        <f>'HECVAT - Lite | Vendor Response'!C96</f>
        <v>Yes</v>
      </c>
      <c r="D103" s="198" t="str">
        <f>'HECVAT - Lite | Vendor Response'!D96</f>
        <v>Instructure employs AWS GuardDuty for native, persistent threat monitoring and intrusion detection on applications. We review GuardDuty configuration on a quarterly basis and ensure it is applied to and working on all AWS accounts. GuardDuty uses machine learning, anomaly detection, and integrated threat intelligence to identify and prioritize potential and persistent threats. Threat intelligence coupled with machine learning and behavior models help detect activity such as cryptocurrency mining, credential compromise behavior, communication with known command-and-control servers, or API calls from known malicious IPs. Alerts are forwarded to the Instructure Security Team and all output is sent to Instructure's centralized logging management system for further analysis and alert generation.</v>
      </c>
      <c r="E103" s="180" t="s">
        <v>168</v>
      </c>
      <c r="F103" s="193" t="str">
        <f>VLOOKUP(A103,Questions!$B$18:$T$95,12,FALSE)</f>
        <v>Yes</v>
      </c>
      <c r="G103" s="194"/>
      <c r="H103" s="195">
        <f>VLOOKUP(A103,Questions!$B$18:$T$95,16,FALSE)</f>
        <v>20</v>
      </c>
      <c r="I103" s="196"/>
    </row>
    <row r="104" spans="1:9" ht="48" customHeight="1" x14ac:dyDescent="0.2">
      <c r="A104" s="186" t="str">
        <f>'HECVAT - Lite | Vendor Response'!A97</f>
        <v>HLNT-05</v>
      </c>
      <c r="B104" s="192" t="str">
        <f>'HECVAT - Lite | Vendor Response'!B97</f>
        <v>Do you require connectivity to the Institution's network for support/administration or access into any existing systems for integration purposes?</v>
      </c>
      <c r="C104" s="197" t="str">
        <f>'HECVAT - Lite | Vendor Response'!C97</f>
        <v>Yes</v>
      </c>
      <c r="D104" s="198" t="str">
        <f>'HECVAT - Lite | Vendor Response'!D97</f>
        <v>Only if optional SSO integration of LearnPlatform is required.</v>
      </c>
      <c r="E104" s="180" t="s">
        <v>168</v>
      </c>
      <c r="F104" s="193" t="str">
        <f>VLOOKUP(A104,Questions!$B$18:$T$95,12,FALSE)</f>
        <v>Yes</v>
      </c>
      <c r="G104" s="194"/>
      <c r="H104" s="195">
        <f>VLOOKUP(A104,Questions!$B$18:$T$95,16,FALSE)</f>
        <v>15</v>
      </c>
      <c r="I104" s="196"/>
    </row>
    <row r="105" spans="1:9" ht="57" customHeight="1" x14ac:dyDescent="0.2">
      <c r="A105" s="191" t="str">
        <f>'HECVAT - Lite | Vendor Response'!A98</f>
        <v>Incident Handling</v>
      </c>
      <c r="B105" s="175" t="s">
        <v>158</v>
      </c>
      <c r="C105" s="175" t="s">
        <v>159</v>
      </c>
      <c r="D105" s="185" t="s">
        <v>54</v>
      </c>
      <c r="E105" s="181"/>
      <c r="F105" s="178" t="s">
        <v>160</v>
      </c>
      <c r="G105" s="151" t="s">
        <v>161</v>
      </c>
      <c r="H105" s="151" t="s">
        <v>162</v>
      </c>
      <c r="I105" s="177" t="s">
        <v>163</v>
      </c>
    </row>
    <row r="106" spans="1:9" ht="48" customHeight="1" x14ac:dyDescent="0.2">
      <c r="A106" s="186" t="str">
        <f>'HECVAT - Lite | Vendor Response'!A99</f>
        <v>HLIH-01</v>
      </c>
      <c r="B106" s="192" t="str">
        <f>'HECVAT - Lite | Vendor Response'!B99</f>
        <v>Do you have a formal incident response plan?</v>
      </c>
      <c r="C106" s="197" t="str">
        <f>'HECVAT - Lite | Vendor Response'!C99</f>
        <v>Yes</v>
      </c>
      <c r="D106" s="198" t="str">
        <f>'HECVAT - Lite | Vendor Response'!D99</f>
        <v>Instructure maintains a formal Incident Response Policy and Plan which is reviewed at least annually.</v>
      </c>
      <c r="E106" s="180" t="s">
        <v>168</v>
      </c>
      <c r="F106" s="193" t="str">
        <f>VLOOKUP(A106,Questions!$B$18:$T$95,12,FALSE)</f>
        <v>Yes</v>
      </c>
      <c r="G106" s="194"/>
      <c r="H106" s="195">
        <f>VLOOKUP(A106,Questions!$B$18:$T$95,16,FALSE)</f>
        <v>40</v>
      </c>
      <c r="I106" s="196"/>
    </row>
    <row r="107" spans="1:9" ht="48" customHeight="1" x14ac:dyDescent="0.2">
      <c r="A107" s="186" t="str">
        <f>'HECVAT - Lite | Vendor Response'!A100</f>
        <v>HLIH-02</v>
      </c>
      <c r="B107" s="192" t="str">
        <f>'HECVAT - Lite | Vendor Response'!B100</f>
        <v>Do you have an incident response process and reporting in place to investigate any potential incidents and report actual incidents?</v>
      </c>
      <c r="C107" s="197" t="str">
        <f>'HECVAT - Lite | Vendor Response'!C100</f>
        <v>Yes</v>
      </c>
      <c r="D107" s="198" t="str">
        <f>'HECVAT - Lite | Vendor Response'!D100</f>
        <v>Any incident alerts triggered are sent to the appropriate teams 24x7x365 via PagerDuty for investigation and response.</v>
      </c>
      <c r="E107" s="180" t="s">
        <v>168</v>
      </c>
      <c r="F107" s="193" t="str">
        <f>VLOOKUP(A107,Questions!$B$18:$T$95,12,FALSE)</f>
        <v>Yes</v>
      </c>
      <c r="G107" s="194"/>
      <c r="H107" s="195">
        <f>VLOOKUP(A107,Questions!$B$18:$T$95,16,FALSE)</f>
        <v>15</v>
      </c>
      <c r="I107" s="196"/>
    </row>
    <row r="108" spans="1:9" ht="48" customHeight="1" x14ac:dyDescent="0.2">
      <c r="A108" s="186" t="str">
        <f>'HECVAT - Lite | Vendor Response'!A101</f>
        <v>HLIH-03</v>
      </c>
      <c r="B108" s="192" t="str">
        <f>'HECVAT - Lite | Vendor Response'!B101</f>
        <v>Do you carry cyber-risk insurance to protect against unforeseen service outages, data that is lost or stolen, and security incidents?</v>
      </c>
      <c r="C108" s="197" t="str">
        <f>'HECVAT - Lite | Vendor Response'!C101</f>
        <v>Yes</v>
      </c>
      <c r="D108" s="198" t="str">
        <f>'HECVAT - Lite | Vendor Response'!D101</f>
        <v>Instructure’s general liability insurance includes Cyber Errors &amp; Omissions coverage (referred to as "Professional Errors &amp; Omission"). Instructure’s certificate of liability insurance is provided with the LearnPlatform Security Package.</v>
      </c>
      <c r="E108" s="180" t="s">
        <v>168</v>
      </c>
      <c r="F108" s="193" t="str">
        <f>VLOOKUP(A108,Questions!$B$18:$T$95,12,FALSE)</f>
        <v>Yes</v>
      </c>
      <c r="G108" s="194"/>
      <c r="H108" s="195">
        <f>VLOOKUP(A108,Questions!$B$18:$T$95,16,FALSE)</f>
        <v>20</v>
      </c>
      <c r="I108" s="196"/>
    </row>
    <row r="109" spans="1:9" ht="48" customHeight="1" x14ac:dyDescent="0.2">
      <c r="A109" s="186" t="str">
        <f>'HECVAT - Lite | Vendor Response'!A102</f>
        <v>HLIH-04</v>
      </c>
      <c r="B109" s="192" t="str">
        <f>'HECVAT - Lite | Vendor Response'!B102</f>
        <v>Do you have either an internal incident response team or retain an external team?</v>
      </c>
      <c r="C109" s="197" t="str">
        <f>'HECVAT - Lite | Vendor Response'!C102</f>
        <v>Yes</v>
      </c>
      <c r="D109" s="198" t="str">
        <f>'HECVAT - Lite | Vendor Response'!D102</f>
        <v>At the first sign of an incident, Instructure’s Chief Information Security Officer will assemble an internal incident response team. The composition and charge of the team will depend upon the type of breach and resulting data exposure. The team conducts a preliminary assessment to help develop a tailored response. Once the incident is contained, this team will also evaluate changes in processes, systems and/or policies to prevent a repeat event.</v>
      </c>
      <c r="E109" s="180" t="s">
        <v>168</v>
      </c>
      <c r="F109" s="193" t="str">
        <f>VLOOKUP(A109,Questions!$B$18:$T$95,12,FALSE)</f>
        <v>Yes</v>
      </c>
      <c r="G109" s="194"/>
      <c r="H109" s="195">
        <f>VLOOKUP(A109,Questions!$B$18:$T$95,16,FALSE)</f>
        <v>40</v>
      </c>
      <c r="I109" s="196"/>
    </row>
    <row r="110" spans="1:9" ht="48" customHeight="1" x14ac:dyDescent="0.2">
      <c r="A110" s="186" t="str">
        <f>'HECVAT - Lite | Vendor Response'!A103</f>
        <v>HLIH-05</v>
      </c>
      <c r="B110" s="192" t="str">
        <f>'HECVAT - Lite | Vendor Response'!B103</f>
        <v>Do you have the capability to respond to incidents on a 24x7x365 basis?</v>
      </c>
      <c r="C110" s="197" t="str">
        <f>'HECVAT - Lite | Vendor Response'!C103</f>
        <v>Yes</v>
      </c>
      <c r="D110" s="198" t="str">
        <f>'HECVAT - Lite | Vendor Response'!D103</f>
        <v>PagerDuty sends alerts 24x7x365 for investigation and response.</v>
      </c>
      <c r="E110" s="180" t="s">
        <v>168</v>
      </c>
      <c r="F110" s="193" t="str">
        <f>VLOOKUP(A110,Questions!$B$18:$T$95,12,FALSE)</f>
        <v>Yes</v>
      </c>
      <c r="G110" s="194"/>
      <c r="H110" s="195">
        <f>VLOOKUP(A110,Questions!$B$18:$T$95,16,FALSE)</f>
        <v>40</v>
      </c>
      <c r="I110" s="196"/>
    </row>
    <row r="111" spans="1:9" ht="48" customHeight="1" x14ac:dyDescent="0.2">
      <c r="A111" s="191" t="str">
        <f>'HECVAT - Lite | Vendor Response'!A104</f>
        <v>Policies, Procedures, and Processes</v>
      </c>
      <c r="B111" s="175" t="s">
        <v>158</v>
      </c>
      <c r="C111" s="175" t="s">
        <v>159</v>
      </c>
      <c r="D111" s="185" t="s">
        <v>54</v>
      </c>
      <c r="E111" s="181"/>
      <c r="F111" s="178" t="s">
        <v>160</v>
      </c>
      <c r="G111" s="151" t="s">
        <v>161</v>
      </c>
      <c r="H111" s="151" t="s">
        <v>162</v>
      </c>
      <c r="I111" s="177" t="s">
        <v>163</v>
      </c>
    </row>
    <row r="112" spans="1:9" ht="48" customHeight="1" x14ac:dyDescent="0.2">
      <c r="A112" s="186" t="str">
        <f>'HECVAT - Lite | Vendor Response'!A105</f>
        <v>HLPP-01</v>
      </c>
      <c r="B112" s="192" t="str">
        <f>'HECVAT - Lite | Vendor Response'!B105</f>
        <v>Can you share the organization chart, mission statement, and policies for your information security unit?</v>
      </c>
      <c r="C112" s="197" t="str">
        <f>'HECVAT - Lite | Vendor Response'!C105</f>
        <v>Yes</v>
      </c>
      <c r="D112" s="198" t="str">
        <f>'HECVAT - Lite | Vendor Response'!D105</f>
        <v>Instructure works diligently to protect our customers, our people, data, and systems. Instructure's security program is overseen by our Chief Information Security Officer who is accountable for the implementation and execution of company policies, audits, and ensuring the security program conforms to the relevant ISO/IEC 27000, AICPA Trust Services Principles and Criteria (as applicable as part of compliance with SOC 1 and SOC 2), NIST SP 800-53 r4 (as applicable), and other applicable security standards. Members of Instructure's security team have many years of experience with security audits by major corporations and government agencies. Our technical staff are dedicated to servicing, managing, and securing operating systems, applications, drivers and hardware devices.
 Instructure's information security policies and standards are based on information security best practices as set forth by the International Organization for Standardization's (ISO) 27000 suite of standards, NIST's 800-53 suite of controls, and the AICPA's Trust Service Principles and Criteria.</v>
      </c>
      <c r="E112" s="180" t="s">
        <v>168</v>
      </c>
      <c r="F112" s="193" t="str">
        <f>VLOOKUP(A112,Questions!$B$18:$T$95,12,FALSE)</f>
        <v>Yes</v>
      </c>
      <c r="G112" s="194"/>
      <c r="H112" s="195">
        <f>VLOOKUP(A112,Questions!$B$18:$T$95,16,FALSE)</f>
        <v>20</v>
      </c>
      <c r="I112" s="196"/>
    </row>
    <row r="113" spans="1:9" ht="48" customHeight="1" x14ac:dyDescent="0.2">
      <c r="A113" s="186" t="str">
        <f>'HECVAT - Lite | Vendor Response'!A106</f>
        <v>HLPP-02</v>
      </c>
      <c r="B113" s="192" t="str">
        <f>'HECVAT - Lite | Vendor Response'!B106</f>
        <v>Are information security principles designed into the product lifecycle?</v>
      </c>
      <c r="C113" s="197" t="str">
        <f>'HECVAT - Lite | Vendor Response'!C106</f>
        <v>Yes</v>
      </c>
      <c r="D113" s="198" t="str">
        <f>'HECVAT - Lite | Vendor Response'!D106</f>
        <v>Information security principles are designed into the product lifecycle and are based on the Open Web Application Security Project (OWASP) secure coding practices, security auditing, code review documents, and other community sources on best security practices.</v>
      </c>
      <c r="E113" s="180" t="s">
        <v>168</v>
      </c>
      <c r="F113" s="193" t="str">
        <f>VLOOKUP(A113,Questions!$B$18:$T$95,12,FALSE)</f>
        <v>Yes</v>
      </c>
      <c r="G113" s="194"/>
      <c r="H113" s="195">
        <f>VLOOKUP(A113,Questions!$B$18:$T$95,16,FALSE)</f>
        <v>25</v>
      </c>
      <c r="I113" s="196"/>
    </row>
    <row r="114" spans="1:9" ht="48" customHeight="1" x14ac:dyDescent="0.2">
      <c r="A114" s="186" t="str">
        <f>'HECVAT - Lite | Vendor Response'!A107</f>
        <v>HLPP-03</v>
      </c>
      <c r="B114" s="192" t="str">
        <f>'HECVAT - Lite | Vendor Response'!B107</f>
        <v>Do you have a documented information security policy?</v>
      </c>
      <c r="C114" s="197" t="str">
        <f>'HECVAT - Lite | Vendor Response'!C107</f>
        <v>Yes</v>
      </c>
      <c r="D114" s="198" t="str">
        <f>'HECVAT - Lite | Vendor Response'!D107</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v>
      </c>
      <c r="E114" s="180" t="s">
        <v>168</v>
      </c>
      <c r="F114" s="193" t="str">
        <f>VLOOKUP(A114,Questions!$B$18:$T$95,12,FALSE)</f>
        <v>Yes</v>
      </c>
      <c r="G114" s="194"/>
      <c r="H114" s="195">
        <f>VLOOKUP(A114,Questions!$B$18:$T$95,16,FALSE)</f>
        <v>40</v>
      </c>
      <c r="I114" s="196"/>
    </row>
    <row r="115" spans="1:9" ht="48" customHeight="1" x14ac:dyDescent="0.2">
      <c r="A115" s="191" t="str">
        <f>'HECVAT - Lite | Vendor Response'!A108</f>
        <v>Third Party Assessment</v>
      </c>
      <c r="B115" s="175" t="s">
        <v>158</v>
      </c>
      <c r="C115" s="175" t="s">
        <v>159</v>
      </c>
      <c r="D115" s="185" t="s">
        <v>54</v>
      </c>
      <c r="E115" s="181"/>
      <c r="F115" s="178" t="s">
        <v>160</v>
      </c>
      <c r="G115" s="151" t="s">
        <v>161</v>
      </c>
      <c r="H115" s="151" t="s">
        <v>162</v>
      </c>
      <c r="I115" s="177" t="s">
        <v>163</v>
      </c>
    </row>
    <row r="116" spans="1:9" ht="48" customHeight="1" x14ac:dyDescent="0.2">
      <c r="A116" s="186" t="str">
        <f>'HECVAT - Lite | Vendor Response'!A109</f>
        <v>HLTP-01</v>
      </c>
      <c r="B116" s="192" t="str">
        <f>'HECVAT - Lite | Vendor Response'!B109</f>
        <v>Will institution data be shared with or hosted by any third parties? (e.g. any entity not wholly-owned by your company is considered a third-party)</v>
      </c>
      <c r="C116" s="197" t="str">
        <f>'HECVAT - Lite | Vendor Response'!C109</f>
        <v>Yes</v>
      </c>
      <c r="D116" s="198" t="str">
        <f>'HECVAT - Lite | Vendor Response'!D109</f>
        <v>Instructure uses Amazon Web Services (AWS) data centers to host customer data.</v>
      </c>
      <c r="E116" s="180" t="s">
        <v>168</v>
      </c>
      <c r="F116" s="193" t="str">
        <f>VLOOKUP(A116,Questions!$B$18:$T$95,12,FALSE)</f>
        <v>No</v>
      </c>
      <c r="G116" s="194"/>
      <c r="H116" s="195">
        <f>VLOOKUP(A116,Questions!$B$18:$T$95,16,FALSE)</f>
        <v>0</v>
      </c>
      <c r="I116" s="196"/>
    </row>
    <row r="117" spans="1:9" ht="48" customHeight="1" x14ac:dyDescent="0.2">
      <c r="A117" s="186" t="str">
        <f>'HECVAT - Lite | Vendor Response'!A110</f>
        <v>HLTP-02</v>
      </c>
      <c r="B117" s="192" t="str">
        <f>'HECVAT - Lite | Vendor Response'!B110</f>
        <v>Do you perform security assessments of third party companies with which you share data? (i.e. hosting providers, cloud services, PaaS, IaaS, SaaS, etc.).</v>
      </c>
      <c r="C117" s="197" t="str">
        <f>'HECVAT - Lite | Vendor Response'!C110</f>
        <v>Yes</v>
      </c>
      <c r="D117" s="198" t="str">
        <f>'HECVAT - Lite | Vendor Response'!D110</f>
        <v>Instructure has a robust third party due diligence process. Prior to using any third party and on an annual basis thereafter, Instructure’s security team performs a security review of these vendors. Included as part of this review, the security team requests a copy of the third party's SOC 2 Type 2 report. If any exceptions or other issues are noted in these reports, the security team follows up as necessary to determine scope and impact. If a SOC 2 Type 2 report is not available, the security team provides the third party with questions related to the types of data, how those data elements are handled, and additional queries related to the status of security controls and processes implemented in the environment where data flow. Lastly, contractual obligations are put in place between Instructure and the third party to ensure security practices are in place and operating effectively.</v>
      </c>
      <c r="E117" s="180" t="s">
        <v>168</v>
      </c>
      <c r="F117" s="193" t="str">
        <f>VLOOKUP(A117,Questions!$B$18:$T$95,12,FALSE)</f>
        <v>Yes</v>
      </c>
      <c r="G117" s="194"/>
      <c r="H117" s="195">
        <f>VLOOKUP(A117,Questions!$B$18:$T$95,16,FALSE)</f>
        <v>40</v>
      </c>
      <c r="I117" s="196"/>
    </row>
    <row r="118" spans="1:9" ht="48" customHeight="1" x14ac:dyDescent="0.2">
      <c r="A118" s="186" t="str">
        <f>'HECVAT - Lite | Vendor Response'!A111</f>
        <v>HLTP-03</v>
      </c>
      <c r="B118" s="192" t="str">
        <f>'HECVAT - Lite | Vendor Response'!B111</f>
        <v>Do you have an implemented third party management strategy?</v>
      </c>
      <c r="C118" s="197" t="str">
        <f>'HECVAT - Lite | Vendor Response'!C111</f>
        <v>Yes</v>
      </c>
      <c r="D118" s="198" t="str">
        <f>'HECVAT - Lite | Vendor Response'!D111</f>
        <v>Instructure conducts security assessments of our vendors and subcontractors annually. These assessments are then entered into our Risk Register, OneTrust, for management and ongoing risk assessment. We request and review copies of third party assurance reports provided by these organizations on an ongoing basis.</v>
      </c>
      <c r="E118" s="180" t="s">
        <v>168</v>
      </c>
      <c r="F118" s="193" t="str">
        <f>VLOOKUP(A118,Questions!$B$18:$T$95,12,FALSE)</f>
        <v>Yes</v>
      </c>
      <c r="G118" s="194"/>
      <c r="H118" s="195">
        <f>VLOOKUP(A118,Questions!$B$18:$T$95,16,FALSE)</f>
        <v>40</v>
      </c>
      <c r="I118" s="196"/>
    </row>
    <row r="119" spans="1:9" ht="48" customHeight="1" thickBot="1" x14ac:dyDescent="0.25">
      <c r="A119" s="201" t="str">
        <f>'HECVAT - Lite | Vendor Response'!A112</f>
        <v>HLTP-04</v>
      </c>
      <c r="B119" s="208" t="str">
        <f>'HECVAT - Lite | Vendor Response'!B112</f>
        <v>Do you have a process and implemented procedures for managing your hardware supply chain? (e.g., telecommunications equipment, export licensing, computing devices)</v>
      </c>
      <c r="C119" s="202" t="str">
        <f>'HECVAT - Lite | Vendor Response'!C112</f>
        <v>Yes</v>
      </c>
      <c r="D119" s="203" t="str">
        <f>'HECVAT - Lite | Vendor Response'!D112</f>
        <v>Our processes and procedures cover regions in which we operate.</v>
      </c>
      <c r="E119" s="182" t="s">
        <v>168</v>
      </c>
      <c r="F119" s="204" t="str">
        <f>VLOOKUP(A119,Questions!$B$18:$T$95,12,FALSE)</f>
        <v>Yes</v>
      </c>
      <c r="G119" s="205"/>
      <c r="H119" s="206">
        <f>VLOOKUP(A119,Questions!$B$18:$T$95,16,FALSE)</f>
        <v>40</v>
      </c>
      <c r="I119" s="207"/>
    </row>
    <row r="120" spans="1:9" ht="48" customHeight="1" x14ac:dyDescent="0.2">
      <c r="A120" s="42"/>
      <c r="B120" s="42"/>
      <c r="C120" s="42"/>
      <c r="D120" s="42"/>
      <c r="E120" s="42"/>
      <c r="F120" s="42"/>
      <c r="G120" s="42"/>
      <c r="H120" s="42"/>
      <c r="I120" s="42"/>
    </row>
    <row r="121" spans="1:9" ht="48" customHeight="1" x14ac:dyDescent="0.2">
      <c r="A121" s="42"/>
      <c r="B121" s="42"/>
      <c r="C121" s="42"/>
      <c r="D121" s="42"/>
      <c r="E121" s="42"/>
      <c r="F121" s="42"/>
      <c r="G121" s="42"/>
      <c r="H121" s="42"/>
      <c r="I121" s="42"/>
    </row>
    <row r="122" spans="1:9" ht="48" customHeight="1" x14ac:dyDescent="0.2">
      <c r="A122" s="42"/>
      <c r="B122" s="42"/>
      <c r="C122" s="42"/>
      <c r="D122" s="42"/>
      <c r="E122" s="42"/>
      <c r="F122" s="42"/>
      <c r="G122" s="42"/>
      <c r="H122" s="42"/>
      <c r="I122" s="42"/>
    </row>
    <row r="123" spans="1:9" ht="48" customHeight="1" x14ac:dyDescent="0.2">
      <c r="A123" s="42"/>
      <c r="B123" s="42"/>
      <c r="C123" s="42"/>
      <c r="D123" s="42"/>
      <c r="E123" s="42"/>
      <c r="F123" s="42"/>
      <c r="G123" s="42"/>
      <c r="H123" s="42"/>
      <c r="I123" s="42"/>
    </row>
    <row r="124" spans="1:9" ht="48" customHeight="1" x14ac:dyDescent="0.2">
      <c r="A124" s="42"/>
      <c r="B124" s="42"/>
      <c r="C124" s="42"/>
      <c r="D124" s="42"/>
      <c r="E124" s="42"/>
      <c r="F124" s="42"/>
      <c r="G124" s="42"/>
      <c r="H124" s="42"/>
      <c r="I124" s="42"/>
    </row>
    <row r="125" spans="1:9" ht="48" customHeight="1" x14ac:dyDescent="0.2">
      <c r="A125" s="42"/>
      <c r="B125" s="42"/>
      <c r="C125" s="42"/>
      <c r="D125" s="42"/>
      <c r="E125" s="42"/>
      <c r="F125" s="42"/>
      <c r="G125" s="42"/>
      <c r="H125" s="42"/>
      <c r="I125" s="42"/>
    </row>
    <row r="126" spans="1:9" ht="48" customHeight="1" x14ac:dyDescent="0.2">
      <c r="A126" s="42"/>
      <c r="B126" s="42"/>
      <c r="C126" s="42"/>
      <c r="D126" s="42"/>
      <c r="E126" s="42"/>
      <c r="F126" s="42"/>
      <c r="G126" s="42"/>
      <c r="H126" s="42"/>
      <c r="I126" s="42"/>
    </row>
    <row r="127" spans="1:9" ht="15.75" customHeight="1" x14ac:dyDescent="0.15">
      <c r="A127" s="43"/>
      <c r="B127" s="43"/>
      <c r="C127" s="43"/>
      <c r="D127" s="43"/>
      <c r="E127" s="43"/>
      <c r="F127" s="43"/>
      <c r="G127" s="43"/>
      <c r="H127" s="43"/>
      <c r="I127" s="43"/>
    </row>
    <row r="128" spans="1:9" ht="15.75" customHeight="1" x14ac:dyDescent="0.15">
      <c r="A128" s="43"/>
      <c r="B128" s="43"/>
      <c r="C128" s="43"/>
      <c r="D128" s="43"/>
      <c r="E128" s="43"/>
      <c r="F128" s="43"/>
      <c r="G128" s="43"/>
      <c r="H128" s="43"/>
      <c r="I128" s="43"/>
    </row>
    <row r="129" spans="1:9" ht="15.75" customHeight="1" x14ac:dyDescent="0.15">
      <c r="A129" s="43"/>
      <c r="B129" s="43"/>
      <c r="C129" s="43"/>
      <c r="D129" s="43"/>
      <c r="E129" s="43"/>
      <c r="F129" s="43"/>
      <c r="G129" s="43"/>
      <c r="H129" s="43"/>
      <c r="I129" s="43"/>
    </row>
    <row r="130" spans="1:9" ht="15.75" customHeight="1" x14ac:dyDescent="0.15">
      <c r="A130" s="43"/>
      <c r="B130" s="43"/>
      <c r="C130" s="43"/>
      <c r="D130" s="43"/>
      <c r="E130" s="43"/>
      <c r="F130" s="43"/>
      <c r="G130" s="43"/>
      <c r="H130" s="43"/>
      <c r="I130" s="43"/>
    </row>
    <row r="131" spans="1:9" ht="15.75" customHeight="1" x14ac:dyDescent="0.15">
      <c r="A131" s="43"/>
      <c r="B131" s="43"/>
      <c r="C131" s="43"/>
      <c r="D131" s="43"/>
      <c r="E131" s="43"/>
      <c r="F131" s="43"/>
      <c r="G131" s="43"/>
      <c r="H131" s="43"/>
      <c r="I131" s="43"/>
    </row>
    <row r="132" spans="1:9" ht="15.75" customHeight="1" x14ac:dyDescent="0.15">
      <c r="A132" s="43"/>
      <c r="B132" s="43"/>
      <c r="C132" s="43"/>
      <c r="D132" s="43"/>
      <c r="E132" s="43"/>
      <c r="F132" s="43"/>
      <c r="G132" s="43"/>
      <c r="H132" s="43"/>
      <c r="I132" s="43"/>
    </row>
    <row r="133" spans="1:9" ht="15.75" customHeight="1" x14ac:dyDescent="0.15">
      <c r="A133" s="43"/>
      <c r="B133" s="43"/>
      <c r="C133" s="43"/>
      <c r="D133" s="43"/>
      <c r="E133" s="43"/>
      <c r="F133" s="43"/>
      <c r="G133" s="43"/>
      <c r="H133" s="43"/>
      <c r="I133" s="43"/>
    </row>
    <row r="134" spans="1:9" ht="15.75" customHeight="1" x14ac:dyDescent="0.15">
      <c r="A134" s="43"/>
      <c r="B134" s="43"/>
      <c r="C134" s="43"/>
      <c r="D134" s="43"/>
      <c r="E134" s="43"/>
      <c r="F134" s="43"/>
      <c r="G134" s="43"/>
      <c r="H134" s="43"/>
      <c r="I134" s="43"/>
    </row>
    <row r="135" spans="1:9" ht="15.75" customHeight="1" x14ac:dyDescent="0.15">
      <c r="A135" s="43"/>
      <c r="B135" s="43"/>
      <c r="C135" s="43"/>
      <c r="D135" s="43"/>
      <c r="E135" s="43"/>
      <c r="F135" s="43"/>
      <c r="G135" s="43"/>
      <c r="H135" s="43"/>
      <c r="I135" s="43"/>
    </row>
    <row r="136" spans="1:9" ht="15.75" customHeight="1" x14ac:dyDescent="0.15">
      <c r="A136" s="43"/>
      <c r="B136" s="43"/>
      <c r="C136" s="43"/>
      <c r="D136" s="43"/>
      <c r="E136" s="43"/>
      <c r="F136" s="43"/>
      <c r="G136" s="43"/>
      <c r="H136" s="43"/>
      <c r="I136" s="43"/>
    </row>
    <row r="137" spans="1:9" ht="15.75" customHeight="1" x14ac:dyDescent="0.15">
      <c r="A137" s="43"/>
      <c r="B137" s="43"/>
      <c r="C137" s="43"/>
      <c r="D137" s="43"/>
      <c r="E137" s="43"/>
      <c r="F137" s="43"/>
      <c r="G137" s="43"/>
      <c r="H137" s="43"/>
      <c r="I137" s="43"/>
    </row>
    <row r="138" spans="1:9" ht="15.75" customHeight="1" x14ac:dyDescent="0.15">
      <c r="A138" s="43"/>
      <c r="B138" s="43"/>
      <c r="C138" s="43"/>
      <c r="D138" s="43"/>
      <c r="E138" s="43"/>
      <c r="F138" s="43"/>
      <c r="G138" s="43"/>
      <c r="H138" s="43"/>
      <c r="I138" s="43"/>
    </row>
    <row r="139" spans="1:9" ht="15.75" customHeight="1" x14ac:dyDescent="0.15">
      <c r="A139" s="43"/>
      <c r="B139" s="43"/>
      <c r="C139" s="43"/>
      <c r="D139" s="43"/>
      <c r="E139" s="43"/>
      <c r="F139" s="43"/>
      <c r="G139" s="43"/>
      <c r="H139" s="43"/>
      <c r="I139" s="43"/>
    </row>
    <row r="140" spans="1:9" ht="15.75" customHeight="1" x14ac:dyDescent="0.15">
      <c r="A140" s="43"/>
      <c r="B140" s="43"/>
      <c r="C140" s="43"/>
      <c r="D140" s="43"/>
      <c r="E140" s="43"/>
      <c r="F140" s="43"/>
      <c r="G140" s="43"/>
      <c r="H140" s="43"/>
      <c r="I140" s="43"/>
    </row>
    <row r="141" spans="1:9" ht="15.75" customHeight="1" x14ac:dyDescent="0.15">
      <c r="A141" s="43"/>
      <c r="B141" s="43"/>
      <c r="C141" s="43"/>
      <c r="D141" s="43"/>
      <c r="E141" s="43"/>
      <c r="F141" s="43"/>
      <c r="G141" s="43"/>
      <c r="H141" s="43"/>
      <c r="I141" s="43"/>
    </row>
    <row r="142" spans="1:9" ht="15.75" customHeight="1" x14ac:dyDescent="0.15">
      <c r="A142" s="43"/>
      <c r="B142" s="43"/>
      <c r="C142" s="43"/>
      <c r="D142" s="43"/>
      <c r="E142" s="43"/>
      <c r="F142" s="43"/>
      <c r="G142" s="43"/>
      <c r="H142" s="43"/>
      <c r="I142" s="43"/>
    </row>
    <row r="143" spans="1:9" ht="15.75" customHeight="1" x14ac:dyDescent="0.15">
      <c r="A143" s="43"/>
      <c r="B143" s="43"/>
      <c r="C143" s="43"/>
      <c r="D143" s="43"/>
      <c r="E143" s="43"/>
      <c r="F143" s="43"/>
      <c r="G143" s="43"/>
      <c r="H143" s="43"/>
      <c r="I143" s="43"/>
    </row>
    <row r="144" spans="1:9" ht="15.75" customHeight="1" x14ac:dyDescent="0.15">
      <c r="A144" s="43"/>
      <c r="B144" s="43"/>
      <c r="C144" s="43"/>
      <c r="D144" s="43"/>
      <c r="E144" s="43"/>
      <c r="F144" s="43"/>
      <c r="G144" s="43"/>
      <c r="H144" s="43"/>
      <c r="I144" s="43"/>
    </row>
    <row r="145" spans="1:9" ht="15.75" customHeight="1" x14ac:dyDescent="0.15">
      <c r="A145" s="43"/>
      <c r="B145" s="43"/>
      <c r="C145" s="43"/>
      <c r="D145" s="43"/>
      <c r="E145" s="43"/>
      <c r="F145" s="43"/>
      <c r="G145" s="43"/>
      <c r="H145" s="43"/>
      <c r="I145" s="43"/>
    </row>
    <row r="146" spans="1:9" ht="15.75" customHeight="1" x14ac:dyDescent="0.15">
      <c r="A146" s="43"/>
      <c r="B146" s="43"/>
      <c r="C146" s="43"/>
      <c r="D146" s="43"/>
      <c r="E146" s="43"/>
      <c r="F146" s="43"/>
      <c r="G146" s="43"/>
      <c r="H146" s="43"/>
      <c r="I146" s="43"/>
    </row>
    <row r="147" spans="1:9" ht="15.75" customHeight="1" x14ac:dyDescent="0.15">
      <c r="A147" s="43"/>
      <c r="B147" s="43"/>
      <c r="C147" s="43"/>
      <c r="D147" s="43"/>
      <c r="E147" s="43"/>
      <c r="F147" s="43"/>
      <c r="G147" s="43"/>
      <c r="H147" s="43"/>
      <c r="I147" s="43"/>
    </row>
    <row r="148" spans="1:9" ht="15.75" customHeight="1" x14ac:dyDescent="0.15">
      <c r="A148" s="43"/>
      <c r="B148" s="43"/>
      <c r="C148" s="43"/>
      <c r="D148" s="43"/>
      <c r="E148" s="43"/>
      <c r="F148" s="43"/>
      <c r="G148" s="43"/>
      <c r="H148" s="43"/>
      <c r="I148" s="43"/>
    </row>
    <row r="149" spans="1:9" ht="15.75" customHeight="1" x14ac:dyDescent="0.15">
      <c r="A149" s="43"/>
      <c r="B149" s="43"/>
      <c r="C149" s="43"/>
      <c r="D149" s="43"/>
      <c r="E149" s="43"/>
      <c r="F149" s="43"/>
      <c r="G149" s="43"/>
      <c r="H149" s="43"/>
      <c r="I149" s="43"/>
    </row>
    <row r="150" spans="1:9" ht="15.75" customHeight="1" x14ac:dyDescent="0.15">
      <c r="A150" s="43"/>
      <c r="B150" s="43"/>
      <c r="C150" s="43"/>
      <c r="D150" s="43"/>
      <c r="E150" s="43"/>
      <c r="F150" s="43"/>
      <c r="G150" s="43"/>
      <c r="H150" s="43"/>
      <c r="I150" s="43"/>
    </row>
    <row r="151" spans="1:9" ht="15.75" customHeight="1" x14ac:dyDescent="0.15">
      <c r="A151" s="43"/>
      <c r="B151" s="43"/>
      <c r="C151" s="43"/>
      <c r="D151" s="43"/>
      <c r="E151" s="43"/>
      <c r="F151" s="43"/>
      <c r="G151" s="43"/>
      <c r="H151" s="43"/>
      <c r="I151" s="43"/>
    </row>
    <row r="152" spans="1:9" ht="15.75" customHeight="1" x14ac:dyDescent="0.15">
      <c r="A152" s="43"/>
      <c r="B152" s="43"/>
      <c r="C152" s="43"/>
      <c r="D152" s="43"/>
      <c r="E152" s="43"/>
      <c r="F152" s="43"/>
      <c r="G152" s="43"/>
      <c r="H152" s="43"/>
      <c r="I152" s="43"/>
    </row>
    <row r="153" spans="1:9" ht="15.75" customHeight="1" x14ac:dyDescent="0.15">
      <c r="A153" s="43"/>
      <c r="B153" s="43"/>
      <c r="C153" s="43"/>
      <c r="D153" s="43"/>
      <c r="E153" s="43"/>
      <c r="F153" s="43"/>
      <c r="G153" s="43"/>
      <c r="H153" s="43"/>
      <c r="I153" s="43"/>
    </row>
    <row r="154" spans="1:9" ht="15.75" customHeight="1" x14ac:dyDescent="0.15">
      <c r="A154" s="43"/>
      <c r="B154" s="43"/>
      <c r="C154" s="43"/>
      <c r="D154" s="43"/>
      <c r="E154" s="43"/>
      <c r="F154" s="43"/>
      <c r="G154" s="43"/>
      <c r="H154" s="43"/>
      <c r="I154" s="43"/>
    </row>
    <row r="155" spans="1:9" ht="15.75" customHeight="1" x14ac:dyDescent="0.15">
      <c r="A155" s="43"/>
      <c r="B155" s="43"/>
      <c r="C155" s="43"/>
      <c r="D155" s="43"/>
      <c r="E155" s="43"/>
      <c r="F155" s="43"/>
      <c r="G155" s="43"/>
      <c r="H155" s="43"/>
      <c r="I155" s="43"/>
    </row>
    <row r="156" spans="1:9" ht="15.75" customHeight="1" x14ac:dyDescent="0.15">
      <c r="A156" s="43"/>
      <c r="B156" s="43"/>
      <c r="C156" s="43"/>
      <c r="D156" s="43"/>
      <c r="E156" s="43"/>
      <c r="F156" s="43"/>
      <c r="G156" s="43"/>
      <c r="H156" s="43"/>
      <c r="I156" s="43"/>
    </row>
    <row r="157" spans="1:9" ht="15.75" customHeight="1" x14ac:dyDescent="0.15">
      <c r="A157" s="43"/>
      <c r="B157" s="43"/>
      <c r="C157" s="43"/>
      <c r="D157" s="43"/>
      <c r="E157" s="43"/>
      <c r="F157" s="43"/>
      <c r="G157" s="43"/>
      <c r="H157" s="43"/>
      <c r="I157" s="43"/>
    </row>
    <row r="158" spans="1:9" ht="15.75" customHeight="1" x14ac:dyDescent="0.15">
      <c r="A158" s="43"/>
      <c r="B158" s="43"/>
      <c r="C158" s="43"/>
      <c r="D158" s="43"/>
      <c r="E158" s="43"/>
      <c r="F158" s="43"/>
      <c r="G158" s="43"/>
      <c r="H158" s="43"/>
      <c r="I158" s="43"/>
    </row>
    <row r="159" spans="1:9" ht="15.75" customHeight="1" x14ac:dyDescent="0.15">
      <c r="A159" s="43"/>
      <c r="B159" s="43"/>
      <c r="C159" s="43"/>
      <c r="D159" s="43"/>
      <c r="E159" s="43"/>
      <c r="F159" s="43"/>
      <c r="G159" s="43"/>
      <c r="H159" s="43"/>
      <c r="I159" s="43"/>
    </row>
    <row r="160" spans="1:9" ht="15.75" customHeight="1" x14ac:dyDescent="0.15">
      <c r="A160" s="43"/>
      <c r="B160" s="43"/>
      <c r="C160" s="43"/>
      <c r="D160" s="43"/>
      <c r="E160" s="43"/>
      <c r="F160" s="43"/>
      <c r="G160" s="43"/>
      <c r="H160" s="43"/>
      <c r="I160" s="43"/>
    </row>
    <row r="161" spans="1:9" ht="15.75" customHeight="1" x14ac:dyDescent="0.15">
      <c r="A161" s="43"/>
      <c r="B161" s="43"/>
      <c r="C161" s="43"/>
      <c r="D161" s="43"/>
      <c r="E161" s="43"/>
      <c r="F161" s="43"/>
      <c r="G161" s="43"/>
      <c r="H161" s="43"/>
      <c r="I161" s="43"/>
    </row>
    <row r="162" spans="1:9" ht="15.75" customHeight="1" x14ac:dyDescent="0.15">
      <c r="A162" s="43"/>
      <c r="B162" s="43"/>
      <c r="C162" s="43"/>
      <c r="D162" s="43"/>
      <c r="E162" s="43"/>
      <c r="F162" s="43"/>
      <c r="G162" s="43"/>
      <c r="H162" s="43"/>
      <c r="I162" s="43"/>
    </row>
    <row r="163" spans="1:9" ht="15.75" customHeight="1" x14ac:dyDescent="0.15">
      <c r="A163" s="43"/>
      <c r="B163" s="43"/>
      <c r="C163" s="43"/>
      <c r="D163" s="43"/>
      <c r="E163" s="43"/>
      <c r="F163" s="43"/>
      <c r="G163" s="43"/>
      <c r="H163" s="43"/>
      <c r="I163" s="43"/>
    </row>
    <row r="164" spans="1:9" ht="15.75" customHeight="1" x14ac:dyDescent="0.15">
      <c r="A164" s="43"/>
      <c r="B164" s="43"/>
      <c r="C164" s="43"/>
      <c r="D164" s="43"/>
      <c r="E164" s="43"/>
      <c r="F164" s="43"/>
      <c r="G164" s="43"/>
      <c r="H164" s="43"/>
      <c r="I164" s="43"/>
    </row>
    <row r="165" spans="1:9" ht="15.75" customHeight="1" x14ac:dyDescent="0.15">
      <c r="A165" s="43"/>
      <c r="B165" s="43"/>
      <c r="C165" s="43"/>
      <c r="D165" s="43"/>
      <c r="E165" s="43"/>
      <c r="F165" s="43"/>
      <c r="G165" s="43"/>
      <c r="H165" s="43"/>
      <c r="I165" s="43"/>
    </row>
    <row r="166" spans="1:9" ht="15.75" customHeight="1" x14ac:dyDescent="0.15">
      <c r="A166" s="43"/>
      <c r="B166" s="43"/>
      <c r="C166" s="43"/>
      <c r="D166" s="43"/>
      <c r="E166" s="43"/>
      <c r="F166" s="43"/>
      <c r="G166" s="43"/>
      <c r="H166" s="43"/>
      <c r="I166" s="43"/>
    </row>
    <row r="167" spans="1:9" ht="15.75" customHeight="1" x14ac:dyDescent="0.15">
      <c r="A167" s="43"/>
      <c r="B167" s="43"/>
      <c r="C167" s="43"/>
      <c r="D167" s="43"/>
      <c r="E167" s="43"/>
      <c r="F167" s="43"/>
      <c r="G167" s="43"/>
      <c r="H167" s="43"/>
      <c r="I167" s="43"/>
    </row>
    <row r="168" spans="1:9" ht="15.75" customHeight="1" x14ac:dyDescent="0.15">
      <c r="A168" s="43"/>
      <c r="B168" s="43"/>
      <c r="C168" s="43"/>
      <c r="D168" s="43"/>
      <c r="E168" s="43"/>
      <c r="F168" s="43"/>
      <c r="G168" s="43"/>
      <c r="H168" s="43"/>
      <c r="I168" s="43"/>
    </row>
    <row r="169" spans="1:9" ht="15.75" customHeight="1" x14ac:dyDescent="0.15">
      <c r="A169" s="43"/>
      <c r="B169" s="43"/>
      <c r="C169" s="43"/>
      <c r="D169" s="43"/>
      <c r="E169" s="43"/>
      <c r="F169" s="43"/>
      <c r="G169" s="43"/>
      <c r="H169" s="43"/>
      <c r="I169" s="43"/>
    </row>
    <row r="170" spans="1:9" ht="15.75" customHeight="1" x14ac:dyDescent="0.15">
      <c r="A170" s="43"/>
      <c r="B170" s="43"/>
      <c r="C170" s="43"/>
      <c r="D170" s="43"/>
      <c r="E170" s="43"/>
      <c r="F170" s="43"/>
      <c r="G170" s="43"/>
      <c r="H170" s="43"/>
      <c r="I170" s="43"/>
    </row>
    <row r="171" spans="1:9" ht="15.75" customHeight="1" x14ac:dyDescent="0.15">
      <c r="A171" s="43"/>
      <c r="B171" s="43"/>
      <c r="C171" s="43"/>
      <c r="D171" s="43"/>
      <c r="E171" s="43"/>
      <c r="F171" s="43"/>
      <c r="G171" s="43"/>
      <c r="H171" s="43"/>
      <c r="I171" s="43"/>
    </row>
    <row r="172" spans="1:9" ht="15.75" customHeight="1" x14ac:dyDescent="0.15">
      <c r="A172" s="43"/>
      <c r="B172" s="43"/>
      <c r="C172" s="43"/>
      <c r="D172" s="43"/>
      <c r="E172" s="43"/>
      <c r="F172" s="43"/>
      <c r="G172" s="43"/>
      <c r="H172" s="43"/>
      <c r="I172" s="43"/>
    </row>
    <row r="173" spans="1:9" ht="15.75" customHeight="1" x14ac:dyDescent="0.15">
      <c r="A173" s="43"/>
      <c r="B173" s="43"/>
      <c r="C173" s="43"/>
      <c r="D173" s="43"/>
      <c r="E173" s="43"/>
      <c r="F173" s="43"/>
      <c r="G173" s="43"/>
      <c r="H173" s="43"/>
      <c r="I173" s="43"/>
    </row>
    <row r="174" spans="1:9" ht="15.75" customHeight="1" x14ac:dyDescent="0.15">
      <c r="A174" s="43"/>
      <c r="B174" s="43"/>
      <c r="C174" s="43"/>
      <c r="D174" s="43"/>
      <c r="E174" s="43"/>
      <c r="F174" s="43"/>
      <c r="G174" s="43"/>
      <c r="H174" s="43"/>
      <c r="I174" s="43"/>
    </row>
    <row r="175" spans="1:9" ht="15.75" customHeight="1" x14ac:dyDescent="0.15">
      <c r="A175" s="43"/>
      <c r="B175" s="43"/>
      <c r="C175" s="43"/>
      <c r="D175" s="43"/>
      <c r="E175" s="43"/>
      <c r="F175" s="43"/>
      <c r="G175" s="43"/>
      <c r="H175" s="43"/>
      <c r="I175" s="43"/>
    </row>
    <row r="176" spans="1:9" ht="15.75" customHeight="1" x14ac:dyDescent="0.15">
      <c r="A176" s="43"/>
      <c r="B176" s="43"/>
      <c r="C176" s="43"/>
      <c r="D176" s="43"/>
      <c r="E176" s="43"/>
      <c r="F176" s="43"/>
      <c r="G176" s="43"/>
      <c r="H176" s="43"/>
      <c r="I176" s="43"/>
    </row>
    <row r="177" spans="1:9" ht="15.75" customHeight="1" x14ac:dyDescent="0.15">
      <c r="A177" s="43"/>
      <c r="B177" s="43"/>
      <c r="C177" s="43"/>
      <c r="D177" s="43"/>
      <c r="E177" s="43"/>
      <c r="F177" s="43"/>
      <c r="G177" s="43"/>
      <c r="H177" s="43"/>
      <c r="I177" s="43"/>
    </row>
    <row r="178" spans="1:9" ht="15.75" customHeight="1" x14ac:dyDescent="0.15">
      <c r="A178" s="43"/>
      <c r="B178" s="43"/>
      <c r="C178" s="43"/>
      <c r="D178" s="43"/>
      <c r="E178" s="43"/>
      <c r="F178" s="43"/>
      <c r="G178" s="43"/>
      <c r="H178" s="43"/>
      <c r="I178" s="43"/>
    </row>
    <row r="179" spans="1:9" ht="15.75" customHeight="1" x14ac:dyDescent="0.15">
      <c r="A179" s="43"/>
      <c r="B179" s="43"/>
      <c r="C179" s="43"/>
      <c r="D179" s="43"/>
      <c r="E179" s="43"/>
      <c r="F179" s="43"/>
      <c r="G179" s="43"/>
      <c r="H179" s="43"/>
      <c r="I179" s="43"/>
    </row>
    <row r="180" spans="1:9" ht="15.75" customHeight="1" x14ac:dyDescent="0.15">
      <c r="A180" s="43"/>
      <c r="B180" s="43"/>
      <c r="C180" s="43"/>
      <c r="D180" s="43"/>
      <c r="E180" s="43"/>
      <c r="F180" s="43"/>
      <c r="G180" s="43"/>
      <c r="H180" s="43"/>
      <c r="I180" s="43"/>
    </row>
    <row r="181" spans="1:9" ht="15.75" customHeight="1" x14ac:dyDescent="0.15">
      <c r="A181" s="43"/>
      <c r="B181" s="43"/>
      <c r="C181" s="43"/>
      <c r="D181" s="43"/>
      <c r="E181" s="43"/>
      <c r="F181" s="43"/>
      <c r="G181" s="43"/>
      <c r="H181" s="43"/>
      <c r="I181" s="43"/>
    </row>
    <row r="182" spans="1:9" ht="15.75" customHeight="1" x14ac:dyDescent="0.15">
      <c r="A182" s="43"/>
      <c r="B182" s="43"/>
      <c r="C182" s="43"/>
      <c r="D182" s="43"/>
      <c r="E182" s="43"/>
      <c r="F182" s="43"/>
      <c r="G182" s="43"/>
      <c r="H182" s="43"/>
      <c r="I182" s="43"/>
    </row>
    <row r="183" spans="1:9" ht="15.75" customHeight="1" x14ac:dyDescent="0.15">
      <c r="A183" s="43"/>
      <c r="B183" s="43"/>
      <c r="C183" s="43"/>
      <c r="D183" s="43"/>
      <c r="E183" s="43"/>
      <c r="F183" s="43"/>
      <c r="G183" s="43"/>
      <c r="H183" s="43"/>
      <c r="I183" s="43"/>
    </row>
    <row r="184" spans="1:9" ht="15.75" customHeight="1" x14ac:dyDescent="0.15">
      <c r="A184" s="43"/>
      <c r="B184" s="43"/>
      <c r="C184" s="43"/>
      <c r="D184" s="43"/>
      <c r="E184" s="43"/>
      <c r="F184" s="43"/>
      <c r="G184" s="43"/>
      <c r="H184" s="43"/>
      <c r="I184" s="43"/>
    </row>
    <row r="185" spans="1:9" ht="15.75" customHeight="1" x14ac:dyDescent="0.15">
      <c r="A185" s="43"/>
      <c r="B185" s="43"/>
      <c r="C185" s="43"/>
      <c r="D185" s="43"/>
      <c r="E185" s="43"/>
      <c r="F185" s="43"/>
      <c r="G185" s="43"/>
      <c r="H185" s="43"/>
      <c r="I185" s="43"/>
    </row>
    <row r="186" spans="1:9" ht="15.75" customHeight="1" x14ac:dyDescent="0.15">
      <c r="A186" s="43"/>
      <c r="B186" s="43"/>
      <c r="C186" s="43"/>
      <c r="D186" s="43"/>
      <c r="E186" s="43"/>
      <c r="F186" s="43"/>
      <c r="G186" s="43"/>
      <c r="H186" s="43"/>
      <c r="I186" s="43"/>
    </row>
    <row r="187" spans="1:9" ht="15.75" customHeight="1" x14ac:dyDescent="0.15">
      <c r="A187" s="43"/>
      <c r="B187" s="43"/>
      <c r="C187" s="43"/>
      <c r="D187" s="43"/>
      <c r="E187" s="43"/>
      <c r="F187" s="43"/>
      <c r="G187" s="43"/>
      <c r="H187" s="43"/>
      <c r="I187" s="43"/>
    </row>
    <row r="188" spans="1:9" ht="15.75" customHeight="1" x14ac:dyDescent="0.15">
      <c r="A188" s="43"/>
      <c r="B188" s="43"/>
      <c r="C188" s="43"/>
      <c r="D188" s="43"/>
      <c r="E188" s="43"/>
      <c r="F188" s="43"/>
      <c r="G188" s="43"/>
      <c r="H188" s="43"/>
      <c r="I188" s="43"/>
    </row>
    <row r="189" spans="1:9" ht="15.75" customHeight="1" x14ac:dyDescent="0.15">
      <c r="A189" s="43"/>
      <c r="B189" s="43"/>
      <c r="C189" s="43"/>
      <c r="D189" s="43"/>
      <c r="E189" s="43"/>
      <c r="F189" s="43"/>
      <c r="G189" s="43"/>
      <c r="H189" s="43"/>
      <c r="I189" s="43"/>
    </row>
    <row r="190" spans="1:9" ht="15.75" customHeight="1" x14ac:dyDescent="0.15">
      <c r="A190" s="43"/>
      <c r="B190" s="43"/>
      <c r="C190" s="43"/>
      <c r="D190" s="43"/>
      <c r="E190" s="43"/>
      <c r="F190" s="43"/>
      <c r="G190" s="43"/>
      <c r="H190" s="43"/>
      <c r="I190" s="43"/>
    </row>
    <row r="191" spans="1:9" ht="15.75" customHeight="1" x14ac:dyDescent="0.15">
      <c r="A191" s="43"/>
      <c r="B191" s="43"/>
      <c r="C191" s="43"/>
      <c r="D191" s="43"/>
      <c r="E191" s="43"/>
      <c r="F191" s="43"/>
      <c r="G191" s="43"/>
      <c r="H191" s="43"/>
      <c r="I191" s="43"/>
    </row>
    <row r="192" spans="1:9" ht="15.75" customHeight="1" x14ac:dyDescent="0.15">
      <c r="A192" s="43"/>
      <c r="B192" s="43"/>
      <c r="C192" s="43"/>
      <c r="D192" s="43"/>
      <c r="E192" s="43"/>
      <c r="F192" s="43"/>
      <c r="G192" s="43"/>
      <c r="H192" s="43"/>
      <c r="I192" s="43"/>
    </row>
    <row r="193" spans="1:9" ht="15.75" customHeight="1" x14ac:dyDescent="0.15">
      <c r="A193" s="43"/>
      <c r="B193" s="43"/>
      <c r="C193" s="43"/>
      <c r="D193" s="43"/>
      <c r="E193" s="43"/>
      <c r="F193" s="43"/>
      <c r="G193" s="43"/>
      <c r="H193" s="43"/>
      <c r="I193" s="43"/>
    </row>
    <row r="194" spans="1:9" ht="15.75" customHeight="1" x14ac:dyDescent="0.15">
      <c r="A194" s="43"/>
      <c r="B194" s="43"/>
      <c r="C194" s="43"/>
      <c r="D194" s="43"/>
      <c r="E194" s="43"/>
      <c r="F194" s="43"/>
      <c r="G194" s="43"/>
      <c r="H194" s="43"/>
      <c r="I194" s="43"/>
    </row>
    <row r="195" spans="1:9" ht="15.75" customHeight="1" x14ac:dyDescent="0.15">
      <c r="A195" s="43"/>
      <c r="B195" s="43"/>
      <c r="C195" s="43"/>
      <c r="D195" s="43"/>
      <c r="E195" s="43"/>
      <c r="F195" s="43"/>
      <c r="G195" s="43"/>
      <c r="H195" s="43"/>
      <c r="I195" s="43"/>
    </row>
    <row r="196" spans="1:9" ht="15.75" customHeight="1" x14ac:dyDescent="0.15">
      <c r="A196" s="37"/>
      <c r="B196" s="36"/>
      <c r="C196" s="36"/>
      <c r="D196" s="36"/>
      <c r="E196" s="36"/>
      <c r="F196" s="36"/>
      <c r="G196" s="36"/>
      <c r="H196" s="36"/>
      <c r="I196" s="36"/>
    </row>
    <row r="197" spans="1:9" ht="15.75" customHeight="1" x14ac:dyDescent="0.15">
      <c r="A197" s="37"/>
      <c r="B197" s="36"/>
      <c r="C197" s="36"/>
      <c r="D197" s="36"/>
      <c r="E197" s="36"/>
      <c r="F197" s="36"/>
      <c r="G197" s="36"/>
      <c r="H197" s="36"/>
      <c r="I197" s="36"/>
    </row>
    <row r="198" spans="1:9" ht="15.75" customHeight="1" x14ac:dyDescent="0.15">
      <c r="A198" s="37"/>
      <c r="B198" s="36"/>
      <c r="C198" s="36"/>
      <c r="D198" s="36"/>
      <c r="E198" s="36"/>
      <c r="F198" s="36"/>
      <c r="G198" s="36"/>
      <c r="H198" s="36"/>
      <c r="I198" s="36"/>
    </row>
    <row r="199" spans="1:9" ht="15.75" customHeight="1" x14ac:dyDescent="0.15">
      <c r="A199" s="37"/>
      <c r="B199" s="36"/>
      <c r="C199" s="36"/>
      <c r="D199" s="36"/>
      <c r="E199" s="36"/>
      <c r="F199" s="36"/>
      <c r="G199" s="36"/>
      <c r="H199" s="36"/>
      <c r="I199" s="36"/>
    </row>
    <row r="200" spans="1:9" ht="15.75" customHeight="1" x14ac:dyDescent="0.15">
      <c r="A200" s="37"/>
      <c r="B200" s="36"/>
      <c r="C200" s="36"/>
      <c r="D200" s="36"/>
      <c r="E200" s="36"/>
      <c r="F200" s="36"/>
      <c r="G200" s="36"/>
      <c r="H200" s="36"/>
      <c r="I200" s="36"/>
    </row>
    <row r="201" spans="1:9" ht="15.75" customHeight="1" x14ac:dyDescent="0.15">
      <c r="A201" s="37"/>
      <c r="B201" s="36"/>
      <c r="C201" s="36"/>
      <c r="D201" s="36"/>
      <c r="E201" s="36"/>
      <c r="F201" s="36"/>
      <c r="G201" s="36"/>
      <c r="H201" s="36"/>
      <c r="I201" s="36"/>
    </row>
    <row r="202" spans="1:9" ht="15.75" customHeight="1" x14ac:dyDescent="0.15">
      <c r="A202" s="37"/>
      <c r="B202" s="36"/>
      <c r="C202" s="36"/>
      <c r="D202" s="36"/>
      <c r="E202" s="36"/>
      <c r="F202" s="36"/>
      <c r="G202" s="36"/>
      <c r="H202" s="36"/>
      <c r="I202" s="36"/>
    </row>
    <row r="203" spans="1:9" ht="15.75" customHeight="1" x14ac:dyDescent="0.15">
      <c r="A203" s="37"/>
      <c r="B203" s="36"/>
      <c r="C203" s="36"/>
      <c r="D203" s="36"/>
      <c r="E203" s="36"/>
      <c r="F203" s="36"/>
      <c r="G203" s="36"/>
      <c r="H203" s="36"/>
      <c r="I203" s="36"/>
    </row>
    <row r="204" spans="1:9" ht="15.75" customHeight="1" x14ac:dyDescent="0.15">
      <c r="A204" s="37"/>
      <c r="B204" s="36"/>
      <c r="C204" s="36"/>
      <c r="D204" s="36"/>
      <c r="E204" s="36"/>
      <c r="F204" s="36"/>
      <c r="G204" s="36"/>
      <c r="H204" s="36"/>
      <c r="I204" s="36"/>
    </row>
    <row r="205" spans="1:9" ht="15.75" customHeight="1" x14ac:dyDescent="0.15">
      <c r="A205" s="37"/>
      <c r="B205" s="36"/>
      <c r="C205" s="36"/>
      <c r="D205" s="36"/>
      <c r="E205" s="36"/>
      <c r="F205" s="36"/>
      <c r="G205" s="36"/>
      <c r="H205" s="36"/>
      <c r="I205" s="36"/>
    </row>
    <row r="206" spans="1:9" ht="15.75" customHeight="1" x14ac:dyDescent="0.15">
      <c r="A206" s="37"/>
      <c r="B206" s="36"/>
      <c r="C206" s="36"/>
      <c r="D206" s="36"/>
      <c r="E206" s="36"/>
      <c r="F206" s="36"/>
      <c r="G206" s="36"/>
      <c r="H206" s="36"/>
      <c r="I206" s="36"/>
    </row>
    <row r="207" spans="1:9" ht="15.75" customHeight="1" x14ac:dyDescent="0.15">
      <c r="A207" s="37"/>
      <c r="B207" s="36"/>
      <c r="C207" s="36"/>
      <c r="D207" s="36"/>
      <c r="E207" s="36"/>
      <c r="F207" s="36"/>
      <c r="G207" s="36"/>
      <c r="H207" s="36"/>
      <c r="I207" s="36"/>
    </row>
    <row r="208" spans="1:9" ht="15.75" customHeight="1" x14ac:dyDescent="0.15">
      <c r="A208" s="37"/>
      <c r="B208" s="36"/>
      <c r="C208" s="36"/>
      <c r="D208" s="36"/>
      <c r="E208" s="36"/>
      <c r="F208" s="36"/>
      <c r="G208" s="36"/>
      <c r="H208" s="36"/>
      <c r="I208" s="36"/>
    </row>
    <row r="209" spans="1:9" ht="15.75" customHeight="1" x14ac:dyDescent="0.15">
      <c r="A209" s="37"/>
      <c r="B209" s="36"/>
      <c r="C209" s="36"/>
      <c r="D209" s="36"/>
      <c r="E209" s="36"/>
      <c r="F209" s="36"/>
      <c r="G209" s="36"/>
      <c r="H209" s="36"/>
      <c r="I209" s="36"/>
    </row>
    <row r="210" spans="1:9" ht="15.75" customHeight="1" x14ac:dyDescent="0.15">
      <c r="A210" s="37"/>
      <c r="B210" s="36"/>
      <c r="C210" s="36"/>
      <c r="D210" s="36"/>
      <c r="E210" s="36"/>
      <c r="F210" s="36"/>
      <c r="G210" s="36"/>
      <c r="H210" s="36"/>
      <c r="I210" s="36"/>
    </row>
    <row r="211" spans="1:9" ht="15.75" customHeight="1" x14ac:dyDescent="0.15">
      <c r="A211" s="37"/>
      <c r="B211" s="36"/>
      <c r="C211" s="36"/>
      <c r="D211" s="36"/>
      <c r="E211" s="36"/>
      <c r="F211" s="36"/>
      <c r="G211" s="36"/>
      <c r="H211" s="36"/>
      <c r="I211" s="36"/>
    </row>
    <row r="212" spans="1:9" ht="15.75" customHeight="1" x14ac:dyDescent="0.15">
      <c r="A212" s="37"/>
      <c r="B212" s="36"/>
      <c r="C212" s="36"/>
      <c r="D212" s="36"/>
      <c r="E212" s="36"/>
      <c r="F212" s="36"/>
      <c r="G212" s="36"/>
      <c r="H212" s="36"/>
      <c r="I212" s="36"/>
    </row>
    <row r="213" spans="1:9" ht="15.75" customHeight="1" x14ac:dyDescent="0.15">
      <c r="A213" s="37"/>
      <c r="B213" s="36"/>
      <c r="C213" s="36"/>
      <c r="D213" s="36"/>
      <c r="E213" s="36"/>
      <c r="F213" s="36"/>
      <c r="G213" s="36"/>
      <c r="H213" s="36"/>
      <c r="I213" s="36"/>
    </row>
    <row r="214" spans="1:9" ht="15.75" customHeight="1" x14ac:dyDescent="0.15">
      <c r="A214" s="37"/>
      <c r="B214" s="36"/>
      <c r="C214" s="36"/>
      <c r="D214" s="36"/>
      <c r="E214" s="36"/>
      <c r="F214" s="36"/>
      <c r="G214" s="36"/>
      <c r="H214" s="36"/>
      <c r="I214" s="36"/>
    </row>
    <row r="215" spans="1:9" ht="15.75" customHeight="1" x14ac:dyDescent="0.15">
      <c r="A215" s="37"/>
      <c r="B215" s="36"/>
      <c r="C215" s="36"/>
      <c r="D215" s="36"/>
      <c r="E215" s="36"/>
      <c r="F215" s="36"/>
      <c r="G215" s="36"/>
      <c r="H215" s="36"/>
      <c r="I215" s="36"/>
    </row>
    <row r="216" spans="1:9" ht="15.75" customHeight="1" x14ac:dyDescent="0.15">
      <c r="A216" s="37"/>
      <c r="B216" s="36"/>
      <c r="C216" s="36"/>
      <c r="D216" s="36"/>
      <c r="E216" s="36"/>
      <c r="F216" s="36"/>
      <c r="G216" s="36"/>
      <c r="H216" s="36"/>
      <c r="I216" s="36"/>
    </row>
    <row r="217" spans="1:9" ht="15.75" customHeight="1" x14ac:dyDescent="0.15">
      <c r="A217" s="37"/>
      <c r="B217" s="36"/>
      <c r="C217" s="36"/>
      <c r="D217" s="36"/>
      <c r="E217" s="36"/>
      <c r="F217" s="36"/>
      <c r="G217" s="36"/>
      <c r="H217" s="36"/>
      <c r="I217" s="36"/>
    </row>
    <row r="218" spans="1:9" ht="15.75" customHeight="1" x14ac:dyDescent="0.15">
      <c r="A218" s="37"/>
      <c r="B218" s="36"/>
      <c r="C218" s="36"/>
      <c r="D218" s="36"/>
      <c r="E218" s="36"/>
      <c r="F218" s="36"/>
      <c r="G218" s="36"/>
      <c r="H218" s="36"/>
      <c r="I218" s="36"/>
    </row>
    <row r="219" spans="1:9" ht="15.75" customHeight="1" x14ac:dyDescent="0.15">
      <c r="A219" s="37"/>
      <c r="B219" s="36"/>
      <c r="C219" s="36"/>
      <c r="D219" s="36"/>
      <c r="E219" s="36"/>
      <c r="F219" s="36"/>
      <c r="G219" s="36"/>
      <c r="H219" s="36"/>
      <c r="I219" s="36"/>
    </row>
    <row r="220" spans="1:9" ht="15.75" customHeight="1" x14ac:dyDescent="0.15">
      <c r="A220" s="37"/>
      <c r="B220" s="36"/>
      <c r="C220" s="36"/>
      <c r="D220" s="36"/>
      <c r="E220" s="36"/>
      <c r="F220" s="36"/>
      <c r="G220" s="36"/>
      <c r="H220" s="36"/>
      <c r="I220" s="36"/>
    </row>
    <row r="221" spans="1:9" ht="15.75" customHeight="1" x14ac:dyDescent="0.15">
      <c r="A221" s="37"/>
      <c r="B221" s="36"/>
      <c r="C221" s="36"/>
      <c r="D221" s="36"/>
      <c r="E221" s="36"/>
      <c r="F221" s="36"/>
      <c r="G221" s="36"/>
      <c r="H221" s="36"/>
      <c r="I221" s="36"/>
    </row>
    <row r="222" spans="1:9" ht="15.75" customHeight="1" x14ac:dyDescent="0.15">
      <c r="A222" s="37"/>
      <c r="B222" s="36"/>
      <c r="C222" s="36"/>
      <c r="D222" s="36"/>
      <c r="E222" s="36"/>
      <c r="F222" s="36"/>
      <c r="G222" s="36"/>
      <c r="H222" s="36"/>
      <c r="I222" s="36"/>
    </row>
    <row r="223" spans="1:9" ht="15.75" customHeight="1" x14ac:dyDescent="0.15">
      <c r="A223" s="37"/>
      <c r="B223" s="36"/>
      <c r="C223" s="36"/>
      <c r="D223" s="36"/>
      <c r="E223" s="36"/>
      <c r="F223" s="36"/>
      <c r="G223" s="36"/>
      <c r="H223" s="36"/>
      <c r="I223" s="36"/>
    </row>
    <row r="224" spans="1:9" ht="15.75" customHeight="1" x14ac:dyDescent="0.15">
      <c r="A224" s="37"/>
      <c r="B224" s="36"/>
      <c r="C224" s="36"/>
      <c r="D224" s="36"/>
      <c r="E224" s="36"/>
      <c r="F224" s="36"/>
      <c r="G224" s="36"/>
      <c r="H224" s="36"/>
      <c r="I224" s="36"/>
    </row>
    <row r="225" spans="1:9" ht="15.75" customHeight="1" x14ac:dyDescent="0.15">
      <c r="A225" s="37"/>
      <c r="B225" s="36"/>
      <c r="C225" s="36"/>
      <c r="D225" s="36"/>
      <c r="E225" s="36"/>
      <c r="F225" s="36"/>
      <c r="G225" s="36"/>
      <c r="H225" s="36"/>
      <c r="I225" s="36"/>
    </row>
    <row r="226" spans="1:9" ht="15.75" customHeight="1" x14ac:dyDescent="0.15">
      <c r="A226" s="37"/>
      <c r="B226" s="36"/>
      <c r="C226" s="36"/>
      <c r="D226" s="36"/>
      <c r="E226" s="36"/>
      <c r="F226" s="36"/>
      <c r="G226" s="36"/>
      <c r="H226" s="36"/>
      <c r="I226" s="36"/>
    </row>
    <row r="227" spans="1:9" ht="15.75" customHeight="1" x14ac:dyDescent="0.15">
      <c r="A227" s="37"/>
      <c r="B227" s="36"/>
      <c r="C227" s="36"/>
      <c r="D227" s="36"/>
      <c r="E227" s="36"/>
      <c r="F227" s="36"/>
      <c r="G227" s="36"/>
      <c r="H227" s="36"/>
      <c r="I227" s="36"/>
    </row>
    <row r="228" spans="1:9" ht="15.75" customHeight="1" x14ac:dyDescent="0.15">
      <c r="A228" s="37"/>
      <c r="B228" s="36"/>
      <c r="C228" s="36"/>
      <c r="D228" s="36"/>
      <c r="E228" s="36"/>
      <c r="F228" s="36"/>
      <c r="G228" s="36"/>
      <c r="H228" s="36"/>
      <c r="I228" s="36"/>
    </row>
    <row r="229" spans="1:9" ht="15.75" customHeight="1" x14ac:dyDescent="0.15">
      <c r="A229" s="37"/>
      <c r="B229" s="36"/>
      <c r="C229" s="36"/>
      <c r="D229" s="36"/>
      <c r="E229" s="36"/>
      <c r="F229" s="36"/>
      <c r="G229" s="36"/>
      <c r="H229" s="36"/>
      <c r="I229" s="36"/>
    </row>
    <row r="230" spans="1:9" ht="15.75" customHeight="1" x14ac:dyDescent="0.15">
      <c r="A230" s="37"/>
      <c r="B230" s="36"/>
      <c r="C230" s="36"/>
      <c r="D230" s="36"/>
      <c r="E230" s="36"/>
      <c r="F230" s="36"/>
      <c r="G230" s="36"/>
      <c r="H230" s="36"/>
      <c r="I230" s="36"/>
    </row>
    <row r="231" spans="1:9" ht="15.75" customHeight="1" x14ac:dyDescent="0.15">
      <c r="A231" s="37"/>
      <c r="B231" s="36"/>
      <c r="C231" s="36"/>
      <c r="D231" s="36"/>
      <c r="E231" s="36"/>
      <c r="F231" s="36"/>
      <c r="G231" s="36"/>
      <c r="H231" s="36"/>
      <c r="I231" s="36"/>
    </row>
    <row r="232" spans="1:9" ht="15.75" customHeight="1" x14ac:dyDescent="0.15">
      <c r="A232" s="37"/>
      <c r="B232" s="36"/>
      <c r="C232" s="36"/>
      <c r="D232" s="36"/>
      <c r="E232" s="36"/>
      <c r="F232" s="36"/>
      <c r="G232" s="36"/>
      <c r="H232" s="36"/>
      <c r="I232" s="36"/>
    </row>
    <row r="233" spans="1:9" ht="15.75" customHeight="1" x14ac:dyDescent="0.15">
      <c r="A233" s="37"/>
      <c r="B233" s="36"/>
      <c r="C233" s="36"/>
      <c r="D233" s="36"/>
      <c r="E233" s="36"/>
      <c r="F233" s="36"/>
      <c r="G233" s="36"/>
      <c r="H233" s="36"/>
      <c r="I233" s="36"/>
    </row>
    <row r="234" spans="1:9" ht="15.75" customHeight="1" x14ac:dyDescent="0.15">
      <c r="A234" s="37"/>
      <c r="B234" s="36"/>
      <c r="C234" s="36"/>
      <c r="D234" s="36"/>
      <c r="E234" s="36"/>
      <c r="F234" s="36"/>
      <c r="G234" s="36"/>
      <c r="H234" s="36"/>
      <c r="I234" s="36"/>
    </row>
    <row r="235" spans="1:9" ht="15.75" customHeight="1" x14ac:dyDescent="0.15">
      <c r="A235" s="37"/>
      <c r="B235" s="36"/>
      <c r="C235" s="36"/>
      <c r="D235" s="36"/>
      <c r="E235" s="36"/>
      <c r="F235" s="36"/>
      <c r="G235" s="36"/>
      <c r="H235" s="36"/>
      <c r="I235" s="36"/>
    </row>
    <row r="236" spans="1:9" ht="15.75" customHeight="1" x14ac:dyDescent="0.15">
      <c r="A236" s="37"/>
      <c r="B236" s="36"/>
      <c r="C236" s="36"/>
      <c r="D236" s="36"/>
      <c r="E236" s="36"/>
      <c r="F236" s="36"/>
      <c r="G236" s="36"/>
      <c r="H236" s="36"/>
      <c r="I236" s="36"/>
    </row>
    <row r="237" spans="1:9" ht="15.75" customHeight="1" x14ac:dyDescent="0.15">
      <c r="A237" s="37"/>
      <c r="B237" s="36"/>
      <c r="C237" s="36"/>
      <c r="D237" s="36"/>
      <c r="E237" s="36"/>
      <c r="F237" s="36"/>
      <c r="G237" s="36"/>
      <c r="H237" s="36"/>
      <c r="I237" s="36"/>
    </row>
    <row r="238" spans="1:9" ht="15.75" customHeight="1" x14ac:dyDescent="0.15">
      <c r="A238" s="37"/>
      <c r="B238" s="36"/>
      <c r="C238" s="36"/>
      <c r="D238" s="36"/>
      <c r="E238" s="36"/>
      <c r="F238" s="36"/>
      <c r="G238" s="36"/>
      <c r="H238" s="36"/>
      <c r="I238" s="36"/>
    </row>
    <row r="239" spans="1:9" ht="15.75" customHeight="1" x14ac:dyDescent="0.15">
      <c r="A239" s="37"/>
      <c r="B239" s="36"/>
      <c r="C239" s="36"/>
      <c r="D239" s="36"/>
      <c r="E239" s="36"/>
      <c r="F239" s="36"/>
      <c r="G239" s="36"/>
      <c r="H239" s="36"/>
      <c r="I239" s="36"/>
    </row>
    <row r="240" spans="1:9" ht="15.75" customHeight="1" x14ac:dyDescent="0.15">
      <c r="A240" s="37"/>
      <c r="B240" s="36"/>
      <c r="C240" s="36"/>
      <c r="D240" s="36"/>
      <c r="E240" s="36"/>
      <c r="F240" s="36"/>
      <c r="G240" s="36"/>
      <c r="H240" s="36"/>
      <c r="I240" s="36"/>
    </row>
    <row r="241" spans="1:9" ht="15.75" customHeight="1" x14ac:dyDescent="0.15">
      <c r="A241" s="37"/>
      <c r="B241" s="36"/>
      <c r="C241" s="36"/>
      <c r="D241" s="36"/>
      <c r="E241" s="36"/>
      <c r="F241" s="36"/>
      <c r="G241" s="36"/>
      <c r="H241" s="36"/>
      <c r="I241" s="36"/>
    </row>
    <row r="242" spans="1:9" ht="15.75" customHeight="1" x14ac:dyDescent="0.15">
      <c r="A242" s="37"/>
      <c r="B242" s="36"/>
      <c r="C242" s="36"/>
      <c r="D242" s="36"/>
      <c r="E242" s="36"/>
      <c r="F242" s="36"/>
      <c r="G242" s="36"/>
      <c r="H242" s="36"/>
      <c r="I242" s="36"/>
    </row>
    <row r="243" spans="1:9" ht="15.75" customHeight="1" x14ac:dyDescent="0.15">
      <c r="A243" s="37"/>
      <c r="B243" s="36"/>
      <c r="C243" s="36"/>
      <c r="D243" s="36"/>
      <c r="E243" s="36"/>
      <c r="F243" s="36"/>
      <c r="G243" s="36"/>
      <c r="H243" s="36"/>
      <c r="I243" s="36"/>
    </row>
    <row r="244" spans="1:9" ht="15.75" customHeight="1" x14ac:dyDescent="0.15">
      <c r="A244" s="37"/>
      <c r="B244" s="36"/>
      <c r="C244" s="36"/>
      <c r="D244" s="36"/>
      <c r="E244" s="36"/>
      <c r="F244" s="36"/>
      <c r="G244" s="36"/>
      <c r="H244" s="36"/>
      <c r="I244" s="36"/>
    </row>
    <row r="245" spans="1:9" ht="15.75" customHeight="1" x14ac:dyDescent="0.15">
      <c r="A245" s="37"/>
      <c r="B245" s="36"/>
      <c r="C245" s="36"/>
      <c r="D245" s="36"/>
      <c r="E245" s="36"/>
      <c r="F245" s="36"/>
      <c r="G245" s="36"/>
      <c r="H245" s="36"/>
      <c r="I245" s="36"/>
    </row>
    <row r="246" spans="1:9" ht="15.75" customHeight="1" x14ac:dyDescent="0.15">
      <c r="A246" s="37"/>
      <c r="B246" s="36"/>
      <c r="C246" s="36"/>
      <c r="D246" s="36"/>
      <c r="E246" s="36"/>
      <c r="F246" s="36"/>
      <c r="G246" s="36"/>
      <c r="H246" s="36"/>
      <c r="I246" s="36"/>
    </row>
    <row r="247" spans="1:9" ht="15.75" customHeight="1" x14ac:dyDescent="0.15">
      <c r="A247" s="37"/>
      <c r="B247" s="36"/>
      <c r="C247" s="36"/>
      <c r="D247" s="36"/>
      <c r="E247" s="36"/>
      <c r="F247" s="36"/>
      <c r="G247" s="36"/>
      <c r="H247" s="36"/>
      <c r="I247" s="36"/>
    </row>
    <row r="248" spans="1:9" ht="15.75" customHeight="1" x14ac:dyDescent="0.15">
      <c r="A248" s="37"/>
      <c r="B248" s="36"/>
      <c r="C248" s="36"/>
      <c r="D248" s="36"/>
      <c r="E248" s="36"/>
      <c r="F248" s="36"/>
      <c r="G248" s="36"/>
      <c r="H248" s="36"/>
      <c r="I248" s="36"/>
    </row>
    <row r="249" spans="1:9" ht="15.75" customHeight="1" x14ac:dyDescent="0.15">
      <c r="A249" s="37"/>
      <c r="B249" s="36"/>
      <c r="C249" s="36"/>
      <c r="D249" s="36"/>
      <c r="E249" s="36"/>
      <c r="F249" s="36"/>
      <c r="G249" s="36"/>
      <c r="H249" s="36"/>
      <c r="I249" s="36"/>
    </row>
    <row r="250" spans="1:9" ht="15.75" customHeight="1" x14ac:dyDescent="0.15">
      <c r="A250" s="37"/>
      <c r="B250" s="36"/>
      <c r="C250" s="36"/>
      <c r="D250" s="36"/>
      <c r="E250" s="36"/>
      <c r="F250" s="36"/>
      <c r="G250" s="36"/>
      <c r="H250" s="36"/>
      <c r="I250" s="36"/>
    </row>
    <row r="251" spans="1:9" ht="15.75" customHeight="1" x14ac:dyDescent="0.15">
      <c r="A251" s="37"/>
      <c r="B251" s="36"/>
      <c r="C251" s="36"/>
      <c r="D251" s="36"/>
      <c r="E251" s="36"/>
      <c r="F251" s="36"/>
      <c r="G251" s="36"/>
      <c r="H251" s="36"/>
      <c r="I251" s="36"/>
    </row>
    <row r="252" spans="1:9" ht="15.75" customHeight="1" x14ac:dyDescent="0.15">
      <c r="A252" s="37"/>
      <c r="B252" s="36"/>
      <c r="C252" s="36"/>
      <c r="D252" s="36"/>
      <c r="E252" s="36"/>
      <c r="F252" s="36"/>
      <c r="G252" s="36"/>
      <c r="H252" s="36"/>
      <c r="I252" s="36"/>
    </row>
    <row r="253" spans="1:9" ht="15.75" customHeight="1" x14ac:dyDescent="0.15">
      <c r="A253" s="37"/>
      <c r="B253" s="36"/>
      <c r="C253" s="36"/>
      <c r="D253" s="36"/>
      <c r="E253" s="36"/>
      <c r="F253" s="36"/>
      <c r="G253" s="36"/>
      <c r="H253" s="36"/>
      <c r="I253" s="36"/>
    </row>
    <row r="254" spans="1:9" ht="15.75" customHeight="1" x14ac:dyDescent="0.15">
      <c r="A254" s="37"/>
      <c r="B254" s="36"/>
      <c r="C254" s="36"/>
      <c r="D254" s="36"/>
      <c r="E254" s="36"/>
      <c r="F254" s="36"/>
      <c r="G254" s="36"/>
      <c r="H254" s="36"/>
      <c r="I254" s="36"/>
    </row>
    <row r="255" spans="1:9" ht="15.75" customHeight="1" x14ac:dyDescent="0.15">
      <c r="A255" s="37"/>
      <c r="B255" s="36"/>
      <c r="C255" s="36"/>
      <c r="D255" s="36"/>
      <c r="E255" s="36"/>
      <c r="F255" s="36"/>
      <c r="G255" s="36"/>
      <c r="H255" s="36"/>
      <c r="I255" s="36"/>
    </row>
    <row r="256" spans="1:9" ht="15.75" customHeight="1" x14ac:dyDescent="0.15">
      <c r="A256" s="37"/>
      <c r="B256" s="36"/>
      <c r="C256" s="36"/>
      <c r="D256" s="36"/>
      <c r="E256" s="36"/>
      <c r="F256" s="36"/>
      <c r="G256" s="36"/>
      <c r="H256" s="36"/>
      <c r="I256" s="36"/>
    </row>
    <row r="257" spans="1:9" ht="15.75" customHeight="1" x14ac:dyDescent="0.15">
      <c r="A257" s="37"/>
      <c r="B257" s="36"/>
      <c r="C257" s="36"/>
      <c r="D257" s="36"/>
      <c r="E257" s="36"/>
      <c r="F257" s="36"/>
      <c r="G257" s="36"/>
      <c r="H257" s="36"/>
      <c r="I257" s="36"/>
    </row>
    <row r="258" spans="1:9" ht="15.75" customHeight="1" x14ac:dyDescent="0.15">
      <c r="A258" s="37"/>
      <c r="B258" s="36"/>
      <c r="C258" s="36"/>
      <c r="D258" s="36"/>
      <c r="E258" s="36"/>
      <c r="F258" s="36"/>
      <c r="G258" s="36"/>
      <c r="H258" s="36"/>
      <c r="I258" s="36"/>
    </row>
    <row r="259" spans="1:9" ht="15.75" customHeight="1" x14ac:dyDescent="0.15">
      <c r="A259" s="37"/>
      <c r="B259" s="36"/>
      <c r="C259" s="36"/>
      <c r="D259" s="36"/>
      <c r="E259" s="36"/>
      <c r="F259" s="36"/>
      <c r="G259" s="36"/>
      <c r="H259" s="36"/>
      <c r="I259" s="36"/>
    </row>
    <row r="260" spans="1:9" ht="15.75" customHeight="1" x14ac:dyDescent="0.15">
      <c r="A260" s="37"/>
      <c r="B260" s="36"/>
      <c r="C260" s="36"/>
      <c r="D260" s="36"/>
      <c r="E260" s="36"/>
      <c r="F260" s="36"/>
      <c r="G260" s="36"/>
      <c r="H260" s="36"/>
      <c r="I260" s="36"/>
    </row>
    <row r="261" spans="1:9" ht="15.75" customHeight="1" x14ac:dyDescent="0.15">
      <c r="A261" s="37"/>
      <c r="B261" s="36"/>
      <c r="C261" s="36"/>
      <c r="D261" s="36"/>
      <c r="E261" s="36"/>
      <c r="F261" s="36"/>
      <c r="G261" s="36"/>
      <c r="H261" s="36"/>
      <c r="I261" s="36"/>
    </row>
    <row r="262" spans="1:9" ht="15.75" customHeight="1" x14ac:dyDescent="0.15">
      <c r="A262" s="37"/>
      <c r="B262" s="36"/>
      <c r="C262" s="36"/>
      <c r="D262" s="36"/>
      <c r="E262" s="36"/>
      <c r="F262" s="36"/>
      <c r="G262" s="36"/>
      <c r="H262" s="36"/>
      <c r="I262" s="36"/>
    </row>
    <row r="263" spans="1:9" ht="15.75" customHeight="1" x14ac:dyDescent="0.15">
      <c r="A263" s="37"/>
      <c r="B263" s="36"/>
      <c r="C263" s="36"/>
      <c r="D263" s="36"/>
      <c r="E263" s="36"/>
      <c r="F263" s="36"/>
      <c r="G263" s="36"/>
      <c r="H263" s="36"/>
      <c r="I263" s="36"/>
    </row>
    <row r="264" spans="1:9" ht="15.75" customHeight="1" x14ac:dyDescent="0.15">
      <c r="A264" s="37"/>
      <c r="B264" s="36"/>
      <c r="C264" s="36"/>
      <c r="D264" s="36"/>
      <c r="E264" s="36"/>
      <c r="F264" s="36"/>
      <c r="G264" s="36"/>
      <c r="H264" s="36"/>
      <c r="I264" s="36"/>
    </row>
    <row r="265" spans="1:9" ht="15.75" customHeight="1" x14ac:dyDescent="0.15">
      <c r="A265" s="37"/>
      <c r="B265" s="36"/>
      <c r="C265" s="36"/>
      <c r="D265" s="36"/>
      <c r="E265" s="36"/>
      <c r="F265" s="36"/>
      <c r="G265" s="36"/>
      <c r="H265" s="36"/>
      <c r="I265" s="36"/>
    </row>
    <row r="266" spans="1:9" ht="15.75" customHeight="1" x14ac:dyDescent="0.15">
      <c r="A266" s="37"/>
      <c r="B266" s="36"/>
      <c r="C266" s="36"/>
      <c r="D266" s="36"/>
      <c r="E266" s="36"/>
      <c r="F266" s="36"/>
      <c r="G266" s="36"/>
      <c r="H266" s="36"/>
      <c r="I266" s="36"/>
    </row>
    <row r="267" spans="1:9" ht="15.75" customHeight="1" x14ac:dyDescent="0.15">
      <c r="A267" s="37"/>
      <c r="B267" s="36"/>
      <c r="C267" s="36"/>
      <c r="D267" s="36"/>
      <c r="E267" s="36"/>
      <c r="F267" s="36"/>
      <c r="G267" s="36"/>
      <c r="H267" s="36"/>
      <c r="I267" s="36"/>
    </row>
    <row r="268" spans="1:9" ht="15.75" customHeight="1" x14ac:dyDescent="0.15">
      <c r="A268" s="37"/>
      <c r="B268" s="36"/>
      <c r="C268" s="36"/>
      <c r="D268" s="36"/>
      <c r="E268" s="36"/>
      <c r="F268" s="36"/>
      <c r="G268" s="36"/>
      <c r="H268" s="36"/>
      <c r="I268" s="36"/>
    </row>
    <row r="269" spans="1:9" ht="15.75" customHeight="1" x14ac:dyDescent="0.15">
      <c r="A269" s="37"/>
      <c r="B269" s="36"/>
      <c r="C269" s="36"/>
      <c r="D269" s="36"/>
      <c r="E269" s="36"/>
      <c r="F269" s="36"/>
      <c r="G269" s="36"/>
      <c r="H269" s="36"/>
      <c r="I269" s="36"/>
    </row>
    <row r="270" spans="1:9" ht="15.75" customHeight="1" x14ac:dyDescent="0.15">
      <c r="A270" s="37"/>
      <c r="B270" s="36"/>
      <c r="C270" s="36"/>
      <c r="D270" s="36"/>
      <c r="E270" s="36"/>
      <c r="F270" s="36"/>
      <c r="G270" s="36"/>
      <c r="H270" s="36"/>
      <c r="I270" s="36"/>
    </row>
    <row r="271" spans="1:9" ht="15.75" customHeight="1" x14ac:dyDescent="0.15">
      <c r="A271" s="37"/>
      <c r="B271" s="36"/>
      <c r="C271" s="36"/>
      <c r="D271" s="36"/>
      <c r="E271" s="36"/>
      <c r="F271" s="36"/>
      <c r="G271" s="36"/>
      <c r="H271" s="36"/>
      <c r="I271" s="36"/>
    </row>
    <row r="272" spans="1:9" ht="15.75" customHeight="1" x14ac:dyDescent="0.15">
      <c r="A272" s="37"/>
      <c r="B272" s="36"/>
      <c r="C272" s="36"/>
      <c r="D272" s="36"/>
      <c r="E272" s="36"/>
      <c r="F272" s="36"/>
      <c r="G272" s="36"/>
      <c r="H272" s="36"/>
      <c r="I272" s="36"/>
    </row>
    <row r="273" spans="1:9" ht="15.75" customHeight="1" x14ac:dyDescent="0.15">
      <c r="A273" s="37"/>
      <c r="B273" s="36"/>
      <c r="C273" s="36"/>
      <c r="D273" s="36"/>
      <c r="E273" s="36"/>
      <c r="F273" s="36"/>
      <c r="G273" s="36"/>
      <c r="H273" s="36"/>
      <c r="I273" s="36"/>
    </row>
    <row r="274" spans="1:9" ht="15.75" customHeight="1" x14ac:dyDescent="0.15">
      <c r="A274" s="37"/>
      <c r="B274" s="36"/>
      <c r="C274" s="36"/>
      <c r="D274" s="36"/>
      <c r="E274" s="36"/>
      <c r="F274" s="36"/>
      <c r="G274" s="36"/>
      <c r="H274" s="36"/>
      <c r="I274" s="36"/>
    </row>
    <row r="275" spans="1:9" ht="15.75" customHeight="1" x14ac:dyDescent="0.15">
      <c r="A275" s="37"/>
      <c r="B275" s="36"/>
      <c r="C275" s="36"/>
      <c r="D275" s="36"/>
      <c r="E275" s="36"/>
      <c r="F275" s="36"/>
      <c r="G275" s="36"/>
      <c r="H275" s="36"/>
      <c r="I275" s="36"/>
    </row>
    <row r="276" spans="1:9" ht="15.75" customHeight="1" x14ac:dyDescent="0.15">
      <c r="A276" s="37"/>
      <c r="B276" s="36"/>
      <c r="C276" s="36"/>
      <c r="D276" s="36"/>
      <c r="E276" s="36"/>
      <c r="F276" s="36"/>
      <c r="G276" s="36"/>
      <c r="H276" s="36"/>
      <c r="I276" s="36"/>
    </row>
    <row r="277" spans="1:9" ht="15.75" customHeight="1" x14ac:dyDescent="0.15">
      <c r="A277" s="37"/>
      <c r="B277" s="36"/>
      <c r="C277" s="36"/>
      <c r="D277" s="36"/>
      <c r="E277" s="36"/>
      <c r="F277" s="36"/>
      <c r="G277" s="36"/>
      <c r="H277" s="36"/>
      <c r="I277" s="36"/>
    </row>
    <row r="278" spans="1:9" ht="15.75" customHeight="1" x14ac:dyDescent="0.2"/>
    <row r="279" spans="1:9" ht="15.75" customHeight="1" x14ac:dyDescent="0.2"/>
    <row r="280" spans="1:9" ht="15.75" customHeight="1" x14ac:dyDescent="0.2"/>
    <row r="281" spans="1:9" ht="15.75" customHeight="1" x14ac:dyDescent="0.2"/>
    <row r="282" spans="1:9" ht="15.75" customHeight="1" x14ac:dyDescent="0.2"/>
    <row r="283" spans="1:9" ht="15.75" customHeight="1" x14ac:dyDescent="0.2"/>
    <row r="284" spans="1:9" ht="15.75" customHeight="1" x14ac:dyDescent="0.2"/>
    <row r="285" spans="1:9" ht="15.75" customHeight="1" x14ac:dyDescent="0.2"/>
    <row r="286" spans="1:9" ht="15.75" customHeight="1" x14ac:dyDescent="0.2"/>
    <row r="287" spans="1:9" ht="15.75" customHeight="1" x14ac:dyDescent="0.2"/>
    <row r="288" spans="1:9"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row r="1003" ht="15.75" customHeight="1" x14ac:dyDescent="0.2"/>
    <row r="1004" ht="15.75" customHeight="1" x14ac:dyDescent="0.2"/>
    <row r="1005" ht="15.75" customHeight="1" x14ac:dyDescent="0.2"/>
    <row r="1006" ht="15.75" customHeight="1" x14ac:dyDescent="0.2"/>
    <row r="1007" ht="15.75" customHeight="1" x14ac:dyDescent="0.2"/>
    <row r="1008" ht="15.75" customHeight="1" x14ac:dyDescent="0.2"/>
    <row r="1009" ht="15.75" customHeight="1" x14ac:dyDescent="0.2"/>
    <row r="1010" ht="15.75" customHeight="1" x14ac:dyDescent="0.2"/>
    <row r="1011" ht="15.75" customHeight="1" x14ac:dyDescent="0.2"/>
    <row r="1012" ht="15.75" customHeight="1" x14ac:dyDescent="0.2"/>
    <row r="1013" ht="15.75" customHeight="1" x14ac:dyDescent="0.2"/>
    <row r="1014" ht="15.75" customHeight="1" x14ac:dyDescent="0.2"/>
    <row r="1015" ht="15.75" customHeight="1" x14ac:dyDescent="0.2"/>
  </sheetData>
  <mergeCells count="18">
    <mergeCell ref="C37:D37"/>
    <mergeCell ref="G7:I7"/>
    <mergeCell ref="G8:I8"/>
    <mergeCell ref="D10:I10"/>
    <mergeCell ref="F27:I27"/>
    <mergeCell ref="B7:C7"/>
    <mergeCell ref="B8:C8"/>
    <mergeCell ref="A27:D27"/>
    <mergeCell ref="C31:D31"/>
    <mergeCell ref="A10:B10"/>
    <mergeCell ref="G6:I6"/>
    <mergeCell ref="A1:H1"/>
    <mergeCell ref="A2:I2"/>
    <mergeCell ref="A3:I3"/>
    <mergeCell ref="A4:I4"/>
    <mergeCell ref="B5:C5"/>
    <mergeCell ref="G5:I5"/>
    <mergeCell ref="B6:C6"/>
  </mergeCells>
  <conditionalFormatting sqref="C37:D37">
    <cfRule type="cellIs" dxfId="76" priority="1" operator="equal">
      <formula>0</formula>
    </cfRule>
    <cfRule type="cellIs" dxfId="75" priority="2" operator="equal">
      <formula>"(blank)"</formula>
    </cfRule>
  </conditionalFormatting>
  <pageMargins left="0.7" right="0.7" top="0.75" bottom="0.75" header="0" footer="0"/>
  <pageSetup paperSize="9" orientation="portrait" r:id="rId1"/>
  <extLst>
    <ext xmlns:x14="http://schemas.microsoft.com/office/spreadsheetml/2009/9/main" uri="{CCE6A557-97BC-4b89-ADB6-D9C93CAAB3DF}">
      <x14:dataValidations xmlns:xm="http://schemas.microsoft.com/office/excel/2006/main" count="3">
        <x14:dataValidation type="list" allowBlank="1" showErrorMessage="1" xr:uid="{00000000-0002-0000-0300-000001000000}">
          <x14:formula1>
            <xm:f>Values!$A$60:$A$67</xm:f>
          </x14:formula1>
          <xm:sqref>C10</xm:sqref>
        </x14:dataValidation>
        <x14:dataValidation type="list" allowBlank="1" xr:uid="{00000000-0002-0000-0300-000002000000}">
          <x14:formula1>
            <xm:f>Values!$A$68:$A$74</xm:f>
          </x14:formula1>
          <xm:sqref>I31:I37 I39:I51 I53:I61 I63:I68 I70:I78 I80:I84 I86:I92 I94:I98 I100:I104 I106:I110 I112:I114 I116:I119</xm:sqref>
        </x14:dataValidation>
        <x14:dataValidation type="list" allowBlank="1" xr:uid="{00000000-0002-0000-0300-000003000000}">
          <x14:formula1>
            <xm:f>Values!$A$5:$A$6</xm:f>
          </x14:formula1>
          <xm:sqref>G39:G51 G31:G37 G53:G61 G116:G119 G112:G114 G106:G110 G100:G104 G94:G98 G86:G92 G80:G84 G70:G78 G63:G68</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V1000"/>
  <sheetViews>
    <sheetView workbookViewId="0">
      <pane ySplit="1" topLeftCell="A2" activePane="bottomLeft" state="frozen"/>
      <selection pane="bottomLeft" activeCell="B3" sqref="B3"/>
    </sheetView>
  </sheetViews>
  <sheetFormatPr baseColWidth="10" defaultColWidth="11.25" defaultRowHeight="15" customHeight="1" x14ac:dyDescent="0.2"/>
  <cols>
    <col min="1" max="1" width="34.25" customWidth="1"/>
    <col min="2" max="2" width="147.25" customWidth="1"/>
    <col min="3" max="22" width="10.375" customWidth="1"/>
  </cols>
  <sheetData>
    <row r="1" spans="1:22" ht="31.5" customHeight="1" x14ac:dyDescent="0.2">
      <c r="A1" s="84" t="s">
        <v>747</v>
      </c>
      <c r="B1" s="84" t="s">
        <v>748</v>
      </c>
      <c r="C1" s="84"/>
      <c r="D1" s="84"/>
      <c r="E1" s="84"/>
      <c r="F1" s="84"/>
      <c r="G1" s="84"/>
      <c r="H1" s="84"/>
      <c r="I1" s="84"/>
      <c r="J1" s="84"/>
      <c r="K1" s="84"/>
      <c r="L1" s="84"/>
      <c r="M1" s="84"/>
      <c r="N1" s="84"/>
      <c r="O1" s="84"/>
      <c r="P1" s="84"/>
      <c r="Q1" s="84"/>
      <c r="R1" s="84"/>
      <c r="S1" s="84"/>
      <c r="T1" s="84"/>
      <c r="U1" s="84"/>
      <c r="V1" s="84"/>
    </row>
    <row r="2" spans="1:22" ht="15.75" customHeight="1" x14ac:dyDescent="0.2">
      <c r="A2" s="7" t="s">
        <v>40</v>
      </c>
      <c r="B2" s="7" t="s">
        <v>749</v>
      </c>
      <c r="C2" s="84"/>
      <c r="D2" s="84"/>
      <c r="E2" s="84"/>
      <c r="F2" s="84"/>
      <c r="G2" s="84"/>
      <c r="H2" s="84"/>
      <c r="I2" s="84"/>
      <c r="J2" s="84"/>
      <c r="K2" s="84"/>
      <c r="L2" s="84"/>
      <c r="M2" s="84"/>
      <c r="N2" s="84"/>
      <c r="O2" s="84"/>
      <c r="P2" s="84"/>
      <c r="Q2" s="84"/>
      <c r="R2" s="84"/>
      <c r="S2" s="84"/>
      <c r="T2" s="84"/>
      <c r="U2" s="84"/>
      <c r="V2" s="84"/>
    </row>
    <row r="3" spans="1:22" ht="15.75" customHeight="1" x14ac:dyDescent="0.2">
      <c r="A3" s="7" t="s">
        <v>42</v>
      </c>
      <c r="B3" s="7" t="s">
        <v>750</v>
      </c>
      <c r="C3" s="84"/>
      <c r="D3" s="84"/>
      <c r="E3" s="84"/>
      <c r="F3" s="84"/>
      <c r="G3" s="84"/>
      <c r="H3" s="84"/>
      <c r="I3" s="84"/>
      <c r="J3" s="84"/>
      <c r="K3" s="84"/>
      <c r="L3" s="84"/>
      <c r="M3" s="84"/>
      <c r="N3" s="84"/>
      <c r="O3" s="84"/>
      <c r="P3" s="84"/>
      <c r="Q3" s="84"/>
      <c r="R3" s="84"/>
      <c r="S3" s="84"/>
      <c r="T3" s="84"/>
      <c r="U3" s="84"/>
      <c r="V3" s="84"/>
    </row>
    <row r="4" spans="1:22" ht="15.75" customHeight="1" x14ac:dyDescent="0.2">
      <c r="A4" t="s">
        <v>751</v>
      </c>
      <c r="B4" s="85" t="s">
        <v>752</v>
      </c>
    </row>
    <row r="5" spans="1:22" ht="15.75" customHeight="1" x14ac:dyDescent="0.2">
      <c r="A5" t="s">
        <v>57</v>
      </c>
      <c r="B5" s="85" t="s">
        <v>753</v>
      </c>
    </row>
    <row r="6" spans="1:22" ht="15.75" customHeight="1" x14ac:dyDescent="0.2">
      <c r="A6" t="s">
        <v>58</v>
      </c>
      <c r="B6" s="85" t="s">
        <v>753</v>
      </c>
    </row>
    <row r="7" spans="1:22" ht="15.75" customHeight="1" x14ac:dyDescent="0.2">
      <c r="A7" t="s">
        <v>63</v>
      </c>
      <c r="B7" t="s">
        <v>754</v>
      </c>
    </row>
    <row r="8" spans="1:22" ht="15.75" customHeight="1" x14ac:dyDescent="0.2">
      <c r="A8" t="s">
        <v>88</v>
      </c>
      <c r="B8" t="s">
        <v>755</v>
      </c>
    </row>
    <row r="9" spans="1:22" ht="15.75" customHeight="1" x14ac:dyDescent="0.2">
      <c r="A9" t="s">
        <v>89</v>
      </c>
      <c r="B9" t="s">
        <v>755</v>
      </c>
    </row>
    <row r="10" spans="1:22" ht="15.75" customHeight="1" x14ac:dyDescent="0.2">
      <c r="A10" t="s">
        <v>90</v>
      </c>
      <c r="B10" t="s">
        <v>755</v>
      </c>
    </row>
    <row r="11" spans="1:22" ht="15.75" customHeight="1" x14ac:dyDescent="0.2">
      <c r="A11" t="s">
        <v>95</v>
      </c>
      <c r="B11" s="85" t="s">
        <v>756</v>
      </c>
    </row>
    <row r="12" spans="1:22" ht="15.75" customHeight="1" x14ac:dyDescent="0.2">
      <c r="A12" t="s">
        <v>96</v>
      </c>
      <c r="B12" s="85" t="s">
        <v>757</v>
      </c>
    </row>
    <row r="13" spans="1:22" ht="15.75" customHeight="1" x14ac:dyDescent="0.2">
      <c r="A13" t="s">
        <v>100</v>
      </c>
      <c r="B13" s="85" t="s">
        <v>758</v>
      </c>
    </row>
    <row r="14" spans="1:22" ht="15.75" customHeight="1" x14ac:dyDescent="0.2">
      <c r="A14" t="s">
        <v>100</v>
      </c>
      <c r="B14" t="s">
        <v>759</v>
      </c>
    </row>
    <row r="15" spans="1:22" ht="15.75" customHeight="1" x14ac:dyDescent="0.2">
      <c r="A15" t="s">
        <v>101</v>
      </c>
      <c r="B15" s="85" t="s">
        <v>760</v>
      </c>
    </row>
    <row r="16" spans="1:22" ht="15.75" customHeight="1" x14ac:dyDescent="0.2">
      <c r="A16" t="s">
        <v>761</v>
      </c>
      <c r="B16" s="85" t="s">
        <v>762</v>
      </c>
    </row>
    <row r="17" spans="1:2" ht="15.75" customHeight="1" x14ac:dyDescent="0.2">
      <c r="A17" t="s">
        <v>763</v>
      </c>
      <c r="B17" s="85" t="s">
        <v>764</v>
      </c>
    </row>
    <row r="18" spans="1:2" ht="15.75" customHeight="1" x14ac:dyDescent="0.2">
      <c r="A18" t="s">
        <v>765</v>
      </c>
      <c r="B18" t="s">
        <v>766</v>
      </c>
    </row>
    <row r="19" spans="1:2" ht="15.75" customHeight="1" x14ac:dyDescent="0.2">
      <c r="A19" t="s">
        <v>767</v>
      </c>
      <c r="B19" t="s">
        <v>768</v>
      </c>
    </row>
    <row r="20" spans="1:2" ht="15.75" customHeight="1" x14ac:dyDescent="0.2">
      <c r="A20" t="s">
        <v>769</v>
      </c>
      <c r="B20" t="s">
        <v>770</v>
      </c>
    </row>
    <row r="21" spans="1:2" ht="15.75" customHeight="1" x14ac:dyDescent="0.2">
      <c r="A21" t="s">
        <v>771</v>
      </c>
      <c r="B21" s="85" t="s">
        <v>772</v>
      </c>
    </row>
    <row r="22" spans="1:2" ht="15.75" customHeight="1" x14ac:dyDescent="0.2">
      <c r="A22" t="s">
        <v>45</v>
      </c>
      <c r="B22" t="s">
        <v>750</v>
      </c>
    </row>
    <row r="23" spans="1:2" ht="15.75" customHeight="1" x14ac:dyDescent="0.2">
      <c r="A23" t="s">
        <v>46</v>
      </c>
      <c r="B23" t="s">
        <v>750</v>
      </c>
    </row>
    <row r="24" spans="1:2" ht="15.75" customHeight="1" x14ac:dyDescent="0.2">
      <c r="A24" t="s">
        <v>91</v>
      </c>
      <c r="B24" s="85" t="s">
        <v>773</v>
      </c>
    </row>
    <row r="25" spans="1:2" ht="15.75" customHeight="1" x14ac:dyDescent="0.2">
      <c r="A25" t="s">
        <v>93</v>
      </c>
      <c r="B25" s="85" t="s">
        <v>774</v>
      </c>
    </row>
    <row r="26" spans="1:2" ht="15.75" customHeight="1" x14ac:dyDescent="0.2">
      <c r="A26" t="s">
        <v>93</v>
      </c>
      <c r="B26" s="85" t="s">
        <v>775</v>
      </c>
    </row>
    <row r="27" spans="1:2" ht="15.75" customHeight="1" x14ac:dyDescent="0.2">
      <c r="A27" t="s">
        <v>116</v>
      </c>
      <c r="B27" t="s">
        <v>776</v>
      </c>
    </row>
    <row r="28" spans="1:2" ht="15.75" customHeight="1" x14ac:dyDescent="0.2">
      <c r="A28" t="s">
        <v>90</v>
      </c>
      <c r="B28" s="85" t="s">
        <v>777</v>
      </c>
    </row>
    <row r="29" spans="1:2" ht="15.75" customHeight="1" x14ac:dyDescent="0.2">
      <c r="A29" t="s">
        <v>112</v>
      </c>
      <c r="B29" s="85" t="s">
        <v>778</v>
      </c>
    </row>
    <row r="30" spans="1:2" ht="15.75" customHeight="1" x14ac:dyDescent="0.2">
      <c r="A30" t="s">
        <v>113</v>
      </c>
      <c r="B30" s="85" t="s">
        <v>779</v>
      </c>
    </row>
    <row r="31" spans="1:2" ht="15.75" customHeight="1" x14ac:dyDescent="0.2">
      <c r="A31" t="s">
        <v>117</v>
      </c>
      <c r="B31" s="85" t="s">
        <v>780</v>
      </c>
    </row>
    <row r="32" spans="1:2" ht="15.75" customHeight="1" x14ac:dyDescent="0.2">
      <c r="A32" t="s">
        <v>781</v>
      </c>
      <c r="B32" s="85" t="s">
        <v>782</v>
      </c>
    </row>
    <row r="33" spans="1:2" ht="15.75" customHeight="1" x14ac:dyDescent="0.2">
      <c r="A33" t="s">
        <v>142</v>
      </c>
      <c r="B33" s="85" t="s">
        <v>783</v>
      </c>
    </row>
    <row r="34" spans="1:2" ht="15.75" customHeight="1" x14ac:dyDescent="0.2">
      <c r="A34" t="s">
        <v>142</v>
      </c>
      <c r="B34" s="85" t="s">
        <v>784</v>
      </c>
    </row>
    <row r="35" spans="1:2" ht="15.75" customHeight="1" x14ac:dyDescent="0.2">
      <c r="A35" t="s">
        <v>143</v>
      </c>
      <c r="B35" s="85" t="s">
        <v>785</v>
      </c>
    </row>
    <row r="36" spans="1:2" ht="15.75" customHeight="1" x14ac:dyDescent="0.2">
      <c r="A36" t="s">
        <v>119</v>
      </c>
      <c r="B36" s="85" t="s">
        <v>786</v>
      </c>
    </row>
    <row r="37" spans="1:2" ht="15.75" customHeight="1" x14ac:dyDescent="0.2">
      <c r="A37" t="s">
        <v>90</v>
      </c>
      <c r="B37" t="s">
        <v>787</v>
      </c>
    </row>
    <row r="38" spans="1:2" ht="15.75" customHeight="1" x14ac:dyDescent="0.2">
      <c r="A38" s="85" t="s">
        <v>64</v>
      </c>
      <c r="B38" s="85" t="s">
        <v>788</v>
      </c>
    </row>
    <row r="39" spans="1:2" ht="15.75" customHeight="1" x14ac:dyDescent="0.2">
      <c r="A39" s="85" t="s">
        <v>88</v>
      </c>
      <c r="B39" s="85" t="s">
        <v>789</v>
      </c>
    </row>
    <row r="40" spans="1:2" ht="15.75" customHeight="1" x14ac:dyDescent="0.2">
      <c r="A40" s="85" t="s">
        <v>89</v>
      </c>
      <c r="B40" t="s">
        <v>790</v>
      </c>
    </row>
    <row r="41" spans="1:2" ht="15.75" customHeight="1" x14ac:dyDescent="0.2">
      <c r="A41" s="85" t="s">
        <v>91</v>
      </c>
      <c r="B41" t="s">
        <v>791</v>
      </c>
    </row>
    <row r="42" spans="1:2" ht="15.75" customHeight="1" x14ac:dyDescent="0.2">
      <c r="A42" s="85" t="s">
        <v>93</v>
      </c>
      <c r="B42" t="s">
        <v>792</v>
      </c>
    </row>
    <row r="43" spans="1:2" ht="15.75" customHeight="1" x14ac:dyDescent="0.2">
      <c r="A43" t="s">
        <v>114</v>
      </c>
      <c r="B43" t="s">
        <v>793</v>
      </c>
    </row>
    <row r="44" spans="1:2" ht="15.75" customHeight="1" x14ac:dyDescent="0.2">
      <c r="A44" t="s">
        <v>794</v>
      </c>
      <c r="B44" t="s">
        <v>795</v>
      </c>
    </row>
    <row r="45" spans="1:2" ht="15.75" customHeight="1" x14ac:dyDescent="0.2">
      <c r="A45" t="s">
        <v>796</v>
      </c>
      <c r="B45" t="s">
        <v>797</v>
      </c>
    </row>
    <row r="46" spans="1:2" ht="15.75" customHeight="1" x14ac:dyDescent="0.2">
      <c r="A46" s="85" t="s">
        <v>68</v>
      </c>
    </row>
    <row r="47" spans="1:2" ht="15.75" customHeight="1" x14ac:dyDescent="0.2">
      <c r="A47" s="85" t="s">
        <v>60</v>
      </c>
      <c r="B47" t="s">
        <v>798</v>
      </c>
    </row>
    <row r="48" spans="1:2" ht="15.75" customHeight="1" x14ac:dyDescent="0.2">
      <c r="A48" s="85" t="s">
        <v>99</v>
      </c>
      <c r="B48" t="s">
        <v>799</v>
      </c>
    </row>
    <row r="49" spans="2:2" ht="15.75" customHeight="1" x14ac:dyDescent="0.2">
      <c r="B49" t="s">
        <v>800</v>
      </c>
    </row>
    <row r="50" spans="2:2" ht="15.75" customHeight="1" x14ac:dyDescent="0.2">
      <c r="B50" t="s">
        <v>801</v>
      </c>
    </row>
    <row r="51" spans="2:2" ht="15.75" customHeight="1" x14ac:dyDescent="0.2">
      <c r="B51" t="s">
        <v>802</v>
      </c>
    </row>
    <row r="52" spans="2:2" ht="15.75" customHeight="1" x14ac:dyDescent="0.2">
      <c r="B52" s="85" t="s">
        <v>803</v>
      </c>
    </row>
    <row r="53" spans="2:2" ht="15.75" customHeight="1" x14ac:dyDescent="0.2"/>
    <row r="54" spans="2:2" ht="15.75" customHeight="1" x14ac:dyDescent="0.2"/>
    <row r="55" spans="2:2" ht="15.75" customHeight="1" x14ac:dyDescent="0.2"/>
    <row r="56" spans="2:2" ht="15.75" customHeight="1" x14ac:dyDescent="0.2"/>
    <row r="57" spans="2:2" ht="15.75" customHeight="1" x14ac:dyDescent="0.2"/>
    <row r="58" spans="2:2" ht="15.75" customHeight="1" x14ac:dyDescent="0.2"/>
    <row r="59" spans="2:2" ht="15.75" customHeight="1" x14ac:dyDescent="0.2"/>
    <row r="60" spans="2:2" ht="15.75" customHeight="1" x14ac:dyDescent="0.2"/>
    <row r="61" spans="2:2" ht="15.75" customHeight="1" x14ac:dyDescent="0.2"/>
    <row r="62" spans="2:2" ht="15.75" customHeight="1" x14ac:dyDescent="0.2"/>
    <row r="63" spans="2:2" ht="15.75" customHeight="1" x14ac:dyDescent="0.2"/>
    <row r="64" spans="2:2"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7030A0"/>
  </sheetPr>
  <dimension ref="A1:Z1000"/>
  <sheetViews>
    <sheetView showGridLines="0" workbookViewId="0"/>
  </sheetViews>
  <sheetFormatPr baseColWidth="10" defaultColWidth="11.25" defaultRowHeight="15" customHeight="1" x14ac:dyDescent="0.2"/>
  <cols>
    <col min="1" max="1" width="8.25" customWidth="1"/>
    <col min="2" max="2" width="58.375" customWidth="1"/>
    <col min="3" max="8" width="24.375" customWidth="1"/>
    <col min="9" max="26" width="6.375" customWidth="1"/>
  </cols>
  <sheetData>
    <row r="1" spans="1:26" ht="36" customHeight="1" x14ac:dyDescent="0.15">
      <c r="A1" s="317" t="s">
        <v>804</v>
      </c>
      <c r="B1" s="269"/>
      <c r="C1" s="269"/>
      <c r="D1" s="269"/>
      <c r="E1" s="269"/>
      <c r="F1" s="269"/>
      <c r="G1" s="269"/>
      <c r="H1" s="271"/>
      <c r="I1" s="14"/>
      <c r="J1" s="6"/>
      <c r="K1" s="6"/>
      <c r="L1" s="6"/>
      <c r="M1" s="6"/>
      <c r="N1" s="6"/>
      <c r="O1" s="6"/>
      <c r="P1" s="6"/>
      <c r="Q1" s="6"/>
      <c r="R1" s="6"/>
      <c r="S1" s="6"/>
      <c r="T1" s="6"/>
      <c r="U1" s="6"/>
      <c r="V1" s="6"/>
      <c r="W1" s="6"/>
      <c r="X1" s="6"/>
      <c r="Y1" s="6"/>
      <c r="Z1" s="6"/>
    </row>
    <row r="2" spans="1:26" ht="22.5" customHeight="1" x14ac:dyDescent="0.15">
      <c r="A2" s="318" t="s">
        <v>20</v>
      </c>
      <c r="B2" s="269"/>
      <c r="C2" s="269"/>
      <c r="D2" s="269"/>
      <c r="E2" s="269"/>
      <c r="F2" s="269"/>
      <c r="G2" s="269"/>
      <c r="H2" s="271"/>
      <c r="I2" s="14"/>
      <c r="J2" s="6"/>
      <c r="K2" s="6"/>
      <c r="L2" s="6"/>
      <c r="M2" s="6"/>
      <c r="N2" s="6"/>
      <c r="O2" s="6"/>
      <c r="P2" s="6"/>
      <c r="Q2" s="6"/>
      <c r="R2" s="6"/>
      <c r="S2" s="6"/>
      <c r="T2" s="6"/>
      <c r="U2" s="6"/>
      <c r="V2" s="6"/>
      <c r="W2" s="6"/>
      <c r="X2" s="6"/>
      <c r="Y2" s="6"/>
      <c r="Z2" s="6"/>
    </row>
    <row r="3" spans="1:26" ht="1.5" customHeight="1" x14ac:dyDescent="0.15">
      <c r="A3" s="86"/>
      <c r="B3" s="24"/>
      <c r="C3" s="24"/>
      <c r="D3" s="24"/>
      <c r="E3" s="24"/>
      <c r="F3" s="24"/>
      <c r="G3" s="24"/>
      <c r="H3" s="24"/>
      <c r="I3" s="14"/>
      <c r="J3" s="6"/>
      <c r="K3" s="6"/>
      <c r="L3" s="6"/>
      <c r="M3" s="6"/>
      <c r="N3" s="6"/>
      <c r="O3" s="6"/>
      <c r="P3" s="6"/>
      <c r="Q3" s="6"/>
      <c r="R3" s="6"/>
      <c r="S3" s="6"/>
      <c r="T3" s="6"/>
      <c r="U3" s="6"/>
      <c r="V3" s="6"/>
      <c r="W3" s="6"/>
      <c r="X3" s="6"/>
      <c r="Y3" s="6"/>
      <c r="Z3" s="6"/>
    </row>
    <row r="4" spans="1:26" ht="1.5" customHeight="1" x14ac:dyDescent="0.15">
      <c r="A4" s="86"/>
      <c r="B4" s="24"/>
      <c r="C4" s="24"/>
      <c r="D4" s="24"/>
      <c r="E4" s="24"/>
      <c r="F4" s="24"/>
      <c r="G4" s="24"/>
      <c r="H4" s="24"/>
      <c r="I4" s="14"/>
      <c r="J4" s="6"/>
      <c r="K4" s="6"/>
      <c r="L4" s="6"/>
      <c r="M4" s="6"/>
      <c r="N4" s="6"/>
      <c r="O4" s="6"/>
      <c r="P4" s="6"/>
      <c r="Q4" s="6"/>
      <c r="R4" s="6"/>
      <c r="S4" s="6"/>
      <c r="T4" s="6"/>
      <c r="U4" s="6"/>
      <c r="V4" s="6"/>
      <c r="W4" s="6"/>
      <c r="X4" s="6"/>
      <c r="Y4" s="6"/>
      <c r="Z4" s="6"/>
    </row>
    <row r="5" spans="1:26" ht="1.5" customHeight="1" x14ac:dyDescent="0.15">
      <c r="A5" s="86"/>
      <c r="B5" s="24"/>
      <c r="C5" s="24"/>
      <c r="D5" s="24"/>
      <c r="E5" s="24"/>
      <c r="F5" s="24"/>
      <c r="G5" s="24"/>
      <c r="H5" s="24"/>
      <c r="I5" s="14"/>
      <c r="J5" s="6"/>
      <c r="K5" s="6"/>
      <c r="L5" s="6"/>
      <c r="M5" s="6"/>
      <c r="N5" s="6"/>
      <c r="O5" s="6"/>
      <c r="P5" s="6"/>
      <c r="Q5" s="6"/>
      <c r="R5" s="6"/>
      <c r="S5" s="6"/>
      <c r="T5" s="6"/>
      <c r="U5" s="6"/>
      <c r="V5" s="6"/>
      <c r="W5" s="6"/>
      <c r="X5" s="6"/>
      <c r="Y5" s="6"/>
      <c r="Z5" s="6"/>
    </row>
    <row r="6" spans="1:26" ht="1.5" customHeight="1" x14ac:dyDescent="0.15">
      <c r="A6" s="86"/>
      <c r="B6" s="24"/>
      <c r="C6" s="24"/>
      <c r="D6" s="24"/>
      <c r="E6" s="24"/>
      <c r="F6" s="24"/>
      <c r="G6" s="24"/>
      <c r="H6" s="24"/>
      <c r="I6" s="14"/>
      <c r="J6" s="6"/>
      <c r="K6" s="6"/>
      <c r="L6" s="6"/>
      <c r="M6" s="6"/>
      <c r="N6" s="6"/>
      <c r="O6" s="6"/>
      <c r="P6" s="6"/>
      <c r="Q6" s="6"/>
      <c r="R6" s="6"/>
      <c r="S6" s="6"/>
      <c r="T6" s="6"/>
      <c r="U6" s="6"/>
      <c r="V6" s="6"/>
      <c r="W6" s="6"/>
      <c r="X6" s="6"/>
      <c r="Y6" s="6"/>
      <c r="Z6" s="6"/>
    </row>
    <row r="7" spans="1:26" ht="1.5" customHeight="1" x14ac:dyDescent="0.15">
      <c r="A7" s="86"/>
      <c r="B7" s="24"/>
      <c r="C7" s="24"/>
      <c r="D7" s="24"/>
      <c r="E7" s="24"/>
      <c r="F7" s="24"/>
      <c r="G7" s="24"/>
      <c r="H7" s="24"/>
      <c r="I7" s="14"/>
      <c r="J7" s="6"/>
      <c r="K7" s="6"/>
      <c r="L7" s="6"/>
      <c r="M7" s="6"/>
      <c r="N7" s="6"/>
      <c r="O7" s="6"/>
      <c r="P7" s="6"/>
      <c r="Q7" s="6"/>
      <c r="R7" s="6"/>
      <c r="S7" s="6"/>
      <c r="T7" s="6"/>
      <c r="U7" s="6"/>
      <c r="V7" s="6"/>
      <c r="W7" s="6"/>
      <c r="X7" s="6"/>
      <c r="Y7" s="6"/>
      <c r="Z7" s="6"/>
    </row>
    <row r="8" spans="1:26" ht="1.5" customHeight="1" x14ac:dyDescent="0.15">
      <c r="A8" s="86"/>
      <c r="B8" s="24"/>
      <c r="C8" s="24"/>
      <c r="D8" s="24"/>
      <c r="E8" s="24"/>
      <c r="F8" s="24"/>
      <c r="G8" s="24"/>
      <c r="H8" s="24"/>
      <c r="I8" s="14"/>
      <c r="J8" s="6"/>
      <c r="K8" s="6"/>
      <c r="L8" s="6"/>
      <c r="M8" s="6"/>
      <c r="N8" s="6"/>
      <c r="O8" s="6"/>
      <c r="P8" s="6"/>
      <c r="Q8" s="6"/>
      <c r="R8" s="6"/>
      <c r="S8" s="6"/>
      <c r="T8" s="6"/>
      <c r="U8" s="6"/>
      <c r="V8" s="6"/>
      <c r="W8" s="6"/>
      <c r="X8" s="6"/>
      <c r="Y8" s="6"/>
      <c r="Z8" s="6"/>
    </row>
    <row r="9" spans="1:26" ht="1.5" customHeight="1" x14ac:dyDescent="0.15">
      <c r="A9" s="86"/>
      <c r="B9" s="24"/>
      <c r="C9" s="24"/>
      <c r="D9" s="24"/>
      <c r="E9" s="24"/>
      <c r="F9" s="24"/>
      <c r="G9" s="24"/>
      <c r="H9" s="24"/>
      <c r="I9" s="14"/>
      <c r="J9" s="6"/>
      <c r="K9" s="6"/>
      <c r="L9" s="6"/>
      <c r="M9" s="6"/>
      <c r="N9" s="6"/>
      <c r="O9" s="6"/>
      <c r="P9" s="6"/>
      <c r="Q9" s="6"/>
      <c r="R9" s="6"/>
      <c r="S9" s="6"/>
      <c r="T9" s="6"/>
      <c r="U9" s="6"/>
      <c r="V9" s="6"/>
      <c r="W9" s="6"/>
      <c r="X9" s="6"/>
      <c r="Y9" s="6"/>
      <c r="Z9" s="6"/>
    </row>
    <row r="10" spans="1:26" ht="1.5" customHeight="1" x14ac:dyDescent="0.15">
      <c r="A10" s="86"/>
      <c r="B10" s="24"/>
      <c r="C10" s="24"/>
      <c r="D10" s="24"/>
      <c r="E10" s="24"/>
      <c r="F10" s="24"/>
      <c r="G10" s="24"/>
      <c r="H10" s="24"/>
      <c r="I10" s="14"/>
      <c r="J10" s="6"/>
      <c r="K10" s="6"/>
      <c r="L10" s="6"/>
      <c r="M10" s="6"/>
      <c r="N10" s="6"/>
      <c r="O10" s="6"/>
      <c r="P10" s="6"/>
      <c r="Q10" s="6"/>
      <c r="R10" s="6"/>
      <c r="S10" s="6"/>
      <c r="T10" s="6"/>
      <c r="U10" s="6"/>
      <c r="V10" s="6"/>
      <c r="W10" s="6"/>
      <c r="X10" s="6"/>
      <c r="Y10" s="6"/>
      <c r="Z10" s="6"/>
    </row>
    <row r="11" spans="1:26" ht="1.5" customHeight="1" x14ac:dyDescent="0.15">
      <c r="A11" s="86"/>
      <c r="B11" s="24"/>
      <c r="C11" s="24"/>
      <c r="D11" s="24"/>
      <c r="E11" s="24"/>
      <c r="F11" s="24"/>
      <c r="G11" s="24"/>
      <c r="H11" s="24"/>
      <c r="I11" s="14"/>
      <c r="J11" s="6"/>
      <c r="K11" s="6"/>
      <c r="L11" s="6"/>
      <c r="M11" s="6"/>
      <c r="N11" s="6"/>
      <c r="O11" s="6"/>
      <c r="P11" s="6"/>
      <c r="Q11" s="6"/>
      <c r="R11" s="6"/>
      <c r="S11" s="6"/>
      <c r="T11" s="6"/>
      <c r="U11" s="6"/>
      <c r="V11" s="6"/>
      <c r="W11" s="6"/>
      <c r="X11" s="6"/>
      <c r="Y11" s="6"/>
      <c r="Z11" s="6"/>
    </row>
    <row r="12" spans="1:26" ht="1.5" customHeight="1" x14ac:dyDescent="0.15">
      <c r="A12" s="86"/>
      <c r="B12" s="24"/>
      <c r="C12" s="24"/>
      <c r="D12" s="24"/>
      <c r="E12" s="24"/>
      <c r="F12" s="24"/>
      <c r="G12" s="24"/>
      <c r="H12" s="24"/>
      <c r="I12" s="14"/>
      <c r="J12" s="6"/>
      <c r="K12" s="6"/>
      <c r="L12" s="6"/>
      <c r="M12" s="6"/>
      <c r="N12" s="6"/>
      <c r="O12" s="6"/>
      <c r="P12" s="6"/>
      <c r="Q12" s="6"/>
      <c r="R12" s="6"/>
      <c r="S12" s="6"/>
      <c r="T12" s="6"/>
      <c r="U12" s="6"/>
      <c r="V12" s="6"/>
      <c r="W12" s="6"/>
      <c r="X12" s="6"/>
      <c r="Y12" s="6"/>
      <c r="Z12" s="6"/>
    </row>
    <row r="13" spans="1:26" ht="1.5" customHeight="1" x14ac:dyDescent="0.15">
      <c r="A13" s="86"/>
      <c r="B13" s="24"/>
      <c r="C13" s="24"/>
      <c r="D13" s="24"/>
      <c r="E13" s="24"/>
      <c r="F13" s="24"/>
      <c r="G13" s="24"/>
      <c r="H13" s="24"/>
      <c r="I13" s="14"/>
      <c r="J13" s="6"/>
      <c r="K13" s="6"/>
      <c r="L13" s="6"/>
      <c r="M13" s="6"/>
      <c r="N13" s="6"/>
      <c r="O13" s="6"/>
      <c r="P13" s="6"/>
      <c r="Q13" s="6"/>
      <c r="R13" s="6"/>
      <c r="S13" s="6"/>
      <c r="T13" s="6"/>
      <c r="U13" s="6"/>
      <c r="V13" s="6"/>
      <c r="W13" s="6"/>
      <c r="X13" s="6"/>
      <c r="Y13" s="6"/>
      <c r="Z13" s="6"/>
    </row>
    <row r="14" spans="1:26" ht="1.5" customHeight="1" x14ac:dyDescent="0.15">
      <c r="A14" s="86"/>
      <c r="B14" s="24"/>
      <c r="C14" s="24"/>
      <c r="D14" s="24"/>
      <c r="E14" s="24"/>
      <c r="F14" s="24"/>
      <c r="G14" s="24"/>
      <c r="H14" s="24"/>
      <c r="I14" s="14"/>
      <c r="J14" s="6"/>
      <c r="K14" s="6"/>
      <c r="L14" s="6"/>
      <c r="M14" s="6"/>
      <c r="N14" s="6"/>
      <c r="O14" s="6"/>
      <c r="P14" s="6"/>
      <c r="Q14" s="6"/>
      <c r="R14" s="6"/>
      <c r="S14" s="6"/>
      <c r="T14" s="6"/>
      <c r="U14" s="6"/>
      <c r="V14" s="6"/>
      <c r="W14" s="6"/>
      <c r="X14" s="6"/>
      <c r="Y14" s="6"/>
      <c r="Z14" s="6"/>
    </row>
    <row r="15" spans="1:26" ht="1.5" customHeight="1" x14ac:dyDescent="0.15">
      <c r="A15" s="86"/>
      <c r="B15" s="24"/>
      <c r="C15" s="24"/>
      <c r="D15" s="24"/>
      <c r="E15" s="24"/>
      <c r="F15" s="24"/>
      <c r="G15" s="24"/>
      <c r="H15" s="24"/>
      <c r="I15" s="14"/>
      <c r="J15" s="6"/>
      <c r="K15" s="6"/>
      <c r="L15" s="6"/>
      <c r="M15" s="6"/>
      <c r="N15" s="6"/>
      <c r="O15" s="6"/>
      <c r="P15" s="6"/>
      <c r="Q15" s="6"/>
      <c r="R15" s="6"/>
      <c r="S15" s="6"/>
      <c r="T15" s="6"/>
      <c r="U15" s="6"/>
      <c r="V15" s="6"/>
      <c r="W15" s="6"/>
      <c r="X15" s="6"/>
      <c r="Y15" s="6"/>
      <c r="Z15" s="6"/>
    </row>
    <row r="16" spans="1:26" ht="1.5" customHeight="1" x14ac:dyDescent="0.15">
      <c r="A16" s="86"/>
      <c r="B16" s="24"/>
      <c r="C16" s="24"/>
      <c r="D16" s="24"/>
      <c r="E16" s="24"/>
      <c r="F16" s="24"/>
      <c r="G16" s="24"/>
      <c r="H16" s="24"/>
      <c r="I16" s="14"/>
      <c r="J16" s="6"/>
      <c r="K16" s="6"/>
      <c r="L16" s="6"/>
      <c r="M16" s="6"/>
      <c r="N16" s="6"/>
      <c r="O16" s="6"/>
      <c r="P16" s="6"/>
      <c r="Q16" s="6"/>
      <c r="R16" s="6"/>
      <c r="S16" s="6"/>
      <c r="T16" s="6"/>
      <c r="U16" s="6"/>
      <c r="V16" s="6"/>
      <c r="W16" s="6"/>
      <c r="X16" s="6"/>
      <c r="Y16" s="6"/>
      <c r="Z16" s="6"/>
    </row>
    <row r="17" spans="1:26" ht="1.5" customHeight="1" x14ac:dyDescent="0.15">
      <c r="A17" s="86"/>
      <c r="B17" s="24"/>
      <c r="C17" s="24"/>
      <c r="D17" s="24"/>
      <c r="E17" s="24"/>
      <c r="F17" s="24"/>
      <c r="G17" s="24"/>
      <c r="H17" s="24"/>
      <c r="I17" s="14"/>
      <c r="J17" s="6"/>
      <c r="K17" s="6"/>
      <c r="L17" s="6"/>
      <c r="M17" s="6"/>
      <c r="N17" s="6"/>
      <c r="O17" s="6"/>
      <c r="P17" s="6"/>
      <c r="Q17" s="6"/>
      <c r="R17" s="6"/>
      <c r="S17" s="6"/>
      <c r="T17" s="6"/>
      <c r="U17" s="6"/>
      <c r="V17" s="6"/>
      <c r="W17" s="6"/>
      <c r="X17" s="6"/>
      <c r="Y17" s="6"/>
      <c r="Z17" s="6"/>
    </row>
    <row r="18" spans="1:26" ht="1.5" customHeight="1" x14ac:dyDescent="0.15">
      <c r="A18" s="86"/>
      <c r="B18" s="24"/>
      <c r="C18" s="24"/>
      <c r="D18" s="24"/>
      <c r="E18" s="24"/>
      <c r="F18" s="24"/>
      <c r="G18" s="24"/>
      <c r="H18" s="24"/>
      <c r="I18" s="14"/>
      <c r="J18" s="6"/>
      <c r="K18" s="6"/>
      <c r="L18" s="6"/>
      <c r="M18" s="6"/>
      <c r="N18" s="6"/>
      <c r="O18" s="6"/>
      <c r="P18" s="6"/>
      <c r="Q18" s="6"/>
      <c r="R18" s="6"/>
      <c r="S18" s="6"/>
      <c r="T18" s="6"/>
      <c r="U18" s="6"/>
      <c r="V18" s="6"/>
      <c r="W18" s="6"/>
      <c r="X18" s="6"/>
      <c r="Y18" s="6"/>
      <c r="Z18" s="6"/>
    </row>
    <row r="19" spans="1:26" ht="1.5" customHeight="1" x14ac:dyDescent="0.15">
      <c r="A19" s="86"/>
      <c r="B19" s="24"/>
      <c r="C19" s="24"/>
      <c r="D19" s="24"/>
      <c r="E19" s="24"/>
      <c r="F19" s="24"/>
      <c r="G19" s="24"/>
      <c r="H19" s="24"/>
      <c r="I19" s="14"/>
      <c r="J19" s="6"/>
      <c r="K19" s="6"/>
      <c r="L19" s="6"/>
      <c r="M19" s="6"/>
      <c r="N19" s="6"/>
      <c r="O19" s="6"/>
      <c r="P19" s="6"/>
      <c r="Q19" s="6"/>
      <c r="R19" s="6"/>
      <c r="S19" s="6"/>
      <c r="T19" s="6"/>
      <c r="U19" s="6"/>
      <c r="V19" s="6"/>
      <c r="W19" s="6"/>
      <c r="X19" s="6"/>
      <c r="Y19" s="6"/>
      <c r="Z19" s="6"/>
    </row>
    <row r="20" spans="1:26" ht="1.5" customHeight="1" x14ac:dyDescent="0.15">
      <c r="A20" s="86"/>
      <c r="B20" s="24"/>
      <c r="C20" s="24"/>
      <c r="D20" s="24"/>
      <c r="E20" s="24"/>
      <c r="F20" s="24"/>
      <c r="G20" s="24"/>
      <c r="H20" s="24"/>
      <c r="I20" s="14"/>
      <c r="J20" s="6"/>
      <c r="K20" s="6"/>
      <c r="L20" s="6"/>
      <c r="M20" s="6"/>
      <c r="N20" s="6"/>
      <c r="O20" s="6"/>
      <c r="P20" s="6"/>
      <c r="Q20" s="6"/>
      <c r="R20" s="6"/>
      <c r="S20" s="6"/>
      <c r="T20" s="6"/>
      <c r="U20" s="6"/>
      <c r="V20" s="6"/>
      <c r="W20" s="6"/>
      <c r="X20" s="6"/>
      <c r="Y20" s="6"/>
      <c r="Z20" s="6"/>
    </row>
    <row r="21" spans="1:26" ht="1.5" customHeight="1" x14ac:dyDescent="0.15">
      <c r="A21" s="86"/>
      <c r="B21" s="24"/>
      <c r="C21" s="24"/>
      <c r="D21" s="24"/>
      <c r="E21" s="24"/>
      <c r="F21" s="24"/>
      <c r="G21" s="24"/>
      <c r="H21" s="24"/>
      <c r="I21" s="14"/>
      <c r="J21" s="6"/>
      <c r="K21" s="6"/>
      <c r="L21" s="6"/>
      <c r="M21" s="6"/>
      <c r="N21" s="6"/>
      <c r="O21" s="6"/>
      <c r="P21" s="6"/>
      <c r="Q21" s="6"/>
      <c r="R21" s="6"/>
      <c r="S21" s="6"/>
      <c r="T21" s="6"/>
      <c r="U21" s="6"/>
      <c r="V21" s="6"/>
      <c r="W21" s="6"/>
      <c r="X21" s="6"/>
      <c r="Y21" s="6"/>
      <c r="Z21" s="6"/>
    </row>
    <row r="22" spans="1:26" ht="36" customHeight="1" x14ac:dyDescent="0.15">
      <c r="A22" s="279" t="s">
        <v>6</v>
      </c>
      <c r="B22" s="271"/>
      <c r="C22" s="87" t="s">
        <v>815</v>
      </c>
      <c r="D22" s="87" t="s">
        <v>191</v>
      </c>
      <c r="E22" s="87" t="s">
        <v>816</v>
      </c>
      <c r="F22" s="87" t="s">
        <v>193</v>
      </c>
      <c r="G22" s="18" t="s">
        <v>817</v>
      </c>
      <c r="H22" s="87" t="s">
        <v>195</v>
      </c>
      <c r="I22" s="14"/>
      <c r="J22" s="14"/>
      <c r="K22" s="14"/>
      <c r="L22" s="14"/>
      <c r="M22" s="14"/>
      <c r="N22" s="14"/>
      <c r="O22" s="14"/>
      <c r="P22" s="14"/>
      <c r="Q22" s="14"/>
      <c r="R22" s="14"/>
      <c r="S22" s="14"/>
      <c r="T22" s="14"/>
      <c r="U22" s="14"/>
      <c r="V22" s="14"/>
      <c r="W22" s="14"/>
      <c r="X22" s="14"/>
      <c r="Y22" s="14"/>
      <c r="Z22" s="14"/>
    </row>
    <row r="23" spans="1:26" ht="63.75" customHeight="1" x14ac:dyDescent="0.15">
      <c r="A23" s="16" t="s">
        <v>64</v>
      </c>
      <c r="B23" s="16" t="str">
        <f>VLOOKUP(A23,'HECVAT - Lite | Vendor Response'!A$32:B$111,2,FALSE)</f>
        <v>Have you undergone a SSAE 18 / SOC 2 audit?</v>
      </c>
      <c r="C23" s="88"/>
      <c r="D23" s="88"/>
      <c r="E23" s="90" t="s">
        <v>232</v>
      </c>
      <c r="F23" s="88"/>
      <c r="G23" s="89"/>
      <c r="H23" s="90" t="s">
        <v>260</v>
      </c>
      <c r="I23" s="14"/>
      <c r="J23" s="6"/>
      <c r="K23" s="6"/>
      <c r="L23" s="6"/>
      <c r="M23" s="6"/>
      <c r="N23" s="6"/>
      <c r="O23" s="6"/>
      <c r="P23" s="6"/>
      <c r="Q23" s="6"/>
      <c r="R23" s="6"/>
      <c r="S23" s="6"/>
      <c r="T23" s="6"/>
      <c r="U23" s="6"/>
      <c r="V23" s="6"/>
      <c r="W23" s="6"/>
      <c r="X23" s="6"/>
      <c r="Y23" s="6"/>
      <c r="Z23" s="6"/>
    </row>
    <row r="24" spans="1:26" ht="48" customHeight="1" x14ac:dyDescent="0.15">
      <c r="A24" s="16" t="s">
        <v>65</v>
      </c>
      <c r="B24" s="16" t="str">
        <f>VLOOKUP(A24,'HECVAT - Lite | Vendor Response'!A$32:B$111,2,FALSE)</f>
        <v>Have you completed the Cloud Security Alliance (CSA) CAIQ?</v>
      </c>
      <c r="C24" s="88"/>
      <c r="D24" s="88"/>
      <c r="E24" s="90" t="s">
        <v>232</v>
      </c>
      <c r="F24" s="88"/>
      <c r="G24" s="89"/>
      <c r="H24" s="90" t="s">
        <v>267</v>
      </c>
      <c r="I24" s="14"/>
      <c r="J24" s="6"/>
      <c r="K24" s="6"/>
      <c r="L24" s="6"/>
      <c r="M24" s="6"/>
      <c r="N24" s="6"/>
      <c r="O24" s="6"/>
      <c r="P24" s="6"/>
      <c r="Q24" s="6"/>
      <c r="R24" s="6"/>
      <c r="S24" s="6"/>
      <c r="T24" s="6"/>
      <c r="U24" s="6"/>
      <c r="V24" s="6"/>
      <c r="W24" s="6"/>
      <c r="X24" s="6"/>
      <c r="Y24" s="6"/>
      <c r="Z24" s="6"/>
    </row>
    <row r="25" spans="1:26" ht="48" customHeight="1" x14ac:dyDescent="0.15">
      <c r="A25" s="16" t="s">
        <v>66</v>
      </c>
      <c r="B25" s="16" t="str">
        <f>VLOOKUP(A25,'HECVAT - Lite | Vendor Response'!A$32:B$111,2,FALSE)</f>
        <v>Have you received the Cloud Security Alliance STAR certification?</v>
      </c>
      <c r="C25" s="88"/>
      <c r="D25" s="88"/>
      <c r="E25" s="90" t="s">
        <v>232</v>
      </c>
      <c r="F25" s="88"/>
      <c r="G25" s="89"/>
      <c r="H25" s="90" t="s">
        <v>267</v>
      </c>
      <c r="I25" s="14"/>
      <c r="J25" s="6"/>
      <c r="K25" s="6"/>
      <c r="L25" s="6"/>
      <c r="M25" s="6"/>
      <c r="N25" s="6"/>
      <c r="O25" s="6"/>
      <c r="P25" s="6"/>
      <c r="Q25" s="6"/>
      <c r="R25" s="6"/>
      <c r="S25" s="6"/>
      <c r="T25" s="6"/>
      <c r="U25" s="6"/>
      <c r="V25" s="6"/>
      <c r="W25" s="6"/>
      <c r="X25" s="6"/>
      <c r="Y25" s="6"/>
      <c r="Z25" s="6"/>
    </row>
    <row r="26" spans="1:26" ht="63.75" customHeight="1" x14ac:dyDescent="0.15">
      <c r="A26" s="16" t="s">
        <v>67</v>
      </c>
      <c r="B26" s="16" t="str">
        <f>VLOOKUP(A26,'HECVAT - Lite | Vendor Response'!A$32:B$111,2,FALSE)</f>
        <v>Do you conform with a specific industry standard security framework? (e.g. NIST Cybersecurity Framework, CIS Controls, ISO 27001, etc.)</v>
      </c>
      <c r="C26" s="88"/>
      <c r="D26" s="88"/>
      <c r="E26" s="90" t="s">
        <v>279</v>
      </c>
      <c r="F26" s="88"/>
      <c r="G26" s="89"/>
      <c r="H26" s="90" t="s">
        <v>260</v>
      </c>
      <c r="I26" s="14"/>
      <c r="J26" s="6"/>
      <c r="K26" s="6"/>
      <c r="L26" s="6"/>
      <c r="M26" s="6"/>
      <c r="N26" s="6"/>
      <c r="O26" s="6"/>
      <c r="P26" s="6"/>
      <c r="Q26" s="6"/>
      <c r="R26" s="6"/>
      <c r="S26" s="6"/>
      <c r="T26" s="6"/>
      <c r="U26" s="6"/>
      <c r="V26" s="6"/>
      <c r="W26" s="6"/>
      <c r="X26" s="6"/>
      <c r="Y26" s="6"/>
      <c r="Z26" s="6"/>
    </row>
    <row r="27" spans="1:26" ht="48" customHeight="1" x14ac:dyDescent="0.15">
      <c r="A27" s="16" t="s">
        <v>68</v>
      </c>
      <c r="B27" s="16" t="str">
        <f>VLOOKUP(A27,'HECVAT - Lite | Vendor Response'!A$32:B$111,2,FALSE)</f>
        <v>Can the systems that hold the institution's data be compliant with NIST SP 800-171 and/or CMMC Level 3 standards?</v>
      </c>
      <c r="C27" s="88"/>
      <c r="D27" s="88"/>
      <c r="E27" s="90" t="s">
        <v>279</v>
      </c>
      <c r="F27" s="88"/>
      <c r="G27" s="89"/>
      <c r="H27" s="90" t="s">
        <v>260</v>
      </c>
      <c r="I27" s="14"/>
      <c r="J27" s="6"/>
      <c r="K27" s="6"/>
      <c r="L27" s="6"/>
      <c r="M27" s="6"/>
      <c r="N27" s="6"/>
      <c r="O27" s="6"/>
      <c r="P27" s="6"/>
      <c r="Q27" s="6"/>
      <c r="R27" s="6"/>
      <c r="S27" s="6"/>
      <c r="T27" s="6"/>
      <c r="U27" s="6"/>
      <c r="V27" s="6"/>
      <c r="W27" s="6"/>
      <c r="X27" s="6"/>
      <c r="Y27" s="6"/>
      <c r="Z27" s="6"/>
    </row>
    <row r="28" spans="1:26" ht="48" customHeight="1" x14ac:dyDescent="0.15">
      <c r="A28" s="16" t="s">
        <v>69</v>
      </c>
      <c r="B28" s="16" t="str">
        <f>VLOOKUP(A28,'HECVAT - Lite | Vendor Response'!A$32:B$111,2,FALSE)</f>
        <v>Can you provide overall system and/or application architecture diagrams including a full description of the data flow for all components of the system?</v>
      </c>
      <c r="C28" s="88"/>
      <c r="D28" s="90" t="s">
        <v>291</v>
      </c>
      <c r="E28" s="90" t="s">
        <v>292</v>
      </c>
      <c r="F28" s="90" t="s">
        <v>293</v>
      </c>
      <c r="G28" s="41" t="s">
        <v>293</v>
      </c>
      <c r="H28" s="90" t="s">
        <v>260</v>
      </c>
      <c r="I28" s="14"/>
      <c r="J28" s="6"/>
      <c r="K28" s="6"/>
      <c r="L28" s="6"/>
      <c r="M28" s="6"/>
      <c r="N28" s="6"/>
      <c r="O28" s="6"/>
      <c r="P28" s="6"/>
      <c r="Q28" s="6"/>
      <c r="R28" s="6"/>
      <c r="S28" s="6"/>
      <c r="T28" s="6"/>
      <c r="U28" s="6"/>
      <c r="V28" s="6"/>
      <c r="W28" s="6"/>
      <c r="X28" s="6"/>
      <c r="Y28" s="6"/>
      <c r="Z28" s="6"/>
    </row>
    <row r="29" spans="1:26" ht="36" customHeight="1" x14ac:dyDescent="0.15">
      <c r="A29" s="279" t="s">
        <v>8</v>
      </c>
      <c r="B29" s="271"/>
      <c r="C29" s="87" t="str">
        <f>$C$22</f>
        <v>CIS Critical Security Controls v6.1</v>
      </c>
      <c r="D29" s="87" t="str">
        <f>$D$22</f>
        <v>HIPAA</v>
      </c>
      <c r="E29" s="87" t="str">
        <f>$E$22</f>
        <v>ISO 27002:2013</v>
      </c>
      <c r="F29" s="87" t="str">
        <f>$F$22</f>
        <v>NIST Cybersecurity Framework</v>
      </c>
      <c r="G29" s="18" t="str">
        <f>$G$22</f>
        <v>NIST SP 800-171r1</v>
      </c>
      <c r="H29" s="87" t="str">
        <f>$H$22</f>
        <v>NIST SP 800-53r4</v>
      </c>
      <c r="I29" s="14"/>
      <c r="J29" s="14"/>
      <c r="K29" s="14"/>
      <c r="L29" s="14"/>
      <c r="M29" s="14"/>
      <c r="N29" s="14"/>
      <c r="O29" s="14"/>
      <c r="P29" s="14"/>
      <c r="Q29" s="14"/>
      <c r="R29" s="14"/>
      <c r="S29" s="14"/>
      <c r="T29" s="14"/>
      <c r="U29" s="14"/>
      <c r="V29" s="14"/>
      <c r="W29" s="14"/>
      <c r="X29" s="14"/>
      <c r="Y29" s="14"/>
      <c r="Z29" s="14"/>
    </row>
    <row r="30" spans="1:26" ht="54" customHeight="1" x14ac:dyDescent="0.15">
      <c r="A30" s="16" t="s">
        <v>57</v>
      </c>
      <c r="B30" s="16" t="e">
        <f>VLOOKUP(A30,'HECVAT - Lite | Vendor Response'!A$32:B$111,2,FALSE)</f>
        <v>#N/A</v>
      </c>
      <c r="C30" s="88"/>
      <c r="D30" s="88"/>
      <c r="E30" s="88"/>
      <c r="F30" s="88"/>
      <c r="G30" s="89"/>
      <c r="H30" s="88"/>
      <c r="I30" s="14"/>
      <c r="J30" s="6"/>
      <c r="K30" s="6"/>
      <c r="L30" s="6"/>
      <c r="M30" s="6"/>
      <c r="N30" s="6"/>
      <c r="O30" s="6"/>
      <c r="P30" s="6"/>
      <c r="Q30" s="6"/>
      <c r="R30" s="6"/>
      <c r="S30" s="6"/>
      <c r="T30" s="6"/>
      <c r="U30" s="6"/>
      <c r="V30" s="6"/>
      <c r="W30" s="6"/>
      <c r="X30" s="6"/>
      <c r="Y30" s="6"/>
      <c r="Z30" s="6"/>
    </row>
    <row r="31" spans="1:26" ht="54" customHeight="1" x14ac:dyDescent="0.15">
      <c r="A31" s="16" t="s">
        <v>58</v>
      </c>
      <c r="B31" s="16" t="e">
        <f>VLOOKUP(A31,'HECVAT - Lite | Vendor Response'!A$32:B$111,2,FALSE)</f>
        <v>#N/A</v>
      </c>
      <c r="C31" s="88"/>
      <c r="D31" s="88"/>
      <c r="E31" s="88"/>
      <c r="F31" s="88"/>
      <c r="G31" s="89"/>
      <c r="H31" s="88"/>
      <c r="I31" s="14"/>
      <c r="J31" s="6"/>
      <c r="K31" s="6"/>
      <c r="L31" s="6"/>
      <c r="M31" s="6"/>
      <c r="N31" s="6"/>
      <c r="O31" s="6"/>
      <c r="P31" s="6"/>
      <c r="Q31" s="6"/>
      <c r="R31" s="6"/>
      <c r="S31" s="6"/>
      <c r="T31" s="6"/>
      <c r="U31" s="6"/>
      <c r="V31" s="6"/>
      <c r="W31" s="6"/>
      <c r="X31" s="6"/>
      <c r="Y31" s="6"/>
      <c r="Z31" s="6"/>
    </row>
    <row r="32" spans="1:26" ht="54" customHeight="1" x14ac:dyDescent="0.15">
      <c r="A32" s="16" t="s">
        <v>59</v>
      </c>
      <c r="B32" s="16" t="e">
        <f>VLOOKUP(A32,'HECVAT - Lite | Vendor Response'!A$32:B$111,2,FALSE)</f>
        <v>#N/A</v>
      </c>
      <c r="C32" s="88"/>
      <c r="D32" s="88"/>
      <c r="E32" s="90" t="s">
        <v>232</v>
      </c>
      <c r="F32" s="88"/>
      <c r="G32" s="89"/>
      <c r="H32" s="88"/>
      <c r="I32" s="14"/>
      <c r="J32" s="6"/>
      <c r="K32" s="6"/>
      <c r="L32" s="6"/>
      <c r="M32" s="6"/>
      <c r="N32" s="6"/>
      <c r="O32" s="6"/>
      <c r="P32" s="6"/>
      <c r="Q32" s="6"/>
      <c r="R32" s="6"/>
      <c r="S32" s="6"/>
      <c r="T32" s="6"/>
      <c r="U32" s="6"/>
      <c r="V32" s="6"/>
      <c r="W32" s="6"/>
      <c r="X32" s="6"/>
      <c r="Y32" s="6"/>
      <c r="Z32" s="6"/>
    </row>
    <row r="33" spans="1:26" ht="63.75" customHeight="1" x14ac:dyDescent="0.15">
      <c r="A33" s="16" t="s">
        <v>60</v>
      </c>
      <c r="B33" s="16" t="e">
        <f>VLOOKUP(A33,'HECVAT - Lite | Vendor Response'!A$32:B$111,2,FALSE)</f>
        <v>#N/A</v>
      </c>
      <c r="C33" s="88"/>
      <c r="D33" s="88"/>
      <c r="E33" s="90" t="s">
        <v>239</v>
      </c>
      <c r="F33" s="88"/>
      <c r="G33" s="89"/>
      <c r="H33" s="88"/>
      <c r="I33" s="14"/>
      <c r="J33" s="6"/>
      <c r="K33" s="6"/>
      <c r="L33" s="6"/>
      <c r="M33" s="6"/>
      <c r="N33" s="6"/>
      <c r="O33" s="6"/>
      <c r="P33" s="6"/>
      <c r="Q33" s="6"/>
      <c r="R33" s="6"/>
      <c r="S33" s="6"/>
      <c r="T33" s="6"/>
      <c r="U33" s="6"/>
      <c r="V33" s="6"/>
      <c r="W33" s="6"/>
      <c r="X33" s="6"/>
      <c r="Y33" s="6"/>
      <c r="Z33" s="6"/>
    </row>
    <row r="34" spans="1:26" ht="54" customHeight="1" x14ac:dyDescent="0.15">
      <c r="A34" s="16" t="s">
        <v>61</v>
      </c>
      <c r="B34" s="16" t="e">
        <f>VLOOKUP(A34,'HECVAT - Lite | Vendor Response'!A$32:B$111,2,FALSE)</f>
        <v>#N/A</v>
      </c>
      <c r="C34" s="88"/>
      <c r="D34" s="88"/>
      <c r="E34" s="90" t="s">
        <v>232</v>
      </c>
      <c r="F34" s="88"/>
      <c r="G34" s="89"/>
      <c r="H34" s="88"/>
      <c r="I34" s="14"/>
      <c r="J34" s="6"/>
      <c r="K34" s="6"/>
      <c r="L34" s="6"/>
      <c r="M34" s="6"/>
      <c r="N34" s="6"/>
      <c r="O34" s="6"/>
      <c r="P34" s="6"/>
      <c r="Q34" s="6"/>
      <c r="R34" s="6"/>
      <c r="S34" s="6"/>
      <c r="T34" s="6"/>
      <c r="U34" s="6"/>
      <c r="V34" s="6"/>
      <c r="W34" s="6"/>
      <c r="X34" s="6"/>
      <c r="Y34" s="6"/>
      <c r="Z34" s="6"/>
    </row>
    <row r="35" spans="1:26" ht="63.75" customHeight="1" x14ac:dyDescent="0.15">
      <c r="A35" s="16" t="s">
        <v>62</v>
      </c>
      <c r="B35" s="16" t="e">
        <f>VLOOKUP(A35,'HECVAT - Lite | Vendor Response'!A$32:B$111,2,FALSE)</f>
        <v>#N/A</v>
      </c>
      <c r="C35" s="88"/>
      <c r="D35" s="88"/>
      <c r="E35" s="90" t="s">
        <v>249</v>
      </c>
      <c r="F35" s="88"/>
      <c r="G35" s="89"/>
      <c r="H35" s="90" t="s">
        <v>818</v>
      </c>
      <c r="I35" s="14"/>
      <c r="J35" s="6"/>
      <c r="K35" s="6"/>
      <c r="L35" s="6"/>
      <c r="M35" s="6"/>
      <c r="N35" s="6"/>
      <c r="O35" s="6"/>
      <c r="P35" s="6"/>
      <c r="Q35" s="6"/>
      <c r="R35" s="6"/>
      <c r="S35" s="6"/>
      <c r="T35" s="6"/>
      <c r="U35" s="6"/>
      <c r="V35" s="6"/>
      <c r="W35" s="6"/>
      <c r="X35" s="6"/>
      <c r="Y35" s="6"/>
      <c r="Z35" s="6"/>
    </row>
    <row r="36" spans="1:26" ht="82.5" customHeight="1" x14ac:dyDescent="0.15">
      <c r="A36" s="16" t="s">
        <v>63</v>
      </c>
      <c r="B36" s="16" t="e">
        <f>VLOOKUP(A36,'HECVAT - Lite | Vendor Response'!A$32:B$111,2,FALSE)</f>
        <v>#N/A</v>
      </c>
      <c r="C36" s="88"/>
      <c r="D36" s="88"/>
      <c r="E36" s="90" t="s">
        <v>232</v>
      </c>
      <c r="F36" s="88"/>
      <c r="G36" s="89"/>
      <c r="H36" s="88"/>
      <c r="I36" s="14"/>
      <c r="J36" s="6"/>
      <c r="K36" s="6"/>
      <c r="L36" s="6"/>
      <c r="M36" s="6"/>
      <c r="N36" s="6"/>
      <c r="O36" s="6"/>
      <c r="P36" s="6"/>
      <c r="Q36" s="6"/>
      <c r="R36" s="6"/>
      <c r="S36" s="6"/>
      <c r="T36" s="6"/>
      <c r="U36" s="6"/>
      <c r="V36" s="6"/>
      <c r="W36" s="6"/>
      <c r="X36" s="6"/>
      <c r="Y36" s="6"/>
      <c r="Z36" s="6"/>
    </row>
    <row r="37" spans="1:26" ht="46.5" customHeight="1" x14ac:dyDescent="0.15">
      <c r="A37" s="279" t="s">
        <v>87</v>
      </c>
      <c r="B37" s="271"/>
      <c r="C37" s="87" t="str">
        <f>$C$22</f>
        <v>CIS Critical Security Controls v6.1</v>
      </c>
      <c r="D37" s="87" t="str">
        <f>$D$22</f>
        <v>HIPAA</v>
      </c>
      <c r="E37" s="87" t="str">
        <f>$E$22</f>
        <v>ISO 27002:2013</v>
      </c>
      <c r="F37" s="87" t="str">
        <f>$F$22</f>
        <v>NIST Cybersecurity Framework</v>
      </c>
      <c r="G37" s="18" t="str">
        <f>$G$22</f>
        <v>NIST SP 800-171r1</v>
      </c>
      <c r="H37" s="87" t="str">
        <f>$H$22</f>
        <v>NIST SP 800-53r4</v>
      </c>
      <c r="I37" s="14"/>
      <c r="J37" s="14"/>
      <c r="K37" s="14"/>
      <c r="L37" s="14"/>
      <c r="M37" s="14"/>
      <c r="N37" s="14"/>
      <c r="O37" s="14"/>
      <c r="P37" s="14"/>
      <c r="Q37" s="14"/>
      <c r="R37" s="14"/>
      <c r="S37" s="14"/>
      <c r="T37" s="14"/>
      <c r="U37" s="14"/>
      <c r="V37" s="14"/>
      <c r="W37" s="14"/>
      <c r="X37" s="14"/>
      <c r="Y37" s="14"/>
      <c r="Z37" s="14"/>
    </row>
    <row r="38" spans="1:26" ht="48.75" customHeight="1" x14ac:dyDescent="0.15">
      <c r="A38" s="16" t="s">
        <v>88</v>
      </c>
      <c r="B38" s="16" t="str">
        <f>VLOOKUP(A38,'HECVAT - Lite | Vendor Response'!A$32:B$111,2,FALSE)</f>
        <v>Are access controls for institutional accounts based on structured rules, such as role-based access control (RBAC), attribute-based access control (ABAC) or policy-based access control (PBAC)?</v>
      </c>
      <c r="C38" s="90" t="s">
        <v>380</v>
      </c>
      <c r="D38" s="88"/>
      <c r="E38" s="90" t="s">
        <v>381</v>
      </c>
      <c r="F38" s="90" t="s">
        <v>382</v>
      </c>
      <c r="G38" s="41" t="s">
        <v>383</v>
      </c>
      <c r="H38" s="90" t="s">
        <v>384</v>
      </c>
      <c r="I38" s="14" t="s">
        <v>819</v>
      </c>
      <c r="J38" s="6"/>
      <c r="K38" s="6"/>
      <c r="L38" s="6"/>
      <c r="M38" s="6"/>
      <c r="N38" s="6"/>
      <c r="O38" s="6"/>
      <c r="P38" s="6"/>
      <c r="Q38" s="6"/>
      <c r="R38" s="6"/>
      <c r="S38" s="6"/>
      <c r="T38" s="6"/>
      <c r="U38" s="6"/>
      <c r="V38" s="6"/>
      <c r="W38" s="6"/>
      <c r="X38" s="6"/>
      <c r="Y38" s="6"/>
      <c r="Z38" s="6"/>
    </row>
    <row r="39" spans="1:26" ht="48" customHeight="1" x14ac:dyDescent="0.15">
      <c r="A39" s="16" t="s">
        <v>89</v>
      </c>
      <c r="B39" s="16" t="str">
        <f>VLOOKUP(A39,'HECVAT - Lite | Vendor Response'!A$32:B$111,2,FALSE)</f>
        <v>Are access controls for staff within your organization based on structured rules, such as RBAC, ABAC, or PBAC?</v>
      </c>
      <c r="C39" s="90" t="s">
        <v>392</v>
      </c>
      <c r="D39" s="88"/>
      <c r="E39" s="90" t="s">
        <v>393</v>
      </c>
      <c r="F39" s="90" t="s">
        <v>394</v>
      </c>
      <c r="G39" s="41" t="s">
        <v>395</v>
      </c>
      <c r="H39" s="90" t="s">
        <v>396</v>
      </c>
      <c r="I39" s="14" t="s">
        <v>706</v>
      </c>
      <c r="J39" s="6"/>
      <c r="K39" s="6"/>
      <c r="L39" s="6"/>
      <c r="M39" s="6"/>
      <c r="N39" s="6"/>
      <c r="O39" s="6"/>
      <c r="P39" s="6"/>
      <c r="Q39" s="6"/>
      <c r="R39" s="6"/>
      <c r="S39" s="6"/>
      <c r="T39" s="6"/>
      <c r="U39" s="6"/>
      <c r="V39" s="6"/>
      <c r="W39" s="6"/>
      <c r="X39" s="6"/>
      <c r="Y39" s="6"/>
      <c r="Z39" s="6"/>
    </row>
    <row r="40" spans="1:26" ht="48" customHeight="1" x14ac:dyDescent="0.15">
      <c r="A40" s="16" t="s">
        <v>90</v>
      </c>
      <c r="B40" s="16" t="str">
        <f>VLOOKUP(A40,'HECVAT - Lite | Vendor Response'!A$32:B$111,2,FALSE)</f>
        <v>Do you have a documented and currently implemented strategy for securing employee workstations when they work remotely? (i.e. not in a trusted computing environment)</v>
      </c>
      <c r="C40" s="90" t="s">
        <v>401</v>
      </c>
      <c r="D40" s="88"/>
      <c r="E40" s="90">
        <v>6.2</v>
      </c>
      <c r="F40" s="90" t="s">
        <v>402</v>
      </c>
      <c r="G40" s="41" t="s">
        <v>403</v>
      </c>
      <c r="H40" s="90" t="s">
        <v>404</v>
      </c>
      <c r="I40" s="14" t="s">
        <v>820</v>
      </c>
      <c r="J40" s="6"/>
      <c r="K40" s="6"/>
      <c r="L40" s="6"/>
      <c r="M40" s="6"/>
      <c r="N40" s="6"/>
      <c r="O40" s="6"/>
      <c r="P40" s="6"/>
      <c r="Q40" s="6"/>
      <c r="R40" s="6"/>
      <c r="S40" s="6"/>
      <c r="T40" s="6"/>
      <c r="U40" s="6"/>
      <c r="V40" s="6"/>
      <c r="W40" s="6"/>
      <c r="X40" s="6"/>
      <c r="Y40" s="6"/>
      <c r="Z40" s="6"/>
    </row>
    <row r="41" spans="1:26" ht="79.5" customHeight="1" x14ac:dyDescent="0.15">
      <c r="A41" s="16" t="s">
        <v>91</v>
      </c>
      <c r="B41" s="16" t="str">
        <f>VLOOKUP(A41,'HECVAT - Lite | Vendor Response'!A$32:B$111,2,FALSE)</f>
        <v>Does the system provide data input validation and error messages?</v>
      </c>
      <c r="C41" s="90" t="s">
        <v>411</v>
      </c>
      <c r="D41" s="88"/>
      <c r="E41" s="90" t="s">
        <v>412</v>
      </c>
      <c r="F41" s="90" t="s">
        <v>413</v>
      </c>
      <c r="G41" s="89"/>
      <c r="H41" s="90" t="s">
        <v>414</v>
      </c>
      <c r="I41" s="14" t="s">
        <v>821</v>
      </c>
      <c r="J41" s="6"/>
      <c r="K41" s="6"/>
      <c r="L41" s="6"/>
      <c r="M41" s="6"/>
      <c r="N41" s="6"/>
      <c r="O41" s="6"/>
      <c r="P41" s="6"/>
      <c r="Q41" s="6"/>
      <c r="R41" s="6"/>
      <c r="S41" s="6"/>
      <c r="T41" s="6"/>
      <c r="U41" s="6"/>
      <c r="V41" s="6"/>
      <c r="W41" s="6"/>
      <c r="X41" s="6"/>
      <c r="Y41" s="6"/>
      <c r="Z41" s="6"/>
    </row>
    <row r="42" spans="1:26" ht="63" customHeight="1" x14ac:dyDescent="0.15">
      <c r="A42" s="16" t="s">
        <v>92</v>
      </c>
      <c r="B42" s="16" t="str">
        <f>VLOOKUP(A42,'HECVAT - Lite | Vendor Response'!A$32:B$111,2,FALSE)</f>
        <v>Are you using a web application firewall (WAF)?</v>
      </c>
      <c r="C42" s="90" t="s">
        <v>392</v>
      </c>
      <c r="D42" s="88"/>
      <c r="E42" s="90" t="s">
        <v>420</v>
      </c>
      <c r="F42" s="90" t="s">
        <v>421</v>
      </c>
      <c r="G42" s="89"/>
      <c r="H42" s="88"/>
      <c r="I42" s="14" t="s">
        <v>822</v>
      </c>
      <c r="J42" s="6"/>
      <c r="K42" s="6"/>
      <c r="L42" s="6"/>
      <c r="M42" s="6"/>
      <c r="N42" s="6"/>
      <c r="O42" s="6"/>
      <c r="P42" s="6"/>
      <c r="Q42" s="6"/>
      <c r="R42" s="6"/>
      <c r="S42" s="6"/>
      <c r="T42" s="6"/>
      <c r="U42" s="6"/>
      <c r="V42" s="6"/>
      <c r="W42" s="6"/>
      <c r="X42" s="6"/>
      <c r="Y42" s="6"/>
      <c r="Z42" s="6"/>
    </row>
    <row r="43" spans="1:26" ht="36" customHeight="1" x14ac:dyDescent="0.15">
      <c r="A43" s="16" t="s">
        <v>93</v>
      </c>
      <c r="B43" s="16" t="str">
        <f>VLOOKUP(A43,'HECVAT - Lite | Vendor Response'!A$32:B$111,2,FALSE)</f>
        <v>Do you have a process and implemented procedures for managing your software supply chain (e.g. libraries, repositories, frameworks, etc)</v>
      </c>
      <c r="C43" s="90" t="s">
        <v>401</v>
      </c>
      <c r="D43" s="88"/>
      <c r="E43" s="90" t="s">
        <v>420</v>
      </c>
      <c r="F43" s="88"/>
      <c r="G43" s="89"/>
      <c r="H43" s="90" t="s">
        <v>427</v>
      </c>
      <c r="I43" s="14" t="s">
        <v>823</v>
      </c>
      <c r="J43" s="6"/>
      <c r="K43" s="6"/>
      <c r="L43" s="6"/>
      <c r="M43" s="6"/>
      <c r="N43" s="6"/>
      <c r="O43" s="6"/>
      <c r="P43" s="6"/>
      <c r="Q43" s="6"/>
      <c r="R43" s="6"/>
      <c r="S43" s="6"/>
      <c r="T43" s="6"/>
      <c r="U43" s="6"/>
      <c r="V43" s="6"/>
      <c r="W43" s="6"/>
      <c r="X43" s="6"/>
      <c r="Y43" s="6"/>
      <c r="Z43" s="6"/>
    </row>
    <row r="44" spans="1:26" ht="46.5" customHeight="1" x14ac:dyDescent="0.15">
      <c r="A44" s="279" t="s">
        <v>94</v>
      </c>
      <c r="B44" s="271"/>
      <c r="C44" s="87" t="str">
        <f>$C$22</f>
        <v>CIS Critical Security Controls v6.1</v>
      </c>
      <c r="D44" s="87" t="str">
        <f>$D$22</f>
        <v>HIPAA</v>
      </c>
      <c r="E44" s="87" t="str">
        <f>$E$22</f>
        <v>ISO 27002:2013</v>
      </c>
      <c r="F44" s="87" t="str">
        <f>$F$22</f>
        <v>NIST Cybersecurity Framework</v>
      </c>
      <c r="G44" s="18" t="str">
        <f>$G$22</f>
        <v>NIST SP 800-171r1</v>
      </c>
      <c r="H44" s="87" t="str">
        <f>$H$22</f>
        <v>NIST SP 800-53r4</v>
      </c>
      <c r="I44" s="14"/>
      <c r="J44" s="6"/>
      <c r="K44" s="6"/>
      <c r="L44" s="6"/>
      <c r="M44" s="6"/>
      <c r="N44" s="6"/>
      <c r="O44" s="6"/>
      <c r="P44" s="6"/>
      <c r="Q44" s="6"/>
      <c r="R44" s="6"/>
      <c r="S44" s="6"/>
      <c r="T44" s="6"/>
      <c r="U44" s="6"/>
      <c r="V44" s="6"/>
      <c r="W44" s="6"/>
      <c r="X44" s="6"/>
      <c r="Y44" s="6"/>
      <c r="Z44" s="6"/>
    </row>
    <row r="45" spans="1:26" ht="79.5" customHeight="1" x14ac:dyDescent="0.2">
      <c r="A45" s="16" t="s">
        <v>95</v>
      </c>
      <c r="B45" s="16" t="str">
        <f>VLOOKUP(A45,'HECVAT - Lite | Vendor Response'!A$32:B$111,2,FALSE)</f>
        <v>Does your solution support single sign-on (SSO) protocols for user and administrator authentication?</v>
      </c>
      <c r="C45" s="90" t="s">
        <v>392</v>
      </c>
      <c r="D45" s="91"/>
      <c r="E45" s="90" t="s">
        <v>434</v>
      </c>
      <c r="F45" s="90" t="s">
        <v>435</v>
      </c>
      <c r="G45" s="41" t="s">
        <v>436</v>
      </c>
      <c r="H45" s="90" t="s">
        <v>437</v>
      </c>
      <c r="I45" s="81" t="s">
        <v>824</v>
      </c>
      <c r="J45" s="27"/>
      <c r="K45" s="27"/>
      <c r="L45" s="27"/>
      <c r="M45" s="27"/>
      <c r="N45" s="27"/>
      <c r="O45" s="27"/>
      <c r="P45" s="27"/>
      <c r="Q45" s="27"/>
      <c r="R45" s="27"/>
      <c r="S45" s="27"/>
      <c r="T45" s="28"/>
      <c r="U45" s="28"/>
      <c r="V45" s="28"/>
      <c r="W45" s="28"/>
      <c r="X45" s="28"/>
      <c r="Y45" s="28"/>
      <c r="Z45" s="28"/>
    </row>
    <row r="46" spans="1:26" ht="72" customHeight="1" x14ac:dyDescent="0.15">
      <c r="A46" s="16" t="s">
        <v>96</v>
      </c>
      <c r="B46" s="16" t="str">
        <f>VLOOKUP(A46,'HECVAT - Lite | Vendor Response'!A$32:B$111,2,FALSE)</f>
        <v>Does your organization participate in InCommon or another eduGAIN affiliated trust federation?</v>
      </c>
      <c r="C46" s="90" t="s">
        <v>392</v>
      </c>
      <c r="D46" s="91"/>
      <c r="E46" s="90" t="s">
        <v>443</v>
      </c>
      <c r="F46" s="90" t="s">
        <v>435</v>
      </c>
      <c r="G46" s="41" t="s">
        <v>444</v>
      </c>
      <c r="H46" s="90" t="s">
        <v>445</v>
      </c>
      <c r="I46" s="14" t="s">
        <v>711</v>
      </c>
      <c r="J46" s="6"/>
      <c r="K46" s="6"/>
      <c r="L46" s="6"/>
      <c r="M46" s="6"/>
      <c r="N46" s="6"/>
      <c r="O46" s="6"/>
      <c r="P46" s="6"/>
      <c r="Q46" s="6"/>
      <c r="R46" s="6"/>
      <c r="S46" s="6"/>
      <c r="T46" s="6"/>
      <c r="U46" s="6"/>
      <c r="V46" s="6"/>
      <c r="W46" s="6"/>
      <c r="X46" s="6"/>
      <c r="Y46" s="6"/>
      <c r="Z46" s="6"/>
    </row>
    <row r="47" spans="1:26" ht="63.75" customHeight="1" x14ac:dyDescent="0.15">
      <c r="A47" s="16" t="s">
        <v>97</v>
      </c>
      <c r="B47" s="16" t="str">
        <f>VLOOKUP(A47,'HECVAT - Lite | Vendor Response'!A$32:B$111,2,FALSE)</f>
        <v>Does your application support integration with other authentication and authorization systems?</v>
      </c>
      <c r="C47" s="90" t="s">
        <v>392</v>
      </c>
      <c r="D47" s="91"/>
      <c r="E47" s="90" t="s">
        <v>451</v>
      </c>
      <c r="F47" s="90" t="s">
        <v>452</v>
      </c>
      <c r="G47" s="89"/>
      <c r="H47" s="88"/>
      <c r="I47" s="14" t="s">
        <v>713</v>
      </c>
      <c r="J47" s="6"/>
      <c r="K47" s="6"/>
      <c r="L47" s="6"/>
      <c r="M47" s="6"/>
      <c r="N47" s="6"/>
      <c r="O47" s="6"/>
      <c r="P47" s="6"/>
      <c r="Q47" s="6"/>
      <c r="R47" s="6"/>
      <c r="S47" s="6"/>
      <c r="T47" s="6"/>
      <c r="U47" s="6"/>
      <c r="V47" s="6"/>
      <c r="W47" s="6"/>
      <c r="X47" s="6"/>
      <c r="Y47" s="6"/>
      <c r="Z47" s="6"/>
    </row>
    <row r="48" spans="1:26" ht="63.75" customHeight="1" x14ac:dyDescent="0.15">
      <c r="A48" s="16" t="s">
        <v>98</v>
      </c>
      <c r="B48" s="16" t="str">
        <f>VLOOKUP(A48,'HECVAT - Lite | Vendor Response'!A$32:B$111,2,FALSE)</f>
        <v>Does your solution support any of the following Web SSO standards? [e.g., SAML2 (with redirect flow), OIDC, CAS, or other]</v>
      </c>
      <c r="C48" s="90" t="s">
        <v>392</v>
      </c>
      <c r="D48" s="91"/>
      <c r="E48" s="90" t="s">
        <v>451</v>
      </c>
      <c r="F48" s="90" t="s">
        <v>452</v>
      </c>
      <c r="G48" s="89"/>
      <c r="H48" s="88"/>
      <c r="I48" s="14" t="s">
        <v>825</v>
      </c>
      <c r="J48" s="6"/>
      <c r="K48" s="6"/>
      <c r="L48" s="6"/>
      <c r="M48" s="6"/>
      <c r="N48" s="6"/>
      <c r="O48" s="6"/>
      <c r="P48" s="6"/>
      <c r="Q48" s="6"/>
      <c r="R48" s="6"/>
      <c r="S48" s="6"/>
      <c r="T48" s="6"/>
      <c r="U48" s="6"/>
      <c r="V48" s="6"/>
      <c r="W48" s="6"/>
      <c r="X48" s="6"/>
      <c r="Y48" s="6"/>
      <c r="Z48" s="6"/>
    </row>
    <row r="49" spans="1:26" ht="75" customHeight="1" x14ac:dyDescent="0.15">
      <c r="A49" s="16" t="s">
        <v>99</v>
      </c>
      <c r="B49" s="16" t="str">
        <f>VLOOKUP(A49,'HECVAT - Lite | Vendor Response'!A$32:B$111,2,FALSE)</f>
        <v>Do you support differentiation between email address and user identifier?</v>
      </c>
      <c r="C49" s="90" t="s">
        <v>461</v>
      </c>
      <c r="D49" s="91"/>
      <c r="E49" s="90" t="s">
        <v>826</v>
      </c>
      <c r="F49" s="90" t="s">
        <v>462</v>
      </c>
      <c r="G49" s="41" t="s">
        <v>463</v>
      </c>
      <c r="H49" s="90" t="s">
        <v>464</v>
      </c>
      <c r="I49" s="14" t="s">
        <v>827</v>
      </c>
      <c r="J49" s="6"/>
      <c r="K49" s="6"/>
      <c r="L49" s="6"/>
      <c r="M49" s="6"/>
      <c r="N49" s="6"/>
      <c r="O49" s="6"/>
      <c r="P49" s="6"/>
      <c r="Q49" s="6"/>
      <c r="R49" s="6"/>
      <c r="S49" s="6"/>
      <c r="T49" s="6"/>
      <c r="U49" s="6"/>
      <c r="V49" s="6"/>
      <c r="W49" s="6"/>
      <c r="X49" s="6"/>
      <c r="Y49" s="6"/>
      <c r="Z49" s="6"/>
    </row>
    <row r="50" spans="1:26" ht="46.5" customHeight="1" x14ac:dyDescent="0.15">
      <c r="A50" s="279" t="s">
        <v>492</v>
      </c>
      <c r="B50" s="271"/>
      <c r="C50" s="87" t="str">
        <f>$C$22</f>
        <v>CIS Critical Security Controls v6.1</v>
      </c>
      <c r="D50" s="87" t="str">
        <f>$D$22</f>
        <v>HIPAA</v>
      </c>
      <c r="E50" s="87" t="str">
        <f>$E$22</f>
        <v>ISO 27002:2013</v>
      </c>
      <c r="F50" s="87" t="str">
        <f>$F$22</f>
        <v>NIST Cybersecurity Framework</v>
      </c>
      <c r="G50" s="18" t="str">
        <f>$G$22</f>
        <v>NIST SP 800-171r1</v>
      </c>
      <c r="H50" s="87" t="str">
        <f>$H$22</f>
        <v>NIST SP 800-53r4</v>
      </c>
      <c r="I50" s="14"/>
      <c r="J50" s="6"/>
      <c r="K50" s="6"/>
      <c r="L50" s="6"/>
      <c r="M50" s="6"/>
      <c r="N50" s="6"/>
      <c r="O50" s="6"/>
      <c r="P50" s="6"/>
      <c r="Q50" s="6"/>
      <c r="R50" s="6"/>
      <c r="S50" s="6"/>
      <c r="T50" s="6"/>
      <c r="U50" s="6"/>
      <c r="V50" s="6"/>
      <c r="W50" s="6"/>
      <c r="X50" s="6"/>
      <c r="Y50" s="6"/>
      <c r="Z50" s="6"/>
    </row>
    <row r="51" spans="1:26" ht="64.5" customHeight="1" x14ac:dyDescent="0.15">
      <c r="A51" s="16" t="s">
        <v>828</v>
      </c>
      <c r="B51" s="16" t="e">
        <f>VLOOKUP(A51,'HECVAT - Lite | Vendor Response'!A$32:B$111,2,FALSE)</f>
        <v>#N/A</v>
      </c>
      <c r="C51" s="90" t="s">
        <v>829</v>
      </c>
      <c r="D51" s="91"/>
      <c r="E51" s="90" t="s">
        <v>830</v>
      </c>
      <c r="F51" s="90" t="s">
        <v>831</v>
      </c>
      <c r="G51" s="41" t="s">
        <v>832</v>
      </c>
      <c r="H51" s="90" t="s">
        <v>833</v>
      </c>
      <c r="I51" s="14" t="s">
        <v>834</v>
      </c>
      <c r="J51" s="6"/>
      <c r="K51" s="6"/>
      <c r="L51" s="6"/>
      <c r="M51" s="6"/>
      <c r="N51" s="6"/>
      <c r="O51" s="6"/>
      <c r="P51" s="6"/>
      <c r="Q51" s="6"/>
      <c r="R51" s="6"/>
      <c r="S51" s="6"/>
      <c r="T51" s="6"/>
      <c r="U51" s="6"/>
      <c r="V51" s="6"/>
      <c r="W51" s="6"/>
      <c r="X51" s="6"/>
      <c r="Y51" s="6"/>
      <c r="Z51" s="6"/>
    </row>
    <row r="52" spans="1:26" ht="63" customHeight="1" x14ac:dyDescent="0.15">
      <c r="A52" s="16" t="s">
        <v>761</v>
      </c>
      <c r="B52" s="16" t="e">
        <f>VLOOKUP(A52,'HECVAT - Lite | Vendor Response'!A$32:B$111,2,FALSE)</f>
        <v>#N/A</v>
      </c>
      <c r="C52" s="90" t="s">
        <v>829</v>
      </c>
      <c r="D52" s="91"/>
      <c r="E52" s="90" t="s">
        <v>835</v>
      </c>
      <c r="F52" s="90" t="s">
        <v>831</v>
      </c>
      <c r="G52" s="41" t="s">
        <v>832</v>
      </c>
      <c r="H52" s="90" t="s">
        <v>833</v>
      </c>
      <c r="I52" s="14" t="s">
        <v>717</v>
      </c>
      <c r="J52" s="6"/>
      <c r="K52" s="6"/>
      <c r="L52" s="6"/>
      <c r="M52" s="6"/>
      <c r="N52" s="6"/>
      <c r="O52" s="6"/>
      <c r="P52" s="6"/>
      <c r="Q52" s="6"/>
      <c r="R52" s="6"/>
      <c r="S52" s="6"/>
      <c r="T52" s="6"/>
      <c r="U52" s="6"/>
      <c r="V52" s="6"/>
      <c r="W52" s="6"/>
      <c r="X52" s="6"/>
      <c r="Y52" s="6"/>
      <c r="Z52" s="6"/>
    </row>
    <row r="53" spans="1:26" ht="64.5" customHeight="1" x14ac:dyDescent="0.15">
      <c r="A53" s="16" t="s">
        <v>836</v>
      </c>
      <c r="B53" s="16" t="e">
        <f>VLOOKUP(A53,'HECVAT - Lite | Vendor Response'!A$32:B$111,2,FALSE)</f>
        <v>#N/A</v>
      </c>
      <c r="C53" s="90" t="s">
        <v>829</v>
      </c>
      <c r="D53" s="91"/>
      <c r="E53" s="90" t="s">
        <v>835</v>
      </c>
      <c r="F53" s="90" t="s">
        <v>831</v>
      </c>
      <c r="G53" s="41" t="s">
        <v>832</v>
      </c>
      <c r="H53" s="90" t="s">
        <v>833</v>
      </c>
      <c r="I53" s="14" t="s">
        <v>715</v>
      </c>
      <c r="J53" s="6"/>
      <c r="K53" s="6"/>
      <c r="L53" s="6"/>
      <c r="M53" s="6"/>
      <c r="N53" s="6"/>
      <c r="O53" s="6"/>
      <c r="P53" s="6"/>
      <c r="Q53" s="6"/>
      <c r="R53" s="6"/>
      <c r="S53" s="6"/>
      <c r="T53" s="6"/>
      <c r="U53" s="6"/>
      <c r="V53" s="6"/>
      <c r="W53" s="6"/>
      <c r="X53" s="6"/>
      <c r="Y53" s="6"/>
      <c r="Z53" s="6"/>
    </row>
    <row r="54" spans="1:26" ht="64.5" customHeight="1" x14ac:dyDescent="0.15">
      <c r="A54" s="16" t="s">
        <v>837</v>
      </c>
      <c r="B54" s="16" t="e">
        <f>VLOOKUP(A54,'HECVAT - Lite | Vendor Response'!A$32:B$111,2,FALSE)</f>
        <v>#N/A</v>
      </c>
      <c r="C54" s="90" t="s">
        <v>829</v>
      </c>
      <c r="D54" s="91"/>
      <c r="E54" s="90" t="s">
        <v>838</v>
      </c>
      <c r="F54" s="90" t="s">
        <v>831</v>
      </c>
      <c r="G54" s="89"/>
      <c r="H54" s="90" t="s">
        <v>839</v>
      </c>
      <c r="I54" s="14" t="s">
        <v>718</v>
      </c>
      <c r="J54" s="6"/>
      <c r="K54" s="6"/>
      <c r="L54" s="6"/>
      <c r="M54" s="6"/>
      <c r="N54" s="6"/>
      <c r="O54" s="6"/>
      <c r="P54" s="6"/>
      <c r="Q54" s="6"/>
      <c r="R54" s="6"/>
      <c r="S54" s="6"/>
      <c r="T54" s="6"/>
      <c r="U54" s="6"/>
      <c r="V54" s="6"/>
      <c r="W54" s="6"/>
      <c r="X54" s="6"/>
      <c r="Y54" s="6"/>
      <c r="Z54" s="6"/>
    </row>
    <row r="55" spans="1:26" ht="48" customHeight="1" x14ac:dyDescent="0.15">
      <c r="A55" s="279" t="s">
        <v>840</v>
      </c>
      <c r="B55" s="271"/>
      <c r="C55" s="87" t="str">
        <f>$C$22</f>
        <v>CIS Critical Security Controls v6.1</v>
      </c>
      <c r="D55" s="87" t="str">
        <f>$D$22</f>
        <v>HIPAA</v>
      </c>
      <c r="E55" s="87" t="str">
        <f>$E$22</f>
        <v>ISO 27002:2013</v>
      </c>
      <c r="F55" s="87" t="str">
        <f>$F$22</f>
        <v>NIST Cybersecurity Framework</v>
      </c>
      <c r="G55" s="18" t="str">
        <f>$G$22</f>
        <v>NIST SP 800-171r1</v>
      </c>
      <c r="H55" s="87" t="str">
        <f>$H$22</f>
        <v>NIST SP 800-53r4</v>
      </c>
      <c r="I55" s="14"/>
      <c r="J55" s="6"/>
      <c r="K55" s="6"/>
      <c r="L55" s="6"/>
      <c r="M55" s="6"/>
      <c r="N55" s="6"/>
      <c r="O55" s="6"/>
      <c r="P55" s="6"/>
      <c r="Q55" s="6"/>
      <c r="R55" s="6"/>
      <c r="S55" s="6"/>
      <c r="T55" s="6"/>
      <c r="U55" s="6"/>
      <c r="V55" s="6"/>
      <c r="W55" s="6"/>
      <c r="X55" s="6"/>
      <c r="Y55" s="6"/>
      <c r="Z55" s="6"/>
    </row>
    <row r="56" spans="1:26" ht="48" customHeight="1" x14ac:dyDescent="0.15">
      <c r="A56" s="16" t="s">
        <v>841</v>
      </c>
      <c r="B56" s="16" t="e">
        <f>VLOOKUP(A56,'HECVAT - Lite | Vendor Response'!A$32:B$111,2,FALSE)</f>
        <v>#N/A</v>
      </c>
      <c r="C56" s="90" t="s">
        <v>829</v>
      </c>
      <c r="D56" s="91"/>
      <c r="E56" s="90" t="s">
        <v>842</v>
      </c>
      <c r="F56" s="90" t="s">
        <v>843</v>
      </c>
      <c r="G56" s="41" t="s">
        <v>844</v>
      </c>
      <c r="H56" s="90" t="s">
        <v>845</v>
      </c>
      <c r="I56" s="14" t="s">
        <v>719</v>
      </c>
      <c r="J56" s="6"/>
      <c r="K56" s="6"/>
      <c r="L56" s="6"/>
      <c r="M56" s="6"/>
      <c r="N56" s="6"/>
      <c r="O56" s="6"/>
      <c r="P56" s="6"/>
      <c r="Q56" s="6"/>
      <c r="R56" s="6"/>
      <c r="S56" s="6"/>
      <c r="T56" s="6"/>
      <c r="U56" s="6"/>
      <c r="V56" s="6"/>
      <c r="W56" s="6"/>
      <c r="X56" s="6"/>
      <c r="Y56" s="6"/>
      <c r="Z56" s="6"/>
    </row>
    <row r="57" spans="1:26" ht="64.5" customHeight="1" x14ac:dyDescent="0.15">
      <c r="A57" s="16" t="s">
        <v>846</v>
      </c>
      <c r="B57" s="16" t="e">
        <f>VLOOKUP(A57,'HECVAT - Lite | Vendor Response'!A$32:B$111,2,FALSE)</f>
        <v>#N/A</v>
      </c>
      <c r="C57" s="90" t="s">
        <v>829</v>
      </c>
      <c r="D57" s="91"/>
      <c r="E57" s="90" t="s">
        <v>842</v>
      </c>
      <c r="F57" s="88"/>
      <c r="G57" s="89"/>
      <c r="H57" s="90" t="s">
        <v>845</v>
      </c>
      <c r="I57" s="14" t="s">
        <v>720</v>
      </c>
      <c r="J57" s="6"/>
      <c r="K57" s="6"/>
      <c r="L57" s="6"/>
      <c r="M57" s="6"/>
      <c r="N57" s="6"/>
      <c r="O57" s="6"/>
      <c r="P57" s="6"/>
      <c r="Q57" s="6"/>
      <c r="R57" s="6"/>
      <c r="S57" s="6"/>
      <c r="T57" s="6"/>
      <c r="U57" s="6"/>
      <c r="V57" s="6"/>
      <c r="W57" s="6"/>
      <c r="X57" s="6"/>
      <c r="Y57" s="6"/>
      <c r="Z57" s="6"/>
    </row>
    <row r="58" spans="1:26" ht="46.5" customHeight="1" x14ac:dyDescent="0.15">
      <c r="A58" s="16" t="s">
        <v>847</v>
      </c>
      <c r="B58" s="16" t="e">
        <f>VLOOKUP(A58,'HECVAT - Lite | Vendor Response'!A$32:B$111,2,FALSE)</f>
        <v>#N/A</v>
      </c>
      <c r="C58" s="90" t="s">
        <v>527</v>
      </c>
      <c r="D58" s="90" t="s">
        <v>848</v>
      </c>
      <c r="E58" s="90" t="s">
        <v>849</v>
      </c>
      <c r="F58" s="88"/>
      <c r="G58" s="89"/>
      <c r="H58" s="90" t="s">
        <v>845</v>
      </c>
      <c r="I58" s="14" t="s">
        <v>721</v>
      </c>
      <c r="J58" s="6"/>
      <c r="K58" s="6"/>
      <c r="L58" s="6"/>
      <c r="M58" s="6"/>
      <c r="N58" s="6"/>
      <c r="O58" s="6"/>
      <c r="P58" s="6"/>
      <c r="Q58" s="6"/>
      <c r="R58" s="6"/>
      <c r="S58" s="6"/>
      <c r="T58" s="6"/>
      <c r="U58" s="6"/>
      <c r="V58" s="6"/>
      <c r="W58" s="6"/>
      <c r="X58" s="6"/>
      <c r="Y58" s="6"/>
      <c r="Z58" s="6"/>
    </row>
    <row r="59" spans="1:26" ht="46.5" customHeight="1" x14ac:dyDescent="0.15">
      <c r="A59" s="16" t="s">
        <v>850</v>
      </c>
      <c r="B59" s="16" t="e">
        <f>VLOOKUP(A59,'HECVAT - Lite | Vendor Response'!A$32:B$111,2,FALSE)</f>
        <v>#N/A</v>
      </c>
      <c r="C59" s="90" t="s">
        <v>829</v>
      </c>
      <c r="D59" s="99"/>
      <c r="E59" s="90" t="s">
        <v>842</v>
      </c>
      <c r="F59" s="90" t="s">
        <v>843</v>
      </c>
      <c r="G59" s="89"/>
      <c r="H59" s="90" t="s">
        <v>845</v>
      </c>
      <c r="I59" s="14" t="s">
        <v>722</v>
      </c>
      <c r="J59" s="6"/>
      <c r="K59" s="6"/>
      <c r="L59" s="6"/>
      <c r="M59" s="6"/>
      <c r="N59" s="6"/>
      <c r="O59" s="6"/>
      <c r="P59" s="6"/>
      <c r="Q59" s="6"/>
      <c r="R59" s="6"/>
      <c r="S59" s="6"/>
      <c r="T59" s="6"/>
      <c r="U59" s="6"/>
      <c r="V59" s="6"/>
      <c r="W59" s="6"/>
      <c r="X59" s="6"/>
      <c r="Y59" s="6"/>
      <c r="Z59" s="6"/>
    </row>
    <row r="60" spans="1:26" ht="48" customHeight="1" x14ac:dyDescent="0.15">
      <c r="A60" s="279" t="s">
        <v>110</v>
      </c>
      <c r="B60" s="271"/>
      <c r="C60" s="87" t="str">
        <f>$C$22</f>
        <v>CIS Critical Security Controls v6.1</v>
      </c>
      <c r="D60" s="87" t="str">
        <f>$D$22</f>
        <v>HIPAA</v>
      </c>
      <c r="E60" s="87" t="str">
        <f>$E$22</f>
        <v>ISO 27002:2013</v>
      </c>
      <c r="F60" s="87" t="str">
        <f>$F$22</f>
        <v>NIST Cybersecurity Framework</v>
      </c>
      <c r="G60" s="18" t="str">
        <f>$G$22</f>
        <v>NIST SP 800-171r1</v>
      </c>
      <c r="H60" s="87" t="str">
        <f>$H$22</f>
        <v>NIST SP 800-53r4</v>
      </c>
      <c r="I60" s="14"/>
      <c r="J60" s="6"/>
      <c r="K60" s="6"/>
      <c r="L60" s="6"/>
      <c r="M60" s="6"/>
      <c r="N60" s="6"/>
      <c r="O60" s="6"/>
      <c r="P60" s="6"/>
      <c r="Q60" s="6"/>
      <c r="R60" s="6"/>
      <c r="S60" s="6"/>
      <c r="T60" s="6"/>
      <c r="U60" s="6"/>
      <c r="V60" s="6"/>
      <c r="W60" s="6"/>
      <c r="X60" s="6"/>
      <c r="Y60" s="6"/>
      <c r="Z60" s="6"/>
    </row>
    <row r="61" spans="1:26" ht="48" customHeight="1" x14ac:dyDescent="0.15">
      <c r="A61" s="16" t="s">
        <v>111</v>
      </c>
      <c r="B61" s="16" t="str">
        <f>VLOOKUP(A61,'HECVAT - Lite | Vendor Response'!A$32:B$111,2,FALSE)</f>
        <v>Does the environment provide for dedicated single-tenant capabilities? If not, describe how your product or environment separates data from different customers (e.g., logically, physically, single tenancy, multi-tenancy).</v>
      </c>
      <c r="C61" s="90" t="s">
        <v>401</v>
      </c>
      <c r="D61" s="88"/>
      <c r="E61" s="88"/>
      <c r="F61" s="90" t="s">
        <v>519</v>
      </c>
      <c r="G61" s="41" t="s">
        <v>520</v>
      </c>
      <c r="H61" s="90" t="s">
        <v>521</v>
      </c>
      <c r="I61" s="14" t="s">
        <v>851</v>
      </c>
      <c r="J61" s="6"/>
      <c r="K61" s="6"/>
      <c r="L61" s="6"/>
      <c r="M61" s="6"/>
      <c r="N61" s="6"/>
      <c r="O61" s="6"/>
      <c r="P61" s="6"/>
      <c r="Q61" s="6"/>
      <c r="R61" s="6"/>
      <c r="S61" s="6"/>
      <c r="T61" s="6"/>
      <c r="U61" s="6"/>
      <c r="V61" s="6"/>
      <c r="W61" s="6"/>
      <c r="X61" s="6"/>
      <c r="Y61" s="6"/>
      <c r="Z61" s="6"/>
    </row>
    <row r="62" spans="1:26" ht="64.5" customHeight="1" x14ac:dyDescent="0.15">
      <c r="A62" s="16" t="s">
        <v>112</v>
      </c>
      <c r="B62" s="16" t="str">
        <f>VLOOKUP(A62,'HECVAT - Lite | Vendor Response'!A$32:B$111,2,FALSE)</f>
        <v>Is sensitive data encrypted, using secure protocols/algorithms, in transport? (e.g. system-to-client)</v>
      </c>
      <c r="C62" s="90" t="s">
        <v>527</v>
      </c>
      <c r="D62" s="92"/>
      <c r="E62" s="90" t="s">
        <v>528</v>
      </c>
      <c r="F62" s="90" t="s">
        <v>529</v>
      </c>
      <c r="G62" s="41" t="s">
        <v>530</v>
      </c>
      <c r="H62" s="90" t="s">
        <v>531</v>
      </c>
      <c r="I62" s="14" t="s">
        <v>725</v>
      </c>
      <c r="J62" s="6"/>
      <c r="K62" s="6"/>
      <c r="L62" s="6"/>
      <c r="M62" s="6"/>
      <c r="N62" s="6"/>
      <c r="O62" s="6"/>
      <c r="P62" s="6"/>
      <c r="Q62" s="6"/>
      <c r="R62" s="6"/>
      <c r="S62" s="6"/>
      <c r="T62" s="6"/>
      <c r="U62" s="6"/>
      <c r="V62" s="6"/>
      <c r="W62" s="6"/>
      <c r="X62" s="6"/>
      <c r="Y62" s="6"/>
      <c r="Z62" s="6"/>
    </row>
    <row r="63" spans="1:26" ht="64.5" customHeight="1" x14ac:dyDescent="0.2">
      <c r="A63" s="29" t="s">
        <v>113</v>
      </c>
      <c r="B63" s="16" t="str">
        <f>VLOOKUP(A63,'HECVAT - Lite | Vendor Response'!A$32:B$111,2,FALSE)</f>
        <v>Is sensitive data encrypted, using secure protocols/algorithms, in storage? (e.g. disk encryption, at-rest, files, and within a running database)</v>
      </c>
      <c r="C63" s="93" t="s">
        <v>527</v>
      </c>
      <c r="D63" s="94"/>
      <c r="E63" s="93" t="s">
        <v>528</v>
      </c>
      <c r="F63" s="93" t="s">
        <v>539</v>
      </c>
      <c r="G63" s="93" t="s">
        <v>530</v>
      </c>
      <c r="H63" s="93" t="s">
        <v>531</v>
      </c>
      <c r="I63" s="95"/>
      <c r="J63" s="96"/>
      <c r="K63" s="96"/>
      <c r="L63" s="96"/>
      <c r="M63" s="96"/>
      <c r="N63" s="96"/>
      <c r="O63" s="96"/>
      <c r="P63" s="96"/>
      <c r="Q63" s="96"/>
      <c r="R63" s="96"/>
      <c r="S63" s="96"/>
      <c r="T63" s="96"/>
      <c r="U63" s="96"/>
      <c r="V63" s="96"/>
      <c r="W63" s="96"/>
      <c r="X63" s="96"/>
      <c r="Y63" s="96"/>
      <c r="Z63" s="96"/>
    </row>
    <row r="64" spans="1:26" ht="36" customHeight="1" x14ac:dyDescent="0.15">
      <c r="A64" s="16" t="s">
        <v>114</v>
      </c>
      <c r="B64" s="16" t="str">
        <f>VLOOKUP(A64,'HECVAT - Lite | Vendor Response'!A$32:B$111,2,FALSE)</f>
        <v>Are involatile backup copies made according to pre-defined schedules and securely stored and protected?</v>
      </c>
      <c r="C64" s="90" t="s">
        <v>527</v>
      </c>
      <c r="D64" s="88"/>
      <c r="E64" s="90" t="s">
        <v>547</v>
      </c>
      <c r="F64" s="88"/>
      <c r="G64" s="41" t="s">
        <v>548</v>
      </c>
      <c r="H64" s="90" t="s">
        <v>549</v>
      </c>
      <c r="I64" s="14" t="s">
        <v>852</v>
      </c>
      <c r="J64" s="6"/>
      <c r="K64" s="6"/>
      <c r="L64" s="6"/>
      <c r="M64" s="6"/>
      <c r="N64" s="6"/>
      <c r="O64" s="6"/>
      <c r="P64" s="6"/>
      <c r="Q64" s="6"/>
      <c r="R64" s="6"/>
      <c r="S64" s="6"/>
      <c r="T64" s="6"/>
      <c r="U64" s="6"/>
      <c r="V64" s="6"/>
      <c r="W64" s="6"/>
      <c r="X64" s="6"/>
      <c r="Y64" s="6"/>
      <c r="Z64" s="6"/>
    </row>
    <row r="65" spans="1:26" ht="63.75" customHeight="1" x14ac:dyDescent="0.15">
      <c r="A65" s="16" t="s">
        <v>115</v>
      </c>
      <c r="B65" s="16" t="str">
        <f>VLOOKUP(A65,'HECVAT - Lite | Vendor Response'!A$32:B$111,2,FALSE)</f>
        <v>Can the Institution extract a full or partial backup of data?</v>
      </c>
      <c r="C65" s="90" t="s">
        <v>527</v>
      </c>
      <c r="D65" s="88"/>
      <c r="E65" s="90" t="s">
        <v>555</v>
      </c>
      <c r="F65" s="90" t="s">
        <v>556</v>
      </c>
      <c r="G65" s="41" t="s">
        <v>557</v>
      </c>
      <c r="H65" s="90" t="s">
        <v>558</v>
      </c>
      <c r="I65" s="14" t="s">
        <v>853</v>
      </c>
      <c r="J65" s="6"/>
      <c r="K65" s="6"/>
      <c r="L65" s="6"/>
      <c r="M65" s="6"/>
      <c r="N65" s="6"/>
      <c r="O65" s="6"/>
      <c r="P65" s="6"/>
      <c r="Q65" s="6"/>
      <c r="R65" s="6"/>
      <c r="S65" s="6"/>
      <c r="T65" s="6"/>
      <c r="U65" s="6"/>
      <c r="V65" s="6"/>
      <c r="W65" s="6"/>
      <c r="X65" s="6"/>
      <c r="Y65" s="6"/>
      <c r="Z65" s="6"/>
    </row>
    <row r="66" spans="1:26" ht="36" customHeight="1" x14ac:dyDescent="0.15">
      <c r="A66" s="16" t="s">
        <v>116</v>
      </c>
      <c r="B66" s="16" t="str">
        <f>VLOOKUP(A66,'HECVAT - Lite | Vendor Response'!A$32:B$111,2,FALSE)</f>
        <v>Do you have a media handling process, that is documented and currently implemented that meets established business needs and regulatory requirements, including end-of-life, repurposing, and data sanitization procedures?</v>
      </c>
      <c r="C66" s="90" t="s">
        <v>564</v>
      </c>
      <c r="D66" s="88"/>
      <c r="E66" s="90" t="s">
        <v>420</v>
      </c>
      <c r="F66" s="90" t="s">
        <v>382</v>
      </c>
      <c r="G66" s="89"/>
      <c r="H66" s="88"/>
      <c r="I66" s="14" t="s">
        <v>854</v>
      </c>
      <c r="J66" s="6"/>
      <c r="K66" s="6"/>
      <c r="L66" s="6"/>
      <c r="M66" s="6"/>
      <c r="N66" s="6"/>
      <c r="O66" s="6"/>
      <c r="P66" s="6"/>
      <c r="Q66" s="6"/>
      <c r="R66" s="6"/>
      <c r="S66" s="6"/>
      <c r="T66" s="6"/>
      <c r="U66" s="6"/>
      <c r="V66" s="6"/>
      <c r="W66" s="6"/>
      <c r="X66" s="6"/>
      <c r="Y66" s="6"/>
      <c r="Z66" s="6"/>
    </row>
    <row r="67" spans="1:26" ht="48" customHeight="1" x14ac:dyDescent="0.15">
      <c r="A67" s="279" t="s">
        <v>855</v>
      </c>
      <c r="B67" s="271"/>
      <c r="C67" s="87" t="str">
        <f>$C$22</f>
        <v>CIS Critical Security Controls v6.1</v>
      </c>
      <c r="D67" s="87" t="str">
        <f>$D$22</f>
        <v>HIPAA</v>
      </c>
      <c r="E67" s="87" t="str">
        <f>$E$22</f>
        <v>ISO 27002:2013</v>
      </c>
      <c r="F67" s="87" t="str">
        <f>$F$22</f>
        <v>NIST Cybersecurity Framework</v>
      </c>
      <c r="G67" s="18" t="str">
        <f>$G$22</f>
        <v>NIST SP 800-171r1</v>
      </c>
      <c r="H67" s="87" t="str">
        <f>$H$22</f>
        <v>NIST SP 800-53r4</v>
      </c>
      <c r="I67" s="14"/>
      <c r="J67" s="6"/>
      <c r="K67" s="6"/>
      <c r="L67" s="6"/>
      <c r="M67" s="6"/>
      <c r="N67" s="6"/>
      <c r="O67" s="6"/>
      <c r="P67" s="6"/>
      <c r="Q67" s="6"/>
      <c r="R67" s="6"/>
      <c r="S67" s="6"/>
      <c r="T67" s="6"/>
      <c r="U67" s="6"/>
      <c r="V67" s="6"/>
      <c r="W67" s="6"/>
      <c r="X67" s="6"/>
      <c r="Y67" s="6"/>
      <c r="Z67" s="6"/>
    </row>
    <row r="68" spans="1:26" ht="64.5" customHeight="1" x14ac:dyDescent="0.15">
      <c r="A68" s="16" t="s">
        <v>856</v>
      </c>
      <c r="B68" s="16" t="e">
        <f>VLOOKUP(A68,'HECVAT - Lite | Vendor Response'!A$32:B$111,2,FALSE)</f>
        <v>#N/A</v>
      </c>
      <c r="C68" s="90" t="s">
        <v>527</v>
      </c>
      <c r="D68" s="91"/>
      <c r="E68" s="90" t="s">
        <v>857</v>
      </c>
      <c r="F68" s="90" t="s">
        <v>539</v>
      </c>
      <c r="G68" s="89"/>
      <c r="H68" s="88"/>
      <c r="I68" s="14" t="s">
        <v>858</v>
      </c>
      <c r="J68" s="6"/>
      <c r="K68" s="6"/>
      <c r="L68" s="6"/>
      <c r="M68" s="6"/>
      <c r="N68" s="6"/>
      <c r="O68" s="6"/>
      <c r="P68" s="6"/>
      <c r="Q68" s="6"/>
      <c r="R68" s="6"/>
      <c r="S68" s="6"/>
      <c r="T68" s="6"/>
      <c r="U68" s="6"/>
      <c r="V68" s="6"/>
      <c r="W68" s="6"/>
      <c r="X68" s="6"/>
      <c r="Y68" s="6"/>
      <c r="Z68" s="6"/>
    </row>
    <row r="69" spans="1:26" ht="52.5" customHeight="1" x14ac:dyDescent="0.15">
      <c r="A69" s="16" t="s">
        <v>859</v>
      </c>
      <c r="B69" s="16" t="e">
        <f>VLOOKUP(A69,'HECVAT - Lite | Vendor Response'!A$32:B$111,2,FALSE)</f>
        <v>#N/A</v>
      </c>
      <c r="C69" s="90" t="s">
        <v>527</v>
      </c>
      <c r="D69" s="91"/>
      <c r="E69" s="90" t="s">
        <v>857</v>
      </c>
      <c r="F69" s="90" t="s">
        <v>529</v>
      </c>
      <c r="G69" s="89"/>
      <c r="H69" s="88"/>
      <c r="I69" s="14" t="s">
        <v>860</v>
      </c>
      <c r="J69" s="6"/>
      <c r="K69" s="6"/>
      <c r="L69" s="6"/>
      <c r="M69" s="6"/>
      <c r="N69" s="6"/>
      <c r="O69" s="6"/>
      <c r="P69" s="6"/>
      <c r="Q69" s="6"/>
      <c r="R69" s="6"/>
      <c r="S69" s="6"/>
      <c r="T69" s="6"/>
      <c r="U69" s="6"/>
      <c r="V69" s="6"/>
      <c r="W69" s="6"/>
      <c r="X69" s="6"/>
      <c r="Y69" s="6"/>
      <c r="Z69" s="6"/>
    </row>
    <row r="70" spans="1:26" ht="48" customHeight="1" x14ac:dyDescent="0.15">
      <c r="A70" s="279" t="s">
        <v>118</v>
      </c>
      <c r="B70" s="271"/>
      <c r="C70" s="87" t="str">
        <f>$C$22</f>
        <v>CIS Critical Security Controls v6.1</v>
      </c>
      <c r="D70" s="87" t="str">
        <f>$D$22</f>
        <v>HIPAA</v>
      </c>
      <c r="E70" s="87" t="str">
        <f>$E$22</f>
        <v>ISO 27002:2013</v>
      </c>
      <c r="F70" s="87" t="str">
        <f>$F$22</f>
        <v>NIST Cybersecurity Framework</v>
      </c>
      <c r="G70" s="18" t="str">
        <f>$G$22</f>
        <v>NIST SP 800-171r1</v>
      </c>
      <c r="H70" s="87" t="str">
        <f>$H$22</f>
        <v>NIST SP 800-53r4</v>
      </c>
      <c r="I70" s="14"/>
      <c r="J70" s="6"/>
      <c r="K70" s="6"/>
      <c r="L70" s="6"/>
      <c r="M70" s="6"/>
      <c r="N70" s="6"/>
      <c r="O70" s="6"/>
      <c r="P70" s="6"/>
      <c r="Q70" s="6"/>
      <c r="R70" s="6"/>
      <c r="S70" s="6"/>
      <c r="T70" s="6"/>
      <c r="U70" s="6"/>
      <c r="V70" s="6"/>
      <c r="W70" s="6"/>
      <c r="X70" s="6"/>
      <c r="Y70" s="6"/>
      <c r="Z70" s="6"/>
    </row>
    <row r="71" spans="1:26" ht="54" customHeight="1" x14ac:dyDescent="0.15">
      <c r="A71" s="16" t="s">
        <v>119</v>
      </c>
      <c r="B71" s="16" t="str">
        <f>VLOOKUP(A71,'HECVAT - Lite | Vendor Response'!A$32:B$111,2,FALSE)</f>
        <v>Does your company manage the physical data center where the institution's data will reside?</v>
      </c>
      <c r="C71" s="90" t="s">
        <v>401</v>
      </c>
      <c r="D71" s="91"/>
      <c r="E71" s="90" t="s">
        <v>576</v>
      </c>
      <c r="F71" s="88"/>
      <c r="G71" s="97"/>
      <c r="H71" s="88"/>
      <c r="I71" s="14" t="s">
        <v>861</v>
      </c>
      <c r="J71" s="6"/>
      <c r="K71" s="6"/>
      <c r="L71" s="6"/>
      <c r="M71" s="6"/>
      <c r="N71" s="6"/>
      <c r="O71" s="6"/>
      <c r="P71" s="6"/>
      <c r="Q71" s="6"/>
      <c r="R71" s="6"/>
      <c r="S71" s="6"/>
      <c r="T71" s="6"/>
      <c r="U71" s="6"/>
      <c r="V71" s="6"/>
      <c r="W71" s="6"/>
      <c r="X71" s="6"/>
      <c r="Y71" s="6"/>
      <c r="Z71" s="6"/>
    </row>
    <row r="72" spans="1:26" ht="54" customHeight="1" x14ac:dyDescent="0.15">
      <c r="A72" s="16" t="s">
        <v>120</v>
      </c>
      <c r="B72" s="16" t="str">
        <f>VLOOKUP(A72,'HECVAT - Lite | Vendor Response'!A$32:B$111,2,FALSE)</f>
        <v>Are you generally able to accomodate storing each institution's data within their geographic region?</v>
      </c>
      <c r="C72" s="90" t="s">
        <v>380</v>
      </c>
      <c r="D72" s="91"/>
      <c r="E72" s="90" t="s">
        <v>583</v>
      </c>
      <c r="F72" s="90" t="s">
        <v>519</v>
      </c>
      <c r="G72" s="89"/>
      <c r="H72" s="88"/>
      <c r="I72" s="14" t="s">
        <v>731</v>
      </c>
      <c r="J72" s="6"/>
      <c r="K72" s="6"/>
      <c r="L72" s="6"/>
      <c r="M72" s="6"/>
      <c r="N72" s="6"/>
      <c r="O72" s="6"/>
      <c r="P72" s="6"/>
      <c r="Q72" s="6"/>
      <c r="R72" s="6"/>
      <c r="S72" s="6"/>
      <c r="T72" s="6"/>
      <c r="U72" s="6"/>
      <c r="V72" s="6"/>
      <c r="W72" s="6"/>
      <c r="X72" s="6"/>
      <c r="Y72" s="6"/>
      <c r="Z72" s="6"/>
    </row>
    <row r="73" spans="1:26" ht="46.5" customHeight="1" x14ac:dyDescent="0.15">
      <c r="A73" s="16" t="s">
        <v>121</v>
      </c>
      <c r="B73" s="16" t="str">
        <f>VLOOKUP(A73,'HECVAT - Lite | Vendor Response'!A$32:B$111,2,FALSE)</f>
        <v>Does the hosting provider have a SOC 2 Type 2 report available?</v>
      </c>
      <c r="C73" s="90" t="s">
        <v>527</v>
      </c>
      <c r="D73" s="91"/>
      <c r="E73" s="90" t="s">
        <v>583</v>
      </c>
      <c r="F73" s="88"/>
      <c r="G73" s="89"/>
      <c r="H73" s="88"/>
      <c r="I73" s="14" t="s">
        <v>729</v>
      </c>
      <c r="J73" s="6"/>
      <c r="K73" s="6"/>
      <c r="L73" s="6"/>
      <c r="M73" s="6"/>
      <c r="N73" s="6"/>
      <c r="O73" s="6"/>
      <c r="P73" s="6"/>
      <c r="Q73" s="6"/>
      <c r="R73" s="6"/>
      <c r="S73" s="6"/>
      <c r="T73" s="6"/>
      <c r="U73" s="6"/>
      <c r="V73" s="6"/>
      <c r="W73" s="6"/>
      <c r="X73" s="6"/>
      <c r="Y73" s="6"/>
      <c r="Z73" s="6"/>
    </row>
    <row r="74" spans="1:26" ht="48" customHeight="1" x14ac:dyDescent="0.15">
      <c r="A74" s="16" t="s">
        <v>122</v>
      </c>
      <c r="B74" s="16" t="str">
        <f>VLOOKUP(A74,'HECVAT - Lite | Vendor Response'!A$32:B$111,2,FALSE)</f>
        <v>Does your organization have physical security controls and policies in place?</v>
      </c>
      <c r="C74" s="90" t="s">
        <v>380</v>
      </c>
      <c r="D74" s="91"/>
      <c r="E74" s="90" t="s">
        <v>594</v>
      </c>
      <c r="F74" s="90" t="s">
        <v>595</v>
      </c>
      <c r="G74" s="41" t="s">
        <v>596</v>
      </c>
      <c r="H74" s="88"/>
      <c r="I74" s="14" t="s">
        <v>732</v>
      </c>
      <c r="J74" s="6"/>
      <c r="K74" s="6"/>
      <c r="L74" s="6"/>
      <c r="M74" s="6"/>
      <c r="N74" s="6"/>
      <c r="O74" s="6"/>
      <c r="P74" s="6"/>
      <c r="Q74" s="6"/>
      <c r="R74" s="6"/>
      <c r="S74" s="6"/>
      <c r="T74" s="6"/>
      <c r="U74" s="6"/>
      <c r="V74" s="6"/>
      <c r="W74" s="6"/>
      <c r="X74" s="6"/>
      <c r="Y74" s="6"/>
      <c r="Z74" s="6"/>
    </row>
    <row r="75" spans="1:26" ht="48" customHeight="1" x14ac:dyDescent="0.15">
      <c r="A75" s="279" t="s">
        <v>862</v>
      </c>
      <c r="B75" s="271"/>
      <c r="C75" s="87" t="str">
        <f>$C$22</f>
        <v>CIS Critical Security Controls v6.1</v>
      </c>
      <c r="D75" s="87" t="str">
        <f>$D$22</f>
        <v>HIPAA</v>
      </c>
      <c r="E75" s="87" t="str">
        <f>$E$22</f>
        <v>ISO 27002:2013</v>
      </c>
      <c r="F75" s="87" t="str">
        <f>$F$22</f>
        <v>NIST Cybersecurity Framework</v>
      </c>
      <c r="G75" s="18" t="str">
        <f>$G$22</f>
        <v>NIST SP 800-171r1</v>
      </c>
      <c r="H75" s="87" t="str">
        <f>$H$22</f>
        <v>NIST SP 800-53r4</v>
      </c>
      <c r="I75" s="14"/>
      <c r="J75" s="6"/>
      <c r="K75" s="6"/>
      <c r="L75" s="6"/>
      <c r="M75" s="6"/>
      <c r="N75" s="6"/>
      <c r="O75" s="6"/>
      <c r="P75" s="6"/>
      <c r="Q75" s="6"/>
      <c r="R75" s="6"/>
      <c r="S75" s="6"/>
      <c r="T75" s="6"/>
      <c r="U75" s="6"/>
      <c r="V75" s="6"/>
      <c r="W75" s="6"/>
      <c r="X75" s="6"/>
      <c r="Y75" s="6"/>
      <c r="Z75" s="6"/>
    </row>
    <row r="76" spans="1:26" ht="54" customHeight="1" x14ac:dyDescent="0.15">
      <c r="A76" s="16" t="s">
        <v>863</v>
      </c>
      <c r="B76" s="16" t="e">
        <f>VLOOKUP(A76,'HECVAT - Lite | Vendor Response'!A$32:B$111,2,FALSE)</f>
        <v>#N/A</v>
      </c>
      <c r="C76" s="90" t="s">
        <v>829</v>
      </c>
      <c r="D76" s="91"/>
      <c r="E76" s="90" t="s">
        <v>830</v>
      </c>
      <c r="F76" s="90" t="s">
        <v>831</v>
      </c>
      <c r="G76" s="41" t="s">
        <v>832</v>
      </c>
      <c r="H76" s="90" t="s">
        <v>864</v>
      </c>
      <c r="I76" s="14" t="s">
        <v>865</v>
      </c>
      <c r="J76" s="6"/>
      <c r="K76" s="6"/>
      <c r="L76" s="6"/>
      <c r="M76" s="6"/>
      <c r="N76" s="6"/>
      <c r="O76" s="6"/>
      <c r="P76" s="6"/>
      <c r="Q76" s="6"/>
      <c r="R76" s="6"/>
      <c r="S76" s="6"/>
      <c r="T76" s="6"/>
      <c r="U76" s="6"/>
      <c r="V76" s="6"/>
      <c r="W76" s="6"/>
      <c r="X76" s="6"/>
      <c r="Y76" s="6"/>
      <c r="Z76" s="6"/>
    </row>
    <row r="77" spans="1:26" ht="36" customHeight="1" x14ac:dyDescent="0.15">
      <c r="A77" s="16" t="s">
        <v>866</v>
      </c>
      <c r="B77" s="16" t="e">
        <f>VLOOKUP(A77,'HECVAT - Lite | Vendor Response'!A$32:B$111,2,FALSE)</f>
        <v>#N/A</v>
      </c>
      <c r="C77" s="90" t="s">
        <v>867</v>
      </c>
      <c r="D77" s="91"/>
      <c r="E77" s="90" t="s">
        <v>830</v>
      </c>
      <c r="F77" s="90" t="s">
        <v>831</v>
      </c>
      <c r="G77" s="89"/>
      <c r="H77" s="90" t="s">
        <v>864</v>
      </c>
      <c r="I77" s="14" t="s">
        <v>735</v>
      </c>
      <c r="J77" s="6"/>
      <c r="K77" s="6"/>
      <c r="L77" s="6"/>
      <c r="M77" s="6"/>
      <c r="N77" s="6"/>
      <c r="O77" s="6"/>
      <c r="P77" s="6"/>
      <c r="Q77" s="6"/>
      <c r="R77" s="6"/>
      <c r="S77" s="6"/>
      <c r="T77" s="6"/>
      <c r="U77" s="6"/>
      <c r="V77" s="6"/>
      <c r="W77" s="6"/>
      <c r="X77" s="6"/>
      <c r="Y77" s="6"/>
      <c r="Z77" s="6"/>
    </row>
    <row r="78" spans="1:26" ht="48" customHeight="1" x14ac:dyDescent="0.15">
      <c r="A78" s="16" t="s">
        <v>868</v>
      </c>
      <c r="B78" s="16" t="e">
        <f>VLOOKUP(A78,'HECVAT - Lite | Vendor Response'!A$32:B$111,2,FALSE)</f>
        <v>#N/A</v>
      </c>
      <c r="C78" s="90" t="s">
        <v>829</v>
      </c>
      <c r="D78" s="91"/>
      <c r="E78" s="90" t="s">
        <v>830</v>
      </c>
      <c r="F78" s="90" t="s">
        <v>831</v>
      </c>
      <c r="G78" s="41" t="s">
        <v>832</v>
      </c>
      <c r="H78" s="90" t="s">
        <v>864</v>
      </c>
      <c r="I78" s="14" t="s">
        <v>733</v>
      </c>
      <c r="J78" s="6"/>
      <c r="K78" s="6"/>
      <c r="L78" s="6"/>
      <c r="M78" s="6"/>
      <c r="N78" s="6"/>
      <c r="O78" s="6"/>
      <c r="P78" s="6"/>
      <c r="Q78" s="6"/>
      <c r="R78" s="6"/>
      <c r="S78" s="6"/>
      <c r="T78" s="6"/>
      <c r="U78" s="6"/>
      <c r="V78" s="6"/>
      <c r="W78" s="6"/>
      <c r="X78" s="6"/>
      <c r="Y78" s="6"/>
      <c r="Z78" s="6"/>
    </row>
    <row r="79" spans="1:26" ht="48" customHeight="1" x14ac:dyDescent="0.15">
      <c r="A79" s="279" t="s">
        <v>869</v>
      </c>
      <c r="B79" s="271"/>
      <c r="C79" s="87" t="str">
        <f>$C$22</f>
        <v>CIS Critical Security Controls v6.1</v>
      </c>
      <c r="D79" s="87" t="str">
        <f>$D$22</f>
        <v>HIPAA</v>
      </c>
      <c r="E79" s="87" t="str">
        <f>$E$22</f>
        <v>ISO 27002:2013</v>
      </c>
      <c r="F79" s="87" t="str">
        <f>$F$22</f>
        <v>NIST Cybersecurity Framework</v>
      </c>
      <c r="G79" s="18" t="str">
        <f>$G$22</f>
        <v>NIST SP 800-171r1</v>
      </c>
      <c r="H79" s="87" t="str">
        <f>$H$22</f>
        <v>NIST SP 800-53r4</v>
      </c>
      <c r="I79" s="14"/>
      <c r="J79" s="6"/>
      <c r="K79" s="6"/>
      <c r="L79" s="6"/>
      <c r="M79" s="6"/>
      <c r="N79" s="6"/>
      <c r="O79" s="6"/>
      <c r="P79" s="6"/>
      <c r="Q79" s="6"/>
      <c r="R79" s="6"/>
      <c r="S79" s="6"/>
      <c r="T79" s="6"/>
      <c r="U79" s="6"/>
      <c r="V79" s="6"/>
      <c r="W79" s="6"/>
      <c r="X79" s="6"/>
      <c r="Y79" s="6"/>
      <c r="Z79" s="6"/>
    </row>
    <row r="80" spans="1:26" ht="46.5" customHeight="1" x14ac:dyDescent="0.15">
      <c r="A80" s="16" t="s">
        <v>870</v>
      </c>
      <c r="B80" s="16" t="e">
        <f>VLOOKUP(A80,'HECVAT - Lite | Vendor Response'!A$32:B$111,2,FALSE)</f>
        <v>#N/A</v>
      </c>
      <c r="C80" s="90" t="s">
        <v>871</v>
      </c>
      <c r="D80" s="91"/>
      <c r="E80" s="90" t="s">
        <v>872</v>
      </c>
      <c r="F80" s="90" t="s">
        <v>873</v>
      </c>
      <c r="G80" s="89"/>
      <c r="H80" s="88"/>
      <c r="I80" s="14" t="s">
        <v>737</v>
      </c>
      <c r="J80" s="6"/>
      <c r="K80" s="6"/>
      <c r="L80" s="6"/>
      <c r="M80" s="6"/>
      <c r="N80" s="6"/>
      <c r="O80" s="6"/>
      <c r="P80" s="6"/>
      <c r="Q80" s="6"/>
      <c r="R80" s="6"/>
      <c r="S80" s="6"/>
      <c r="T80" s="6"/>
      <c r="U80" s="6"/>
      <c r="V80" s="6"/>
      <c r="W80" s="6"/>
      <c r="X80" s="6"/>
      <c r="Y80" s="6"/>
      <c r="Z80" s="6"/>
    </row>
    <row r="81" spans="1:26" ht="46.5" customHeight="1" x14ac:dyDescent="0.15">
      <c r="A81" s="16" t="s">
        <v>874</v>
      </c>
      <c r="B81" s="16" t="e">
        <f>VLOOKUP(A81,'HECVAT - Lite | Vendor Response'!A$32:B$111,2,FALSE)</f>
        <v>#N/A</v>
      </c>
      <c r="C81" s="90" t="s">
        <v>871</v>
      </c>
      <c r="D81" s="91"/>
      <c r="E81" s="90" t="s">
        <v>842</v>
      </c>
      <c r="F81" s="90" t="s">
        <v>875</v>
      </c>
      <c r="G81" s="89"/>
      <c r="H81" s="88"/>
      <c r="I81" s="14" t="s">
        <v>738</v>
      </c>
      <c r="J81" s="6"/>
      <c r="K81" s="6"/>
      <c r="L81" s="6"/>
      <c r="M81" s="6"/>
      <c r="N81" s="6"/>
      <c r="O81" s="6"/>
      <c r="P81" s="6"/>
      <c r="Q81" s="6"/>
      <c r="R81" s="6"/>
      <c r="S81" s="6"/>
      <c r="T81" s="6"/>
      <c r="U81" s="6"/>
      <c r="V81" s="6"/>
      <c r="W81" s="6"/>
      <c r="X81" s="6"/>
      <c r="Y81" s="6"/>
      <c r="Z81" s="6"/>
    </row>
    <row r="82" spans="1:26" ht="46.5" customHeight="1" x14ac:dyDescent="0.15">
      <c r="A82" s="16" t="s">
        <v>876</v>
      </c>
      <c r="B82" s="16" t="e">
        <f>VLOOKUP(A82,'HECVAT - Lite | Vendor Response'!A$32:B$111,2,FALSE)</f>
        <v>#N/A</v>
      </c>
      <c r="C82" s="90" t="s">
        <v>877</v>
      </c>
      <c r="D82" s="91"/>
      <c r="E82" s="90" t="s">
        <v>878</v>
      </c>
      <c r="F82" s="88"/>
      <c r="G82" s="41" t="s">
        <v>879</v>
      </c>
      <c r="H82" s="90" t="s">
        <v>880</v>
      </c>
      <c r="I82" s="14" t="s">
        <v>739</v>
      </c>
      <c r="J82" s="6"/>
      <c r="K82" s="6"/>
      <c r="L82" s="6"/>
      <c r="M82" s="6"/>
      <c r="N82" s="6"/>
      <c r="O82" s="6"/>
      <c r="P82" s="6"/>
      <c r="Q82" s="6"/>
      <c r="R82" s="6"/>
      <c r="S82" s="6"/>
      <c r="T82" s="6"/>
      <c r="U82" s="6"/>
      <c r="V82" s="6"/>
      <c r="W82" s="6"/>
      <c r="X82" s="6"/>
      <c r="Y82" s="6"/>
      <c r="Z82" s="6"/>
    </row>
    <row r="83" spans="1:26" ht="48" customHeight="1" x14ac:dyDescent="0.15">
      <c r="A83" s="16" t="s">
        <v>881</v>
      </c>
      <c r="B83" s="16" t="e">
        <f>VLOOKUP(A83,'HECVAT - Lite | Vendor Response'!A$32:B$111,2,FALSE)</f>
        <v>#N/A</v>
      </c>
      <c r="C83" s="90" t="s">
        <v>877</v>
      </c>
      <c r="D83" s="91"/>
      <c r="E83" s="90" t="s">
        <v>878</v>
      </c>
      <c r="F83" s="90" t="s">
        <v>882</v>
      </c>
      <c r="G83" s="41" t="s">
        <v>879</v>
      </c>
      <c r="H83" s="90" t="s">
        <v>883</v>
      </c>
      <c r="I83" s="14" t="s">
        <v>740</v>
      </c>
      <c r="J83" s="6"/>
      <c r="K83" s="6"/>
      <c r="L83" s="6"/>
      <c r="M83" s="6"/>
      <c r="N83" s="6"/>
      <c r="O83" s="6"/>
      <c r="P83" s="6"/>
      <c r="Q83" s="6"/>
      <c r="R83" s="6"/>
      <c r="S83" s="6"/>
      <c r="T83" s="6"/>
      <c r="U83" s="6"/>
      <c r="V83" s="6"/>
      <c r="W83" s="6"/>
      <c r="X83" s="6"/>
      <c r="Y83" s="6"/>
      <c r="Z83" s="6"/>
    </row>
    <row r="84" spans="1:26" ht="48" customHeight="1" x14ac:dyDescent="0.15">
      <c r="A84" s="279" t="s">
        <v>884</v>
      </c>
      <c r="B84" s="271"/>
      <c r="C84" s="87" t="str">
        <f>$C$22</f>
        <v>CIS Critical Security Controls v6.1</v>
      </c>
      <c r="D84" s="87" t="str">
        <f>$D$22</f>
        <v>HIPAA</v>
      </c>
      <c r="E84" s="87" t="str">
        <f>$E$22</f>
        <v>ISO 27002:2013</v>
      </c>
      <c r="F84" s="87" t="str">
        <f>$F$22</f>
        <v>NIST Cybersecurity Framework</v>
      </c>
      <c r="G84" s="18" t="str">
        <f>$G$22</f>
        <v>NIST SP 800-171r1</v>
      </c>
      <c r="H84" s="87" t="str">
        <f>$H$22</f>
        <v>NIST SP 800-53r4</v>
      </c>
      <c r="I84" s="14"/>
      <c r="J84" s="6"/>
      <c r="K84" s="6"/>
      <c r="L84" s="6"/>
      <c r="M84" s="6"/>
      <c r="N84" s="6"/>
      <c r="O84" s="6"/>
      <c r="P84" s="6"/>
      <c r="Q84" s="6"/>
      <c r="R84" s="6"/>
      <c r="S84" s="6"/>
      <c r="T84" s="6"/>
      <c r="U84" s="6"/>
      <c r="V84" s="6"/>
      <c r="W84" s="6"/>
      <c r="X84" s="6"/>
      <c r="Y84" s="6"/>
      <c r="Z84" s="6"/>
    </row>
    <row r="85" spans="1:26" ht="46.5" customHeight="1" x14ac:dyDescent="0.15">
      <c r="A85" s="16" t="s">
        <v>885</v>
      </c>
      <c r="B85" s="16" t="e">
        <f>VLOOKUP(A85,'HECVAT - Lite | Vendor Response'!A$32:B$111,2,FALSE)</f>
        <v>#N/A</v>
      </c>
      <c r="C85" s="90" t="s">
        <v>886</v>
      </c>
      <c r="D85" s="99"/>
      <c r="E85" s="90" t="s">
        <v>583</v>
      </c>
      <c r="F85" s="90" t="s">
        <v>887</v>
      </c>
      <c r="G85" s="41" t="s">
        <v>888</v>
      </c>
      <c r="H85" s="90" t="s">
        <v>889</v>
      </c>
      <c r="I85" s="14" t="s">
        <v>890</v>
      </c>
      <c r="J85" s="6"/>
      <c r="K85" s="6"/>
      <c r="L85" s="6"/>
      <c r="M85" s="6"/>
      <c r="N85" s="6"/>
      <c r="O85" s="6"/>
      <c r="P85" s="6"/>
      <c r="Q85" s="6"/>
      <c r="R85" s="6"/>
      <c r="S85" s="6"/>
      <c r="T85" s="6"/>
      <c r="U85" s="6"/>
      <c r="V85" s="6"/>
      <c r="W85" s="6"/>
      <c r="X85" s="6"/>
      <c r="Y85" s="6"/>
      <c r="Z85" s="6"/>
    </row>
    <row r="86" spans="1:26" ht="46.5" customHeight="1" x14ac:dyDescent="0.15">
      <c r="A86" s="16" t="s">
        <v>891</v>
      </c>
      <c r="B86" s="16" t="e">
        <f>VLOOKUP(A86,'HECVAT - Lite | Vendor Response'!A$32:B$111,2,FALSE)</f>
        <v>#N/A</v>
      </c>
      <c r="C86" s="90" t="s">
        <v>527</v>
      </c>
      <c r="D86" s="99"/>
      <c r="E86" s="90" t="s">
        <v>892</v>
      </c>
      <c r="F86" s="90" t="s">
        <v>893</v>
      </c>
      <c r="G86" s="41" t="s">
        <v>894</v>
      </c>
      <c r="H86" s="90" t="s">
        <v>895</v>
      </c>
      <c r="I86" s="14" t="s">
        <v>896</v>
      </c>
      <c r="J86" s="6"/>
      <c r="K86" s="6"/>
      <c r="L86" s="6"/>
      <c r="M86" s="6"/>
      <c r="N86" s="6"/>
      <c r="O86" s="6"/>
      <c r="P86" s="6"/>
      <c r="Q86" s="6"/>
      <c r="R86" s="6"/>
      <c r="S86" s="6"/>
      <c r="T86" s="6"/>
      <c r="U86" s="6"/>
      <c r="V86" s="6"/>
      <c r="W86" s="6"/>
      <c r="X86" s="6"/>
      <c r="Y86" s="6"/>
      <c r="Z86" s="6"/>
    </row>
    <row r="87" spans="1:26" ht="48" customHeight="1" x14ac:dyDescent="0.15">
      <c r="A87" s="279" t="s">
        <v>137</v>
      </c>
      <c r="B87" s="271"/>
      <c r="C87" s="87" t="str">
        <f>$C$22</f>
        <v>CIS Critical Security Controls v6.1</v>
      </c>
      <c r="D87" s="87" t="str">
        <f>$D$22</f>
        <v>HIPAA</v>
      </c>
      <c r="E87" s="87" t="str">
        <f>$E$22</f>
        <v>ISO 27002:2013</v>
      </c>
      <c r="F87" s="87" t="str">
        <f>$F$22</f>
        <v>NIST Cybersecurity Framework</v>
      </c>
      <c r="G87" s="18" t="str">
        <f>$G$22</f>
        <v>NIST SP 800-171r1</v>
      </c>
      <c r="H87" s="87" t="str">
        <f>$H$22</f>
        <v>NIST SP 800-53r4</v>
      </c>
      <c r="I87" s="14"/>
      <c r="J87" s="6"/>
      <c r="K87" s="6"/>
      <c r="L87" s="6"/>
      <c r="M87" s="6"/>
      <c r="N87" s="6"/>
      <c r="O87" s="6"/>
      <c r="P87" s="6"/>
      <c r="Q87" s="6"/>
      <c r="R87" s="6"/>
      <c r="S87" s="6"/>
      <c r="T87" s="6"/>
      <c r="U87" s="6"/>
      <c r="V87" s="6"/>
      <c r="W87" s="6"/>
      <c r="X87" s="6"/>
      <c r="Y87" s="6"/>
      <c r="Z87" s="6"/>
    </row>
    <row r="88" spans="1:26" ht="46.5" customHeight="1" x14ac:dyDescent="0.15">
      <c r="A88" s="16" t="s">
        <v>138</v>
      </c>
      <c r="B88" s="16" t="str">
        <f>VLOOKUP(A88,'HECVAT - Lite | Vendor Response'!A$32:B$111,2,FALSE)</f>
        <v>Can you share the organization chart, mission statement, and policies for your information security unit?</v>
      </c>
      <c r="C88" s="88"/>
      <c r="D88" s="88"/>
      <c r="E88" s="90" t="s">
        <v>897</v>
      </c>
      <c r="F88" s="90" t="s">
        <v>898</v>
      </c>
      <c r="G88" s="41" t="s">
        <v>899</v>
      </c>
      <c r="H88" s="90" t="s">
        <v>900</v>
      </c>
      <c r="I88" s="14" t="s">
        <v>901</v>
      </c>
      <c r="J88" s="6"/>
      <c r="K88" s="6"/>
      <c r="L88" s="6"/>
      <c r="M88" s="6"/>
      <c r="N88" s="6"/>
      <c r="O88" s="6"/>
      <c r="P88" s="6"/>
      <c r="Q88" s="6"/>
      <c r="R88" s="6"/>
      <c r="S88" s="6"/>
      <c r="T88" s="6"/>
      <c r="U88" s="6"/>
      <c r="V88" s="6"/>
      <c r="W88" s="6"/>
      <c r="X88" s="6"/>
      <c r="Y88" s="6"/>
      <c r="Z88" s="6"/>
    </row>
    <row r="89" spans="1:26" ht="46.5" customHeight="1" x14ac:dyDescent="0.15">
      <c r="A89" s="16" t="s">
        <v>139</v>
      </c>
      <c r="B89" s="16" t="str">
        <f>VLOOKUP(A89,'HECVAT - Lite | Vendor Response'!A$32:B$111,2,FALSE)</f>
        <v>Are information security principles designed into the product lifecycle?</v>
      </c>
      <c r="C89" s="90" t="s">
        <v>902</v>
      </c>
      <c r="D89" s="88"/>
      <c r="E89" s="90" t="s">
        <v>249</v>
      </c>
      <c r="F89" s="90" t="s">
        <v>903</v>
      </c>
      <c r="G89" s="41" t="s">
        <v>904</v>
      </c>
      <c r="H89" s="90" t="s">
        <v>905</v>
      </c>
      <c r="I89" s="14" t="s">
        <v>743</v>
      </c>
      <c r="J89" s="6"/>
      <c r="K89" s="6"/>
      <c r="L89" s="6"/>
      <c r="M89" s="6"/>
      <c r="N89" s="6"/>
      <c r="O89" s="6"/>
      <c r="P89" s="6"/>
      <c r="Q89" s="6"/>
      <c r="R89" s="6"/>
      <c r="S89" s="6"/>
      <c r="T89" s="6"/>
      <c r="U89" s="6"/>
      <c r="V89" s="6"/>
      <c r="W89" s="6"/>
      <c r="X89" s="6"/>
      <c r="Y89" s="6"/>
      <c r="Z89" s="6"/>
    </row>
    <row r="90" spans="1:26" ht="46.5" customHeight="1" x14ac:dyDescent="0.15">
      <c r="A90" s="16" t="s">
        <v>140</v>
      </c>
      <c r="B90" s="16" t="str">
        <f>VLOOKUP(A90,'HECVAT - Lite | Vendor Response'!A$32:B$111,2,FALSE)</f>
        <v>Do you have a documented information security policy?</v>
      </c>
      <c r="C90" s="90" t="s">
        <v>877</v>
      </c>
      <c r="D90" s="88"/>
      <c r="E90" s="90" t="s">
        <v>906</v>
      </c>
      <c r="F90" s="90" t="s">
        <v>831</v>
      </c>
      <c r="G90" s="41" t="s">
        <v>907</v>
      </c>
      <c r="H90" s="90" t="s">
        <v>908</v>
      </c>
      <c r="I90" s="14" t="s">
        <v>741</v>
      </c>
      <c r="J90" s="6"/>
      <c r="K90" s="6"/>
      <c r="L90" s="6"/>
      <c r="M90" s="6"/>
      <c r="N90" s="6"/>
      <c r="O90" s="6"/>
      <c r="P90" s="6"/>
      <c r="Q90" s="6"/>
      <c r="R90" s="6"/>
      <c r="S90" s="6"/>
      <c r="T90" s="6"/>
      <c r="U90" s="6"/>
      <c r="V90" s="6"/>
      <c r="W90" s="6"/>
      <c r="X90" s="6"/>
      <c r="Y90" s="6"/>
      <c r="Z90" s="6"/>
    </row>
    <row r="91" spans="1:26" ht="46.5" customHeight="1" x14ac:dyDescent="0.15">
      <c r="A91" s="16" t="s">
        <v>909</v>
      </c>
      <c r="B91" s="16" t="e">
        <f>VLOOKUP(A91,'HECVAT - Lite | Vendor Response'!A$32:B$111,2,FALSE)</f>
        <v>#N/A</v>
      </c>
      <c r="C91" s="90" t="s">
        <v>910</v>
      </c>
      <c r="D91" s="90" t="s">
        <v>291</v>
      </c>
      <c r="E91" s="90" t="s">
        <v>897</v>
      </c>
      <c r="F91" s="90" t="s">
        <v>293</v>
      </c>
      <c r="G91" s="89"/>
      <c r="H91" s="90" t="s">
        <v>911</v>
      </c>
      <c r="I91" s="14" t="s">
        <v>742</v>
      </c>
      <c r="J91" s="6"/>
      <c r="K91" s="6"/>
      <c r="L91" s="6"/>
      <c r="M91" s="6"/>
      <c r="N91" s="6"/>
      <c r="O91" s="6"/>
      <c r="P91" s="6"/>
      <c r="Q91" s="6"/>
      <c r="R91" s="6"/>
      <c r="S91" s="6"/>
      <c r="T91" s="6"/>
      <c r="U91" s="6"/>
      <c r="V91" s="6"/>
      <c r="W91" s="6"/>
      <c r="X91" s="6"/>
      <c r="Y91" s="6"/>
      <c r="Z91" s="6"/>
    </row>
    <row r="92" spans="1:26" ht="48" customHeight="1" x14ac:dyDescent="0.15">
      <c r="A92" s="279" t="s">
        <v>912</v>
      </c>
      <c r="B92" s="271"/>
      <c r="C92" s="87" t="str">
        <f>$C$22</f>
        <v>CIS Critical Security Controls v6.1</v>
      </c>
      <c r="D92" s="87" t="str">
        <f>$D$22</f>
        <v>HIPAA</v>
      </c>
      <c r="E92" s="87" t="str">
        <f>$E$22</f>
        <v>ISO 27002:2013</v>
      </c>
      <c r="F92" s="87" t="str">
        <f>$F$22</f>
        <v>NIST Cybersecurity Framework</v>
      </c>
      <c r="G92" s="18" t="str">
        <f>$G$22</f>
        <v>NIST SP 800-171r1</v>
      </c>
      <c r="H92" s="87" t="str">
        <f>$H$22</f>
        <v>NIST SP 800-53r4</v>
      </c>
      <c r="I92" s="14"/>
      <c r="J92" s="6"/>
      <c r="K92" s="6"/>
      <c r="L92" s="6"/>
      <c r="M92" s="6"/>
      <c r="N92" s="6"/>
      <c r="O92" s="6"/>
      <c r="P92" s="6"/>
      <c r="Q92" s="6"/>
      <c r="R92" s="6"/>
      <c r="S92" s="6"/>
      <c r="T92" s="6"/>
      <c r="U92" s="6"/>
      <c r="V92" s="6"/>
      <c r="W92" s="6"/>
      <c r="X92" s="6"/>
      <c r="Y92" s="6"/>
      <c r="Z92" s="6"/>
    </row>
    <row r="93" spans="1:26" ht="63.75" customHeight="1" x14ac:dyDescent="0.15">
      <c r="A93" s="16" t="s">
        <v>105</v>
      </c>
      <c r="B93" s="16" t="str">
        <f>VLOOKUP(A93,'HECVAT - Lite | Vendor Response'!A$32:B$111,2,FALSE)</f>
        <v>Do you have a systems management and configuration strategy that encompasses servers, appliances, cloud services, applications, and mobile devices (company and employee owned)?</v>
      </c>
      <c r="C93" s="90" t="s">
        <v>401</v>
      </c>
      <c r="D93" s="88"/>
      <c r="E93" s="90" t="s">
        <v>872</v>
      </c>
      <c r="F93" s="90" t="s">
        <v>913</v>
      </c>
      <c r="G93" s="41" t="s">
        <v>614</v>
      </c>
      <c r="H93" s="90" t="s">
        <v>914</v>
      </c>
      <c r="I93" s="14" t="s">
        <v>745</v>
      </c>
      <c r="J93" s="6"/>
      <c r="K93" s="6"/>
      <c r="L93" s="6"/>
      <c r="M93" s="6"/>
      <c r="N93" s="6"/>
      <c r="O93" s="6"/>
      <c r="P93" s="6"/>
      <c r="Q93" s="6"/>
      <c r="R93" s="6"/>
      <c r="S93" s="6"/>
      <c r="T93" s="6"/>
      <c r="U93" s="6"/>
      <c r="V93" s="6"/>
      <c r="W93" s="6"/>
      <c r="X93" s="6"/>
      <c r="Y93" s="6"/>
      <c r="Z93" s="6"/>
    </row>
    <row r="94" spans="1:26" ht="63.75" customHeight="1" x14ac:dyDescent="0.15">
      <c r="A94" s="16" t="s">
        <v>106</v>
      </c>
      <c r="B94" s="16" t="str">
        <f>VLOOKUP(A94,'HECVAT - Lite | Vendor Response'!A$32:B$111,2,FALSE)</f>
        <v>Will the institution be notified of major changes to your environment that could impact the institution's security posture?</v>
      </c>
      <c r="C94" s="90" t="s">
        <v>886</v>
      </c>
      <c r="D94" s="88"/>
      <c r="E94" s="90" t="s">
        <v>412</v>
      </c>
      <c r="F94" s="90" t="s">
        <v>915</v>
      </c>
      <c r="G94" s="41" t="s">
        <v>916</v>
      </c>
      <c r="H94" s="90" t="s">
        <v>917</v>
      </c>
      <c r="I94" s="14" t="s">
        <v>918</v>
      </c>
      <c r="J94" s="6"/>
      <c r="K94" s="6"/>
      <c r="L94" s="6"/>
      <c r="M94" s="6"/>
      <c r="N94" s="6"/>
      <c r="O94" s="6"/>
      <c r="P94" s="6"/>
      <c r="Q94" s="6"/>
      <c r="R94" s="6"/>
      <c r="S94" s="6"/>
      <c r="T94" s="6"/>
      <c r="U94" s="6"/>
      <c r="V94" s="6"/>
      <c r="W94" s="6"/>
      <c r="X94" s="6"/>
      <c r="Y94" s="6"/>
      <c r="Z94" s="6"/>
    </row>
    <row r="95" spans="1:26" ht="48" customHeight="1" x14ac:dyDescent="0.15">
      <c r="A95" s="279" t="s">
        <v>919</v>
      </c>
      <c r="B95" s="271"/>
      <c r="C95" s="87" t="str">
        <f>$C$22</f>
        <v>CIS Critical Security Controls v6.1</v>
      </c>
      <c r="D95" s="87" t="str">
        <f>$D$22</f>
        <v>HIPAA</v>
      </c>
      <c r="E95" s="87" t="str">
        <f>$E$22</f>
        <v>ISO 27002:2013</v>
      </c>
      <c r="F95" s="87" t="str">
        <f>$F$22</f>
        <v>NIST Cybersecurity Framework</v>
      </c>
      <c r="G95" s="18" t="str">
        <f>$G$22</f>
        <v>NIST SP 800-171r1</v>
      </c>
      <c r="H95" s="87" t="str">
        <f>$H$22</f>
        <v>NIST SP 800-53r4</v>
      </c>
      <c r="I95" s="14"/>
      <c r="J95" s="6"/>
      <c r="K95" s="6"/>
      <c r="L95" s="6"/>
      <c r="M95" s="6"/>
      <c r="N95" s="6"/>
      <c r="O95" s="6"/>
      <c r="P95" s="6"/>
      <c r="Q95" s="6"/>
      <c r="R95" s="6"/>
      <c r="S95" s="6"/>
      <c r="T95" s="6"/>
      <c r="U95" s="6"/>
      <c r="V95" s="6"/>
      <c r="W95" s="6"/>
      <c r="X95" s="6"/>
      <c r="Y95" s="6"/>
      <c r="Z95" s="6"/>
    </row>
    <row r="96" spans="1:26" ht="63.75" customHeight="1" x14ac:dyDescent="0.15">
      <c r="A96" s="16" t="s">
        <v>920</v>
      </c>
      <c r="B96" s="16" t="e">
        <f>VLOOKUP(A96,'HECVAT - Lite | Vendor Response'!A$32:B$111,2,FALSE)</f>
        <v>#N/A</v>
      </c>
      <c r="C96" s="90" t="s">
        <v>902</v>
      </c>
      <c r="D96" s="91"/>
      <c r="E96" s="90" t="s">
        <v>849</v>
      </c>
      <c r="F96" s="90" t="s">
        <v>921</v>
      </c>
      <c r="G96" s="41" t="s">
        <v>922</v>
      </c>
      <c r="H96" s="90" t="s">
        <v>923</v>
      </c>
      <c r="I96" s="14" t="s">
        <v>924</v>
      </c>
      <c r="J96" s="6"/>
      <c r="K96" s="6"/>
      <c r="L96" s="6"/>
      <c r="M96" s="6"/>
      <c r="N96" s="6"/>
      <c r="O96" s="6"/>
      <c r="P96" s="6"/>
      <c r="Q96" s="6"/>
      <c r="R96" s="6"/>
      <c r="S96" s="6"/>
      <c r="T96" s="6"/>
      <c r="U96" s="6"/>
      <c r="V96" s="6"/>
      <c r="W96" s="6"/>
      <c r="X96" s="6"/>
      <c r="Y96" s="6"/>
      <c r="Z96" s="6"/>
    </row>
    <row r="97" spans="1:26" ht="63.75" customHeight="1" x14ac:dyDescent="0.15">
      <c r="A97" s="16" t="s">
        <v>925</v>
      </c>
      <c r="B97" s="16" t="e">
        <f>VLOOKUP(A97,'HECVAT - Lite | Vendor Response'!A$32:B$111,2,FALSE)</f>
        <v>#N/A</v>
      </c>
      <c r="C97" s="90" t="s">
        <v>902</v>
      </c>
      <c r="D97" s="91"/>
      <c r="E97" s="88"/>
      <c r="F97" s="90" t="s">
        <v>921</v>
      </c>
      <c r="G97" s="41" t="s">
        <v>922</v>
      </c>
      <c r="H97" s="90" t="s">
        <v>923</v>
      </c>
      <c r="I97" s="14" t="s">
        <v>746</v>
      </c>
      <c r="J97" s="6"/>
      <c r="K97" s="6"/>
      <c r="L97" s="6"/>
      <c r="M97" s="6"/>
      <c r="N97" s="6"/>
      <c r="O97" s="6"/>
      <c r="P97" s="6"/>
      <c r="Q97" s="6"/>
      <c r="R97" s="6"/>
      <c r="S97" s="6"/>
      <c r="T97" s="6"/>
      <c r="U97" s="6"/>
      <c r="V97" s="6"/>
      <c r="W97" s="6"/>
      <c r="X97" s="6"/>
      <c r="Y97" s="6"/>
      <c r="Z97" s="6"/>
    </row>
    <row r="98" spans="1:26" ht="15.75" customHeight="1" x14ac:dyDescent="0.15">
      <c r="B98" s="6"/>
      <c r="C98" s="96"/>
      <c r="D98" s="33"/>
      <c r="E98" s="34"/>
      <c r="F98" s="96"/>
      <c r="G98" s="33"/>
      <c r="H98" s="98"/>
      <c r="I98" s="14"/>
      <c r="J98" s="6"/>
      <c r="K98" s="6"/>
      <c r="L98" s="6"/>
      <c r="M98" s="6"/>
      <c r="N98" s="6"/>
      <c r="O98" s="6"/>
      <c r="P98" s="6"/>
      <c r="Q98" s="6"/>
      <c r="R98" s="6"/>
      <c r="S98" s="6"/>
      <c r="T98" s="6"/>
      <c r="U98" s="6"/>
      <c r="V98" s="6"/>
      <c r="W98" s="6"/>
      <c r="X98" s="6"/>
      <c r="Y98" s="6"/>
      <c r="Z98" s="6"/>
    </row>
    <row r="99" spans="1:26" ht="15.75" customHeight="1" x14ac:dyDescent="0.15">
      <c r="B99" s="6"/>
      <c r="C99" s="96"/>
      <c r="D99" s="33"/>
      <c r="E99" s="34"/>
      <c r="F99" s="96"/>
      <c r="G99" s="33"/>
      <c r="H99" s="98"/>
      <c r="I99" s="14"/>
      <c r="J99" s="6"/>
      <c r="K99" s="6"/>
      <c r="L99" s="6"/>
      <c r="M99" s="6"/>
      <c r="N99" s="6"/>
      <c r="O99" s="6"/>
      <c r="P99" s="6"/>
      <c r="Q99" s="6"/>
      <c r="R99" s="6"/>
      <c r="S99" s="6"/>
      <c r="T99" s="6"/>
      <c r="U99" s="6"/>
      <c r="V99" s="6"/>
      <c r="W99" s="6"/>
      <c r="X99" s="6"/>
      <c r="Y99" s="6"/>
      <c r="Z99" s="6"/>
    </row>
    <row r="100" spans="1:26" ht="15.75" customHeight="1" x14ac:dyDescent="0.15">
      <c r="A100" t="s">
        <v>815</v>
      </c>
      <c r="B100" s="6">
        <v>4</v>
      </c>
      <c r="C100" s="96"/>
      <c r="D100" s="33"/>
      <c r="E100" s="34"/>
      <c r="F100" s="96"/>
      <c r="G100" s="33"/>
      <c r="H100" s="98"/>
      <c r="I100" s="14"/>
      <c r="J100" s="6"/>
      <c r="K100" s="6"/>
      <c r="L100" s="6"/>
      <c r="M100" s="6"/>
      <c r="N100" s="6"/>
      <c r="O100" s="6"/>
      <c r="P100" s="6"/>
      <c r="Q100" s="6"/>
      <c r="R100" s="6"/>
      <c r="S100" s="6"/>
      <c r="T100" s="6"/>
      <c r="U100" s="6"/>
      <c r="V100" s="6"/>
      <c r="W100" s="6"/>
      <c r="X100" s="6"/>
      <c r="Y100" s="6"/>
      <c r="Z100" s="6"/>
    </row>
    <row r="101" spans="1:26" ht="15.75" customHeight="1" x14ac:dyDescent="0.15">
      <c r="A101" t="s">
        <v>191</v>
      </c>
      <c r="B101" s="6">
        <v>5</v>
      </c>
      <c r="C101" s="96"/>
      <c r="D101" s="33"/>
      <c r="E101" s="34"/>
      <c r="F101" s="96"/>
      <c r="G101" s="33"/>
      <c r="H101" s="98"/>
      <c r="I101" s="14"/>
      <c r="J101" s="6"/>
      <c r="K101" s="6"/>
      <c r="L101" s="6"/>
      <c r="M101" s="6"/>
      <c r="N101" s="6"/>
      <c r="O101" s="6"/>
      <c r="P101" s="6"/>
      <c r="Q101" s="6"/>
      <c r="R101" s="6"/>
      <c r="S101" s="6"/>
      <c r="T101" s="6"/>
      <c r="U101" s="6"/>
      <c r="V101" s="6"/>
      <c r="W101" s="6"/>
      <c r="X101" s="6"/>
      <c r="Y101" s="6"/>
      <c r="Z101" s="6"/>
    </row>
    <row r="102" spans="1:26" ht="15.75" customHeight="1" x14ac:dyDescent="0.15">
      <c r="A102" t="s">
        <v>816</v>
      </c>
      <c r="B102" s="6">
        <v>6</v>
      </c>
      <c r="C102" s="96"/>
      <c r="D102" s="33"/>
      <c r="E102" s="34"/>
      <c r="F102" s="96"/>
      <c r="G102" s="33"/>
      <c r="H102" s="98"/>
      <c r="I102" s="14"/>
      <c r="J102" s="6"/>
      <c r="K102" s="6"/>
      <c r="L102" s="6"/>
      <c r="M102" s="6"/>
      <c r="N102" s="6"/>
      <c r="O102" s="6"/>
      <c r="P102" s="6"/>
      <c r="Q102" s="6"/>
      <c r="R102" s="6"/>
      <c r="S102" s="6"/>
      <c r="T102" s="6"/>
      <c r="U102" s="6"/>
      <c r="V102" s="6"/>
      <c r="W102" s="6"/>
      <c r="X102" s="6"/>
      <c r="Y102" s="6"/>
      <c r="Z102" s="6"/>
    </row>
    <row r="103" spans="1:26" ht="15.75" customHeight="1" x14ac:dyDescent="0.15">
      <c r="A103" t="s">
        <v>193</v>
      </c>
      <c r="B103" s="6">
        <v>7</v>
      </c>
      <c r="C103" s="96"/>
      <c r="D103" s="33"/>
      <c r="E103" s="34"/>
      <c r="F103" s="96"/>
      <c r="G103" s="33"/>
      <c r="H103" s="98"/>
      <c r="I103" s="14"/>
      <c r="J103" s="6"/>
      <c r="K103" s="6"/>
      <c r="L103" s="6"/>
      <c r="M103" s="6"/>
      <c r="N103" s="6"/>
      <c r="O103" s="6"/>
      <c r="P103" s="6"/>
      <c r="Q103" s="6"/>
      <c r="R103" s="6"/>
      <c r="S103" s="6"/>
      <c r="T103" s="6"/>
      <c r="U103" s="6"/>
      <c r="V103" s="6"/>
      <c r="W103" s="6"/>
      <c r="X103" s="6"/>
      <c r="Y103" s="6"/>
      <c r="Z103" s="6"/>
    </row>
    <row r="104" spans="1:26" ht="15.75" customHeight="1" x14ac:dyDescent="0.15">
      <c r="A104" t="s">
        <v>817</v>
      </c>
      <c r="B104" s="6">
        <v>8</v>
      </c>
      <c r="C104" s="96"/>
      <c r="D104" s="33"/>
      <c r="E104" s="34"/>
      <c r="F104" s="96"/>
      <c r="G104" s="33"/>
      <c r="H104" s="98"/>
      <c r="I104" s="14"/>
      <c r="J104" s="6"/>
      <c r="K104" s="6"/>
      <c r="L104" s="6"/>
      <c r="M104" s="6"/>
      <c r="N104" s="6"/>
      <c r="O104" s="6"/>
      <c r="P104" s="6"/>
      <c r="Q104" s="6"/>
      <c r="R104" s="6"/>
      <c r="S104" s="6"/>
      <c r="T104" s="6"/>
      <c r="U104" s="6"/>
      <c r="V104" s="6"/>
      <c r="W104" s="6"/>
      <c r="X104" s="6"/>
      <c r="Y104" s="6"/>
      <c r="Z104" s="6"/>
    </row>
    <row r="105" spans="1:26" ht="15.75" customHeight="1" x14ac:dyDescent="0.15">
      <c r="A105" t="s">
        <v>195</v>
      </c>
      <c r="B105" s="6">
        <v>9</v>
      </c>
      <c r="C105" s="96"/>
      <c r="D105" s="33"/>
      <c r="E105" s="34"/>
      <c r="F105" s="96"/>
      <c r="G105" s="33"/>
      <c r="H105" s="98"/>
      <c r="I105" s="14"/>
      <c r="J105" s="6"/>
      <c r="K105" s="6"/>
      <c r="L105" s="6"/>
      <c r="M105" s="6"/>
      <c r="N105" s="6"/>
      <c r="O105" s="6"/>
      <c r="P105" s="6"/>
      <c r="Q105" s="6"/>
      <c r="R105" s="6"/>
      <c r="S105" s="6"/>
      <c r="T105" s="6"/>
      <c r="U105" s="6"/>
      <c r="V105" s="6"/>
      <c r="W105" s="6"/>
      <c r="X105" s="6"/>
      <c r="Y105" s="6"/>
      <c r="Z105" s="6"/>
    </row>
    <row r="106" spans="1:26" ht="15.75" customHeight="1" x14ac:dyDescent="0.15">
      <c r="B106" s="6"/>
      <c r="C106" s="96"/>
      <c r="D106" s="33"/>
      <c r="E106" s="34"/>
      <c r="F106" s="96"/>
      <c r="G106" s="33"/>
      <c r="H106" s="98"/>
      <c r="I106" s="14"/>
      <c r="J106" s="6"/>
      <c r="K106" s="6"/>
      <c r="L106" s="6"/>
      <c r="M106" s="6"/>
      <c r="N106" s="6"/>
      <c r="O106" s="6"/>
      <c r="P106" s="6"/>
      <c r="Q106" s="6"/>
      <c r="R106" s="6"/>
      <c r="S106" s="6"/>
      <c r="T106" s="6"/>
      <c r="U106" s="6"/>
      <c r="V106" s="6"/>
      <c r="W106" s="6"/>
      <c r="X106" s="6"/>
      <c r="Y106" s="6"/>
      <c r="Z106" s="6"/>
    </row>
    <row r="107" spans="1:26" ht="15.75" customHeight="1" x14ac:dyDescent="0.15">
      <c r="C107" s="96"/>
      <c r="D107" s="33"/>
      <c r="E107" s="34"/>
      <c r="F107" s="96"/>
      <c r="G107" s="33"/>
      <c r="H107" s="98"/>
      <c r="I107" s="14"/>
      <c r="J107" s="6"/>
      <c r="K107" s="6"/>
      <c r="L107" s="6"/>
      <c r="M107" s="6"/>
      <c r="N107" s="6"/>
      <c r="O107" s="6"/>
      <c r="P107" s="6"/>
      <c r="Q107" s="6"/>
      <c r="R107" s="6"/>
      <c r="S107" s="6"/>
      <c r="T107" s="6"/>
      <c r="U107" s="6"/>
      <c r="V107" s="6"/>
      <c r="W107" s="6"/>
      <c r="X107" s="6"/>
      <c r="Y107" s="6"/>
      <c r="Z107" s="6"/>
    </row>
    <row r="108" spans="1:26" ht="15.75" customHeight="1" x14ac:dyDescent="0.15">
      <c r="C108" s="96"/>
      <c r="D108" s="33"/>
      <c r="E108" s="34"/>
      <c r="F108" s="96"/>
      <c r="G108" s="33"/>
      <c r="H108" s="98"/>
      <c r="I108" s="14"/>
      <c r="J108" s="6"/>
      <c r="K108" s="6"/>
      <c r="L108" s="6"/>
      <c r="M108" s="6"/>
      <c r="N108" s="6"/>
      <c r="O108" s="6"/>
      <c r="P108" s="6"/>
      <c r="Q108" s="6"/>
      <c r="R108" s="6"/>
      <c r="S108" s="6"/>
      <c r="T108" s="6"/>
      <c r="U108" s="6"/>
      <c r="V108" s="6"/>
      <c r="W108" s="6"/>
      <c r="X108" s="6"/>
      <c r="Y108" s="6"/>
      <c r="Z108" s="6"/>
    </row>
    <row r="109" spans="1:26" ht="15.75" customHeight="1" x14ac:dyDescent="0.15">
      <c r="C109" s="96"/>
      <c r="D109" s="33"/>
      <c r="E109" s="34"/>
      <c r="F109" s="96"/>
      <c r="G109" s="33"/>
      <c r="H109" s="98"/>
      <c r="I109" s="14"/>
      <c r="J109" s="6"/>
      <c r="K109" s="6"/>
      <c r="L109" s="6"/>
      <c r="M109" s="6"/>
      <c r="N109" s="6"/>
      <c r="O109" s="6"/>
      <c r="P109" s="6"/>
      <c r="Q109" s="6"/>
      <c r="R109" s="6"/>
      <c r="S109" s="6"/>
      <c r="T109" s="6"/>
      <c r="U109" s="6"/>
      <c r="V109" s="6"/>
      <c r="W109" s="6"/>
      <c r="X109" s="6"/>
      <c r="Y109" s="6"/>
      <c r="Z109" s="6"/>
    </row>
    <row r="110" spans="1:26" ht="15.75" customHeight="1" x14ac:dyDescent="0.15">
      <c r="C110" s="96"/>
      <c r="D110" s="33"/>
      <c r="E110" s="34"/>
      <c r="F110" s="96"/>
      <c r="G110" s="33"/>
      <c r="H110" s="98"/>
      <c r="I110" s="14"/>
      <c r="J110" s="6"/>
      <c r="K110" s="6"/>
      <c r="L110" s="6"/>
      <c r="M110" s="6"/>
      <c r="N110" s="6"/>
      <c r="O110" s="6"/>
      <c r="P110" s="6"/>
      <c r="Q110" s="6"/>
      <c r="R110" s="6"/>
      <c r="S110" s="6"/>
      <c r="T110" s="6"/>
      <c r="U110" s="6"/>
      <c r="V110" s="6"/>
      <c r="W110" s="6"/>
      <c r="X110" s="6"/>
      <c r="Y110" s="6"/>
      <c r="Z110" s="6"/>
    </row>
    <row r="111" spans="1:26" ht="15.75" customHeight="1" x14ac:dyDescent="0.15">
      <c r="C111" s="96"/>
      <c r="D111" s="33"/>
      <c r="E111" s="34"/>
      <c r="F111" s="96"/>
      <c r="G111" s="33"/>
      <c r="H111" s="98"/>
      <c r="I111" s="14"/>
      <c r="J111" s="6"/>
      <c r="K111" s="6"/>
      <c r="L111" s="6"/>
      <c r="M111" s="6"/>
      <c r="N111" s="6"/>
      <c r="O111" s="6"/>
      <c r="P111" s="6"/>
      <c r="Q111" s="6"/>
      <c r="R111" s="6"/>
      <c r="S111" s="6"/>
      <c r="T111" s="6"/>
      <c r="U111" s="6"/>
      <c r="V111" s="6"/>
      <c r="W111" s="6"/>
      <c r="X111" s="6"/>
      <c r="Y111" s="6"/>
      <c r="Z111" s="6"/>
    </row>
    <row r="112" spans="1:26" ht="15.75" customHeight="1" x14ac:dyDescent="0.15">
      <c r="C112" s="96"/>
      <c r="D112" s="33"/>
      <c r="E112" s="34"/>
      <c r="F112" s="96"/>
      <c r="G112" s="33"/>
      <c r="H112" s="98"/>
      <c r="I112" s="14"/>
      <c r="J112" s="6"/>
      <c r="K112" s="6"/>
      <c r="L112" s="6"/>
      <c r="M112" s="6"/>
      <c r="N112" s="6"/>
      <c r="O112" s="6"/>
      <c r="P112" s="6"/>
      <c r="Q112" s="6"/>
      <c r="R112" s="6"/>
      <c r="S112" s="6"/>
      <c r="T112" s="6"/>
      <c r="U112" s="6"/>
      <c r="V112" s="6"/>
      <c r="W112" s="6"/>
      <c r="X112" s="6"/>
      <c r="Y112" s="6"/>
      <c r="Z112" s="6"/>
    </row>
    <row r="113" spans="3:26" ht="15.75" customHeight="1" x14ac:dyDescent="0.15">
      <c r="C113" s="96"/>
      <c r="D113" s="33"/>
      <c r="E113" s="34"/>
      <c r="F113" s="96"/>
      <c r="G113" s="33"/>
      <c r="H113" s="98"/>
      <c r="I113" s="14"/>
      <c r="J113" s="6"/>
      <c r="K113" s="6"/>
      <c r="L113" s="6"/>
      <c r="M113" s="6"/>
      <c r="N113" s="6"/>
      <c r="O113" s="6"/>
      <c r="P113" s="6"/>
      <c r="Q113" s="6"/>
      <c r="R113" s="6"/>
      <c r="S113" s="6"/>
      <c r="T113" s="6"/>
      <c r="U113" s="6"/>
      <c r="V113" s="6"/>
      <c r="W113" s="6"/>
      <c r="X113" s="6"/>
      <c r="Y113" s="6"/>
      <c r="Z113" s="6"/>
    </row>
    <row r="114" spans="3:26" ht="15.75" customHeight="1" x14ac:dyDescent="0.15">
      <c r="C114" s="96"/>
      <c r="D114" s="33"/>
      <c r="E114" s="34"/>
      <c r="F114" s="96"/>
      <c r="G114" s="33"/>
      <c r="H114" s="98"/>
      <c r="I114" s="14"/>
      <c r="J114" s="6"/>
      <c r="K114" s="6"/>
      <c r="L114" s="6"/>
      <c r="M114" s="6"/>
      <c r="N114" s="6"/>
      <c r="O114" s="6"/>
      <c r="P114" s="6"/>
      <c r="Q114" s="6"/>
      <c r="R114" s="6"/>
      <c r="S114" s="6"/>
      <c r="T114" s="6"/>
      <c r="U114" s="6"/>
      <c r="V114" s="6"/>
      <c r="W114" s="6"/>
      <c r="X114" s="6"/>
      <c r="Y114" s="6"/>
      <c r="Z114" s="6"/>
    </row>
    <row r="115" spans="3:26" ht="15.75" customHeight="1" x14ac:dyDescent="0.15">
      <c r="C115" s="96"/>
      <c r="D115" s="33"/>
      <c r="E115" s="34"/>
      <c r="F115" s="96"/>
      <c r="G115" s="33"/>
      <c r="H115" s="98"/>
      <c r="I115" s="14"/>
      <c r="J115" s="6"/>
      <c r="K115" s="6"/>
      <c r="L115" s="6"/>
      <c r="M115" s="6"/>
      <c r="N115" s="6"/>
      <c r="O115" s="6"/>
      <c r="P115" s="6"/>
      <c r="Q115" s="6"/>
      <c r="R115" s="6"/>
      <c r="S115" s="6"/>
      <c r="T115" s="6"/>
      <c r="U115" s="6"/>
      <c r="V115" s="6"/>
      <c r="W115" s="6"/>
      <c r="X115" s="6"/>
      <c r="Y115" s="6"/>
      <c r="Z115" s="6"/>
    </row>
    <row r="116" spans="3:26" ht="15.75" customHeight="1" x14ac:dyDescent="0.15">
      <c r="C116" s="96"/>
      <c r="D116" s="33"/>
      <c r="E116" s="34"/>
      <c r="F116" s="96"/>
      <c r="G116" s="33"/>
      <c r="H116" s="98"/>
      <c r="I116" s="14"/>
      <c r="J116" s="6"/>
      <c r="K116" s="6"/>
      <c r="L116" s="6"/>
      <c r="M116" s="6"/>
      <c r="N116" s="6"/>
      <c r="O116" s="6"/>
      <c r="P116" s="6"/>
      <c r="Q116" s="6"/>
      <c r="R116" s="6"/>
      <c r="S116" s="6"/>
      <c r="T116" s="6"/>
      <c r="U116" s="6"/>
      <c r="V116" s="6"/>
      <c r="W116" s="6"/>
      <c r="X116" s="6"/>
      <c r="Y116" s="6"/>
      <c r="Z116" s="6"/>
    </row>
    <row r="117" spans="3:26" ht="15.75" customHeight="1" x14ac:dyDescent="0.15">
      <c r="C117" s="96"/>
      <c r="D117" s="33"/>
      <c r="E117" s="34"/>
      <c r="F117" s="96"/>
      <c r="G117" s="33"/>
      <c r="H117" s="98"/>
      <c r="I117" s="14"/>
      <c r="J117" s="6"/>
      <c r="K117" s="6"/>
      <c r="L117" s="6"/>
      <c r="M117" s="6"/>
      <c r="N117" s="6"/>
      <c r="O117" s="6"/>
      <c r="P117" s="6"/>
      <c r="Q117" s="6"/>
      <c r="R117" s="6"/>
      <c r="S117" s="6"/>
      <c r="T117" s="6"/>
      <c r="U117" s="6"/>
      <c r="V117" s="6"/>
      <c r="W117" s="6"/>
      <c r="X117" s="6"/>
      <c r="Y117" s="6"/>
      <c r="Z117" s="6"/>
    </row>
    <row r="118" spans="3:26" ht="15.75" customHeight="1" x14ac:dyDescent="0.15">
      <c r="C118" s="96"/>
      <c r="D118" s="33"/>
      <c r="E118" s="34"/>
      <c r="F118" s="96"/>
      <c r="G118" s="33"/>
      <c r="H118" s="98"/>
      <c r="I118" s="14"/>
      <c r="J118" s="6"/>
      <c r="K118" s="6"/>
      <c r="L118" s="6"/>
      <c r="M118" s="6"/>
      <c r="N118" s="6"/>
      <c r="O118" s="6"/>
      <c r="P118" s="6"/>
      <c r="Q118" s="6"/>
      <c r="R118" s="6"/>
      <c r="S118" s="6"/>
      <c r="T118" s="6"/>
      <c r="U118" s="6"/>
      <c r="V118" s="6"/>
      <c r="W118" s="6"/>
      <c r="X118" s="6"/>
      <c r="Y118" s="6"/>
      <c r="Z118" s="6"/>
    </row>
    <row r="119" spans="3:26" ht="15.75" customHeight="1" x14ac:dyDescent="0.15">
      <c r="C119" s="96"/>
      <c r="D119" s="33"/>
      <c r="E119" s="34"/>
      <c r="F119" s="96"/>
      <c r="G119" s="33"/>
      <c r="H119" s="98"/>
      <c r="I119" s="14"/>
      <c r="J119" s="6"/>
      <c r="K119" s="6"/>
      <c r="L119" s="6"/>
      <c r="M119" s="6"/>
      <c r="N119" s="6"/>
      <c r="O119" s="6"/>
      <c r="P119" s="6"/>
      <c r="Q119" s="6"/>
      <c r="R119" s="6"/>
      <c r="S119" s="6"/>
      <c r="T119" s="6"/>
      <c r="U119" s="6"/>
      <c r="V119" s="6"/>
      <c r="W119" s="6"/>
      <c r="X119" s="6"/>
      <c r="Y119" s="6"/>
      <c r="Z119" s="6"/>
    </row>
    <row r="120" spans="3:26" ht="15.75" customHeight="1" x14ac:dyDescent="0.15">
      <c r="C120" s="96"/>
      <c r="D120" s="33"/>
      <c r="E120" s="34"/>
      <c r="F120" s="96"/>
      <c r="G120" s="33"/>
      <c r="H120" s="98"/>
      <c r="I120" s="14"/>
      <c r="J120" s="6"/>
      <c r="K120" s="6"/>
      <c r="L120" s="6"/>
      <c r="M120" s="6"/>
      <c r="N120" s="6"/>
      <c r="O120" s="6"/>
      <c r="P120" s="6"/>
      <c r="Q120" s="6"/>
      <c r="R120" s="6"/>
      <c r="S120" s="6"/>
      <c r="T120" s="6"/>
      <c r="U120" s="6"/>
      <c r="V120" s="6"/>
      <c r="W120" s="6"/>
      <c r="X120" s="6"/>
      <c r="Y120" s="6"/>
      <c r="Z120" s="6"/>
    </row>
    <row r="121" spans="3:26" ht="15.75" customHeight="1" x14ac:dyDescent="0.15">
      <c r="C121" s="96"/>
      <c r="D121" s="33"/>
      <c r="E121" s="34"/>
      <c r="F121" s="96"/>
      <c r="G121" s="33"/>
      <c r="H121" s="98"/>
      <c r="I121" s="14"/>
      <c r="J121" s="6"/>
      <c r="K121" s="6"/>
      <c r="L121" s="6"/>
      <c r="M121" s="6"/>
      <c r="N121" s="6"/>
      <c r="O121" s="6"/>
      <c r="P121" s="6"/>
      <c r="Q121" s="6"/>
      <c r="R121" s="6"/>
      <c r="S121" s="6"/>
      <c r="T121" s="6"/>
      <c r="U121" s="6"/>
      <c r="V121" s="6"/>
      <c r="W121" s="6"/>
      <c r="X121" s="6"/>
      <c r="Y121" s="6"/>
      <c r="Z121" s="6"/>
    </row>
    <row r="122" spans="3:26" ht="15.75" customHeight="1" x14ac:dyDescent="0.15">
      <c r="C122" s="96"/>
      <c r="D122" s="33"/>
      <c r="E122" s="34"/>
      <c r="F122" s="96"/>
      <c r="G122" s="33"/>
      <c r="H122" s="98"/>
      <c r="I122" s="14"/>
      <c r="J122" s="6"/>
      <c r="K122" s="6"/>
      <c r="L122" s="6"/>
      <c r="M122" s="6"/>
      <c r="N122" s="6"/>
      <c r="O122" s="6"/>
      <c r="P122" s="6"/>
      <c r="Q122" s="6"/>
      <c r="R122" s="6"/>
      <c r="S122" s="6"/>
      <c r="T122" s="6"/>
      <c r="U122" s="6"/>
      <c r="V122" s="6"/>
      <c r="W122" s="6"/>
      <c r="X122" s="6"/>
      <c r="Y122" s="6"/>
      <c r="Z122" s="6"/>
    </row>
    <row r="123" spans="3:26" ht="15.75" customHeight="1" x14ac:dyDescent="0.15">
      <c r="C123" s="96"/>
      <c r="D123" s="33"/>
      <c r="E123" s="34"/>
      <c r="F123" s="96"/>
      <c r="G123" s="33"/>
      <c r="H123" s="98"/>
      <c r="I123" s="14"/>
      <c r="J123" s="6"/>
      <c r="K123" s="6"/>
      <c r="L123" s="6"/>
      <c r="M123" s="6"/>
      <c r="N123" s="6"/>
      <c r="O123" s="6"/>
      <c r="P123" s="6"/>
      <c r="Q123" s="6"/>
      <c r="R123" s="6"/>
      <c r="S123" s="6"/>
      <c r="T123" s="6"/>
      <c r="U123" s="6"/>
      <c r="V123" s="6"/>
      <c r="W123" s="6"/>
      <c r="X123" s="6"/>
      <c r="Y123" s="6"/>
      <c r="Z123" s="6"/>
    </row>
    <row r="124" spans="3:26" ht="15.75" customHeight="1" x14ac:dyDescent="0.15">
      <c r="C124" s="96"/>
      <c r="D124" s="33"/>
      <c r="E124" s="34"/>
      <c r="F124" s="96"/>
      <c r="G124" s="33"/>
      <c r="H124" s="98"/>
      <c r="I124" s="14"/>
      <c r="J124" s="6"/>
      <c r="K124" s="6"/>
      <c r="L124" s="6"/>
      <c r="M124" s="6"/>
      <c r="N124" s="6"/>
      <c r="O124" s="6"/>
      <c r="P124" s="6"/>
      <c r="Q124" s="6"/>
      <c r="R124" s="6"/>
      <c r="S124" s="6"/>
      <c r="T124" s="6"/>
      <c r="U124" s="6"/>
      <c r="V124" s="6"/>
      <c r="W124" s="6"/>
      <c r="X124" s="6"/>
      <c r="Y124" s="6"/>
      <c r="Z124" s="6"/>
    </row>
    <row r="125" spans="3:26" ht="15.75" customHeight="1" x14ac:dyDescent="0.15">
      <c r="C125" s="96"/>
      <c r="D125" s="33"/>
      <c r="E125" s="34"/>
      <c r="F125" s="96"/>
      <c r="G125" s="33"/>
      <c r="H125" s="98"/>
      <c r="I125" s="14"/>
      <c r="J125" s="6"/>
      <c r="K125" s="6"/>
      <c r="L125" s="6"/>
      <c r="M125" s="6"/>
      <c r="N125" s="6"/>
      <c r="O125" s="6"/>
      <c r="P125" s="6"/>
      <c r="Q125" s="6"/>
      <c r="R125" s="6"/>
      <c r="S125" s="6"/>
      <c r="T125" s="6"/>
      <c r="U125" s="6"/>
      <c r="V125" s="6"/>
      <c r="W125" s="6"/>
      <c r="X125" s="6"/>
      <c r="Y125" s="6"/>
      <c r="Z125" s="6"/>
    </row>
    <row r="126" spans="3:26" ht="15.75" customHeight="1" x14ac:dyDescent="0.15">
      <c r="C126" s="96"/>
      <c r="D126" s="33"/>
      <c r="E126" s="34"/>
      <c r="F126" s="96"/>
      <c r="G126" s="33"/>
      <c r="H126" s="98"/>
      <c r="I126" s="14"/>
      <c r="J126" s="6"/>
      <c r="K126" s="6"/>
      <c r="L126" s="6"/>
      <c r="M126" s="6"/>
      <c r="N126" s="6"/>
      <c r="O126" s="6"/>
      <c r="P126" s="6"/>
      <c r="Q126" s="6"/>
      <c r="R126" s="6"/>
      <c r="S126" s="6"/>
      <c r="T126" s="6"/>
      <c r="U126" s="6"/>
      <c r="V126" s="6"/>
      <c r="W126" s="6"/>
      <c r="X126" s="6"/>
      <c r="Y126" s="6"/>
      <c r="Z126" s="6"/>
    </row>
    <row r="127" spans="3:26" ht="15.75" customHeight="1" x14ac:dyDescent="0.15">
      <c r="C127" s="96"/>
      <c r="D127" s="33"/>
      <c r="E127" s="34"/>
      <c r="F127" s="96"/>
      <c r="G127" s="33"/>
      <c r="H127" s="98"/>
      <c r="I127" s="14"/>
      <c r="J127" s="6"/>
      <c r="K127" s="6"/>
      <c r="L127" s="6"/>
      <c r="M127" s="6"/>
      <c r="N127" s="6"/>
      <c r="O127" s="6"/>
      <c r="P127" s="6"/>
      <c r="Q127" s="6"/>
      <c r="R127" s="6"/>
      <c r="S127" s="6"/>
      <c r="T127" s="6"/>
      <c r="U127" s="6"/>
      <c r="V127" s="6"/>
      <c r="W127" s="6"/>
      <c r="X127" s="6"/>
      <c r="Y127" s="6"/>
      <c r="Z127" s="6"/>
    </row>
    <row r="128" spans="3:26" ht="15.75" customHeight="1" x14ac:dyDescent="0.15">
      <c r="C128" s="96"/>
      <c r="D128" s="33"/>
      <c r="E128" s="34"/>
      <c r="F128" s="96"/>
      <c r="G128" s="33"/>
      <c r="H128" s="98"/>
      <c r="I128" s="14"/>
      <c r="J128" s="6"/>
      <c r="K128" s="6"/>
      <c r="L128" s="6"/>
      <c r="M128" s="6"/>
      <c r="N128" s="6"/>
      <c r="O128" s="6"/>
      <c r="P128" s="6"/>
      <c r="Q128" s="6"/>
      <c r="R128" s="6"/>
      <c r="S128" s="6"/>
      <c r="T128" s="6"/>
      <c r="U128" s="6"/>
      <c r="V128" s="6"/>
      <c r="W128" s="6"/>
      <c r="X128" s="6"/>
      <c r="Y128" s="6"/>
      <c r="Z128" s="6"/>
    </row>
    <row r="129" spans="3:26" ht="15.75" customHeight="1" x14ac:dyDescent="0.15">
      <c r="C129" s="96"/>
      <c r="D129" s="33"/>
      <c r="E129" s="34"/>
      <c r="F129" s="96"/>
      <c r="G129" s="33"/>
      <c r="H129" s="98"/>
      <c r="I129" s="14"/>
      <c r="J129" s="6"/>
      <c r="K129" s="6"/>
      <c r="L129" s="6"/>
      <c r="M129" s="6"/>
      <c r="N129" s="6"/>
      <c r="O129" s="6"/>
      <c r="P129" s="6"/>
      <c r="Q129" s="6"/>
      <c r="R129" s="6"/>
      <c r="S129" s="6"/>
      <c r="T129" s="6"/>
      <c r="U129" s="6"/>
      <c r="V129" s="6"/>
      <c r="W129" s="6"/>
      <c r="X129" s="6"/>
      <c r="Y129" s="6"/>
      <c r="Z129" s="6"/>
    </row>
    <row r="130" spans="3:26" ht="15.75" customHeight="1" x14ac:dyDescent="0.15">
      <c r="C130" s="96"/>
      <c r="D130" s="33"/>
      <c r="E130" s="34"/>
      <c r="F130" s="96"/>
      <c r="G130" s="33"/>
      <c r="H130" s="98"/>
      <c r="I130" s="14"/>
      <c r="J130" s="6"/>
      <c r="K130" s="6"/>
      <c r="L130" s="6"/>
      <c r="M130" s="6"/>
      <c r="N130" s="6"/>
      <c r="O130" s="6"/>
      <c r="P130" s="6"/>
      <c r="Q130" s="6"/>
      <c r="R130" s="6"/>
      <c r="S130" s="6"/>
      <c r="T130" s="6"/>
      <c r="U130" s="6"/>
      <c r="V130" s="6"/>
      <c r="W130" s="6"/>
      <c r="X130" s="6"/>
      <c r="Y130" s="6"/>
      <c r="Z130" s="6"/>
    </row>
    <row r="131" spans="3:26" ht="15.75" customHeight="1" x14ac:dyDescent="0.15">
      <c r="C131" s="96"/>
      <c r="D131" s="33"/>
      <c r="E131" s="34"/>
      <c r="F131" s="96"/>
      <c r="G131" s="33"/>
      <c r="H131" s="98"/>
      <c r="I131" s="14"/>
      <c r="J131" s="6"/>
      <c r="K131" s="6"/>
      <c r="L131" s="6"/>
      <c r="M131" s="6"/>
      <c r="N131" s="6"/>
      <c r="O131" s="6"/>
      <c r="P131" s="6"/>
      <c r="Q131" s="6"/>
      <c r="R131" s="6"/>
      <c r="S131" s="6"/>
      <c r="T131" s="6"/>
      <c r="U131" s="6"/>
      <c r="V131" s="6"/>
      <c r="W131" s="6"/>
      <c r="X131" s="6"/>
      <c r="Y131" s="6"/>
      <c r="Z131" s="6"/>
    </row>
    <row r="132" spans="3:26" ht="15.75" customHeight="1" x14ac:dyDescent="0.15">
      <c r="C132" s="96"/>
      <c r="D132" s="33"/>
      <c r="E132" s="34"/>
      <c r="F132" s="96"/>
      <c r="G132" s="33"/>
      <c r="H132" s="98"/>
      <c r="I132" s="14"/>
      <c r="J132" s="6"/>
      <c r="K132" s="6"/>
      <c r="L132" s="6"/>
      <c r="M132" s="6"/>
      <c r="N132" s="6"/>
      <c r="O132" s="6"/>
      <c r="P132" s="6"/>
      <c r="Q132" s="6"/>
      <c r="R132" s="6"/>
      <c r="S132" s="6"/>
      <c r="T132" s="6"/>
      <c r="U132" s="6"/>
      <c r="V132" s="6"/>
      <c r="W132" s="6"/>
      <c r="X132" s="6"/>
      <c r="Y132" s="6"/>
      <c r="Z132" s="6"/>
    </row>
    <row r="133" spans="3:26" ht="15.75" customHeight="1" x14ac:dyDescent="0.15">
      <c r="C133" s="96"/>
      <c r="D133" s="33"/>
      <c r="E133" s="34"/>
      <c r="F133" s="96"/>
      <c r="G133" s="33"/>
      <c r="H133" s="98"/>
      <c r="I133" s="14"/>
      <c r="J133" s="6"/>
      <c r="K133" s="6"/>
      <c r="L133" s="6"/>
      <c r="M133" s="6"/>
      <c r="N133" s="6"/>
      <c r="O133" s="6"/>
      <c r="P133" s="6"/>
      <c r="Q133" s="6"/>
      <c r="R133" s="6"/>
      <c r="S133" s="6"/>
      <c r="T133" s="6"/>
      <c r="U133" s="6"/>
      <c r="V133" s="6"/>
      <c r="W133" s="6"/>
      <c r="X133" s="6"/>
      <c r="Y133" s="6"/>
      <c r="Z133" s="6"/>
    </row>
    <row r="134" spans="3:26" ht="15.75" customHeight="1" x14ac:dyDescent="0.15">
      <c r="C134" s="96"/>
      <c r="D134" s="33"/>
      <c r="E134" s="34"/>
      <c r="F134" s="96"/>
      <c r="G134" s="33"/>
      <c r="H134" s="98"/>
      <c r="I134" s="14"/>
      <c r="J134" s="6"/>
      <c r="K134" s="6"/>
      <c r="L134" s="6"/>
      <c r="M134" s="6"/>
      <c r="N134" s="6"/>
      <c r="O134" s="6"/>
      <c r="P134" s="6"/>
      <c r="Q134" s="6"/>
      <c r="R134" s="6"/>
      <c r="S134" s="6"/>
      <c r="T134" s="6"/>
      <c r="U134" s="6"/>
      <c r="V134" s="6"/>
      <c r="W134" s="6"/>
      <c r="X134" s="6"/>
      <c r="Y134" s="6"/>
      <c r="Z134" s="6"/>
    </row>
    <row r="135" spans="3:26" ht="15.75" customHeight="1" x14ac:dyDescent="0.15">
      <c r="C135" s="96"/>
      <c r="D135" s="33"/>
      <c r="E135" s="34"/>
      <c r="F135" s="96"/>
      <c r="G135" s="33"/>
      <c r="H135" s="98"/>
      <c r="I135" s="14"/>
      <c r="J135" s="6"/>
      <c r="K135" s="6"/>
      <c r="L135" s="6"/>
      <c r="M135" s="6"/>
      <c r="N135" s="6"/>
      <c r="O135" s="6"/>
      <c r="P135" s="6"/>
      <c r="Q135" s="6"/>
      <c r="R135" s="6"/>
      <c r="S135" s="6"/>
      <c r="T135" s="6"/>
      <c r="U135" s="6"/>
      <c r="V135" s="6"/>
      <c r="W135" s="6"/>
      <c r="X135" s="6"/>
      <c r="Y135" s="6"/>
      <c r="Z135" s="6"/>
    </row>
    <row r="136" spans="3:26" ht="15.75" customHeight="1" x14ac:dyDescent="0.15">
      <c r="C136" s="96"/>
      <c r="D136" s="33"/>
      <c r="E136" s="34"/>
      <c r="F136" s="96"/>
      <c r="G136" s="33"/>
      <c r="H136" s="98"/>
      <c r="I136" s="14"/>
      <c r="J136" s="6"/>
      <c r="K136" s="6"/>
      <c r="L136" s="6"/>
      <c r="M136" s="6"/>
      <c r="N136" s="6"/>
      <c r="O136" s="6"/>
      <c r="P136" s="6"/>
      <c r="Q136" s="6"/>
      <c r="R136" s="6"/>
      <c r="S136" s="6"/>
      <c r="T136" s="6"/>
      <c r="U136" s="6"/>
      <c r="V136" s="6"/>
      <c r="W136" s="6"/>
      <c r="X136" s="6"/>
      <c r="Y136" s="6"/>
      <c r="Z136" s="6"/>
    </row>
    <row r="137" spans="3:26" ht="15.75" customHeight="1" x14ac:dyDescent="0.15">
      <c r="C137" s="96"/>
      <c r="D137" s="33"/>
      <c r="E137" s="34"/>
      <c r="F137" s="96"/>
      <c r="G137" s="33"/>
      <c r="H137" s="98"/>
      <c r="I137" s="14"/>
      <c r="J137" s="6"/>
      <c r="K137" s="6"/>
      <c r="L137" s="6"/>
      <c r="M137" s="6"/>
      <c r="N137" s="6"/>
      <c r="O137" s="6"/>
      <c r="P137" s="6"/>
      <c r="Q137" s="6"/>
      <c r="R137" s="6"/>
      <c r="S137" s="6"/>
      <c r="T137" s="6"/>
      <c r="U137" s="6"/>
      <c r="V137" s="6"/>
      <c r="W137" s="6"/>
      <c r="X137" s="6"/>
      <c r="Y137" s="6"/>
      <c r="Z137" s="6"/>
    </row>
    <row r="138" spans="3:26" ht="15.75" customHeight="1" x14ac:dyDescent="0.15">
      <c r="C138" s="96"/>
      <c r="D138" s="33"/>
      <c r="E138" s="34"/>
      <c r="F138" s="96"/>
      <c r="G138" s="33"/>
      <c r="H138" s="98"/>
      <c r="I138" s="14"/>
      <c r="J138" s="6"/>
      <c r="K138" s="6"/>
      <c r="L138" s="6"/>
      <c r="M138" s="6"/>
      <c r="N138" s="6"/>
      <c r="O138" s="6"/>
      <c r="P138" s="6"/>
      <c r="Q138" s="6"/>
      <c r="R138" s="6"/>
      <c r="S138" s="6"/>
      <c r="T138" s="6"/>
      <c r="U138" s="6"/>
      <c r="V138" s="6"/>
      <c r="W138" s="6"/>
      <c r="X138" s="6"/>
      <c r="Y138" s="6"/>
      <c r="Z138" s="6"/>
    </row>
    <row r="139" spans="3:26" ht="15.75" customHeight="1" x14ac:dyDescent="0.15">
      <c r="C139" s="96"/>
      <c r="D139" s="33"/>
      <c r="E139" s="34"/>
      <c r="F139" s="96"/>
      <c r="G139" s="33"/>
      <c r="H139" s="98"/>
      <c r="I139" s="14"/>
      <c r="J139" s="6"/>
      <c r="K139" s="6"/>
      <c r="L139" s="6"/>
      <c r="M139" s="6"/>
      <c r="N139" s="6"/>
      <c r="O139" s="6"/>
      <c r="P139" s="6"/>
      <c r="Q139" s="6"/>
      <c r="R139" s="6"/>
      <c r="S139" s="6"/>
      <c r="T139" s="6"/>
      <c r="U139" s="6"/>
      <c r="V139" s="6"/>
      <c r="W139" s="6"/>
      <c r="X139" s="6"/>
      <c r="Y139" s="6"/>
      <c r="Z139" s="6"/>
    </row>
    <row r="140" spans="3:26" ht="15.75" customHeight="1" x14ac:dyDescent="0.15">
      <c r="C140" s="96"/>
      <c r="D140" s="33"/>
      <c r="E140" s="34"/>
      <c r="F140" s="96"/>
      <c r="G140" s="33"/>
      <c r="H140" s="98"/>
      <c r="I140" s="14"/>
      <c r="J140" s="6"/>
      <c r="K140" s="6"/>
      <c r="L140" s="6"/>
      <c r="M140" s="6"/>
      <c r="N140" s="6"/>
      <c r="O140" s="6"/>
      <c r="P140" s="6"/>
      <c r="Q140" s="6"/>
      <c r="R140" s="6"/>
      <c r="S140" s="6"/>
      <c r="T140" s="6"/>
      <c r="U140" s="6"/>
      <c r="V140" s="6"/>
      <c r="W140" s="6"/>
      <c r="X140" s="6"/>
      <c r="Y140" s="6"/>
      <c r="Z140" s="6"/>
    </row>
    <row r="141" spans="3:26" ht="15.75" customHeight="1" x14ac:dyDescent="0.15">
      <c r="C141" s="96"/>
      <c r="D141" s="33"/>
      <c r="E141" s="34"/>
      <c r="F141" s="96"/>
      <c r="G141" s="33"/>
      <c r="H141" s="98"/>
      <c r="I141" s="14"/>
      <c r="J141" s="6"/>
      <c r="K141" s="6"/>
      <c r="L141" s="6"/>
      <c r="M141" s="6"/>
      <c r="N141" s="6"/>
      <c r="O141" s="6"/>
      <c r="P141" s="6"/>
      <c r="Q141" s="6"/>
      <c r="R141" s="6"/>
      <c r="S141" s="6"/>
      <c r="T141" s="6"/>
      <c r="U141" s="6"/>
      <c r="V141" s="6"/>
      <c r="W141" s="6"/>
      <c r="X141" s="6"/>
      <c r="Y141" s="6"/>
      <c r="Z141" s="6"/>
    </row>
    <row r="142" spans="3:26" ht="15.75" customHeight="1" x14ac:dyDescent="0.15">
      <c r="C142" s="96"/>
      <c r="D142" s="33"/>
      <c r="E142" s="34"/>
      <c r="F142" s="96"/>
      <c r="G142" s="33"/>
      <c r="H142" s="98"/>
      <c r="I142" s="14"/>
      <c r="J142" s="6"/>
      <c r="K142" s="6"/>
      <c r="L142" s="6"/>
      <c r="M142" s="6"/>
      <c r="N142" s="6"/>
      <c r="O142" s="6"/>
      <c r="P142" s="6"/>
      <c r="Q142" s="6"/>
      <c r="R142" s="6"/>
      <c r="S142" s="6"/>
      <c r="T142" s="6"/>
      <c r="U142" s="6"/>
      <c r="V142" s="6"/>
      <c r="W142" s="6"/>
      <c r="X142" s="6"/>
      <c r="Y142" s="6"/>
      <c r="Z142" s="6"/>
    </row>
    <row r="143" spans="3:26" ht="15.75" customHeight="1" x14ac:dyDescent="0.15">
      <c r="C143" s="96"/>
      <c r="D143" s="33"/>
      <c r="E143" s="34"/>
      <c r="F143" s="96"/>
      <c r="G143" s="33"/>
      <c r="H143" s="98"/>
      <c r="I143" s="14"/>
      <c r="J143" s="6"/>
      <c r="K143" s="6"/>
      <c r="L143" s="6"/>
      <c r="M143" s="6"/>
      <c r="N143" s="6"/>
      <c r="O143" s="6"/>
      <c r="P143" s="6"/>
      <c r="Q143" s="6"/>
      <c r="R143" s="6"/>
      <c r="S143" s="6"/>
      <c r="T143" s="6"/>
      <c r="U143" s="6"/>
      <c r="V143" s="6"/>
      <c r="W143" s="6"/>
      <c r="X143" s="6"/>
      <c r="Y143" s="6"/>
      <c r="Z143" s="6"/>
    </row>
    <row r="144" spans="3:26" ht="15.75" customHeight="1" x14ac:dyDescent="0.15">
      <c r="C144" s="96"/>
      <c r="D144" s="33"/>
      <c r="E144" s="34"/>
      <c r="F144" s="96"/>
      <c r="G144" s="33"/>
      <c r="H144" s="98"/>
      <c r="I144" s="14"/>
      <c r="J144" s="6"/>
      <c r="K144" s="6"/>
      <c r="L144" s="6"/>
      <c r="M144" s="6"/>
      <c r="N144" s="6"/>
      <c r="O144" s="6"/>
      <c r="P144" s="6"/>
      <c r="Q144" s="6"/>
      <c r="R144" s="6"/>
      <c r="S144" s="6"/>
      <c r="T144" s="6"/>
      <c r="U144" s="6"/>
      <c r="V144" s="6"/>
      <c r="W144" s="6"/>
      <c r="X144" s="6"/>
      <c r="Y144" s="6"/>
      <c r="Z144" s="6"/>
    </row>
    <row r="145" spans="3:26" ht="15.75" customHeight="1" x14ac:dyDescent="0.15">
      <c r="C145" s="96"/>
      <c r="D145" s="33"/>
      <c r="E145" s="34"/>
      <c r="F145" s="96"/>
      <c r="G145" s="33"/>
      <c r="H145" s="98"/>
      <c r="I145" s="14"/>
      <c r="J145" s="6"/>
      <c r="K145" s="6"/>
      <c r="L145" s="6"/>
      <c r="M145" s="6"/>
      <c r="N145" s="6"/>
      <c r="O145" s="6"/>
      <c r="P145" s="6"/>
      <c r="Q145" s="6"/>
      <c r="R145" s="6"/>
      <c r="S145" s="6"/>
      <c r="T145" s="6"/>
      <c r="U145" s="6"/>
      <c r="V145" s="6"/>
      <c r="W145" s="6"/>
      <c r="X145" s="6"/>
      <c r="Y145" s="6"/>
      <c r="Z145" s="6"/>
    </row>
    <row r="146" spans="3:26" ht="15.75" customHeight="1" x14ac:dyDescent="0.15">
      <c r="C146" s="96"/>
      <c r="D146" s="33"/>
      <c r="E146" s="34"/>
      <c r="F146" s="96"/>
      <c r="G146" s="33"/>
      <c r="H146" s="98"/>
      <c r="I146" s="14"/>
      <c r="J146" s="6"/>
      <c r="K146" s="6"/>
      <c r="L146" s="6"/>
      <c r="M146" s="6"/>
      <c r="N146" s="6"/>
      <c r="O146" s="6"/>
      <c r="P146" s="6"/>
      <c r="Q146" s="6"/>
      <c r="R146" s="6"/>
      <c r="S146" s="6"/>
      <c r="T146" s="6"/>
      <c r="U146" s="6"/>
      <c r="V146" s="6"/>
      <c r="W146" s="6"/>
      <c r="X146" s="6"/>
      <c r="Y146" s="6"/>
      <c r="Z146" s="6"/>
    </row>
    <row r="147" spans="3:26" ht="15.75" customHeight="1" x14ac:dyDescent="0.15">
      <c r="C147" s="96"/>
      <c r="D147" s="33"/>
      <c r="E147" s="34"/>
      <c r="F147" s="96"/>
      <c r="G147" s="33"/>
      <c r="H147" s="98"/>
      <c r="I147" s="14"/>
      <c r="J147" s="6"/>
      <c r="K147" s="6"/>
      <c r="L147" s="6"/>
      <c r="M147" s="6"/>
      <c r="N147" s="6"/>
      <c r="O147" s="6"/>
      <c r="P147" s="6"/>
      <c r="Q147" s="6"/>
      <c r="R147" s="6"/>
      <c r="S147" s="6"/>
      <c r="T147" s="6"/>
      <c r="U147" s="6"/>
      <c r="V147" s="6"/>
      <c r="W147" s="6"/>
      <c r="X147" s="6"/>
      <c r="Y147" s="6"/>
      <c r="Z147" s="6"/>
    </row>
    <row r="148" spans="3:26" ht="15.75" customHeight="1" x14ac:dyDescent="0.15">
      <c r="C148" s="96"/>
      <c r="D148" s="33"/>
      <c r="E148" s="34"/>
      <c r="F148" s="96"/>
      <c r="G148" s="33"/>
      <c r="H148" s="98"/>
      <c r="I148" s="14"/>
      <c r="J148" s="6"/>
      <c r="K148" s="6"/>
      <c r="L148" s="6"/>
      <c r="M148" s="6"/>
      <c r="N148" s="6"/>
      <c r="O148" s="6"/>
      <c r="P148" s="6"/>
      <c r="Q148" s="6"/>
      <c r="R148" s="6"/>
      <c r="S148" s="6"/>
      <c r="T148" s="6"/>
      <c r="U148" s="6"/>
      <c r="V148" s="6"/>
      <c r="W148" s="6"/>
      <c r="X148" s="6"/>
      <c r="Y148" s="6"/>
      <c r="Z148" s="6"/>
    </row>
    <row r="149" spans="3:26" ht="15.75" customHeight="1" x14ac:dyDescent="0.15">
      <c r="C149" s="96"/>
      <c r="D149" s="33"/>
      <c r="E149" s="34"/>
      <c r="F149" s="96"/>
      <c r="G149" s="33"/>
      <c r="H149" s="98"/>
      <c r="I149" s="14"/>
      <c r="J149" s="6"/>
      <c r="K149" s="6"/>
      <c r="L149" s="6"/>
      <c r="M149" s="6"/>
      <c r="N149" s="6"/>
      <c r="O149" s="6"/>
      <c r="P149" s="6"/>
      <c r="Q149" s="6"/>
      <c r="R149" s="6"/>
      <c r="S149" s="6"/>
      <c r="T149" s="6"/>
      <c r="U149" s="6"/>
      <c r="V149" s="6"/>
      <c r="W149" s="6"/>
      <c r="X149" s="6"/>
      <c r="Y149" s="6"/>
      <c r="Z149" s="6"/>
    </row>
    <row r="150" spans="3:26" ht="15.75" customHeight="1" x14ac:dyDescent="0.15">
      <c r="C150" s="96"/>
      <c r="D150" s="33"/>
      <c r="E150" s="34"/>
      <c r="F150" s="96"/>
      <c r="G150" s="33"/>
      <c r="H150" s="98"/>
      <c r="I150" s="14"/>
      <c r="J150" s="6"/>
      <c r="K150" s="6"/>
      <c r="L150" s="6"/>
      <c r="M150" s="6"/>
      <c r="N150" s="6"/>
      <c r="O150" s="6"/>
      <c r="P150" s="6"/>
      <c r="Q150" s="6"/>
      <c r="R150" s="6"/>
      <c r="S150" s="6"/>
      <c r="T150" s="6"/>
      <c r="U150" s="6"/>
      <c r="V150" s="6"/>
      <c r="W150" s="6"/>
      <c r="X150" s="6"/>
      <c r="Y150" s="6"/>
      <c r="Z150" s="6"/>
    </row>
    <row r="151" spans="3:26" ht="15.75" customHeight="1" x14ac:dyDescent="0.15">
      <c r="C151" s="96"/>
      <c r="D151" s="33"/>
      <c r="E151" s="34"/>
      <c r="F151" s="96"/>
      <c r="G151" s="33"/>
      <c r="H151" s="98"/>
      <c r="I151" s="14"/>
      <c r="J151" s="6"/>
      <c r="K151" s="6"/>
      <c r="L151" s="6"/>
      <c r="M151" s="6"/>
      <c r="N151" s="6"/>
      <c r="O151" s="6"/>
      <c r="P151" s="6"/>
      <c r="Q151" s="6"/>
      <c r="R151" s="6"/>
      <c r="S151" s="6"/>
      <c r="T151" s="6"/>
      <c r="U151" s="6"/>
      <c r="V151" s="6"/>
      <c r="W151" s="6"/>
      <c r="X151" s="6"/>
      <c r="Y151" s="6"/>
      <c r="Z151" s="6"/>
    </row>
    <row r="152" spans="3:26" ht="15.75" customHeight="1" x14ac:dyDescent="0.15">
      <c r="C152" s="96"/>
      <c r="D152" s="33"/>
      <c r="E152" s="34"/>
      <c r="F152" s="96"/>
      <c r="G152" s="33"/>
      <c r="H152" s="98"/>
      <c r="I152" s="14"/>
      <c r="J152" s="6"/>
      <c r="K152" s="6"/>
      <c r="L152" s="6"/>
      <c r="M152" s="6"/>
      <c r="N152" s="6"/>
      <c r="O152" s="6"/>
      <c r="P152" s="6"/>
      <c r="Q152" s="6"/>
      <c r="R152" s="6"/>
      <c r="S152" s="6"/>
      <c r="T152" s="6"/>
      <c r="U152" s="6"/>
      <c r="V152" s="6"/>
      <c r="W152" s="6"/>
      <c r="X152" s="6"/>
      <c r="Y152" s="6"/>
      <c r="Z152" s="6"/>
    </row>
    <row r="153" spans="3:26" ht="15.75" customHeight="1" x14ac:dyDescent="0.15">
      <c r="C153" s="96"/>
      <c r="D153" s="33"/>
      <c r="E153" s="34"/>
      <c r="F153" s="96"/>
      <c r="G153" s="33"/>
      <c r="H153" s="98"/>
      <c r="I153" s="14"/>
      <c r="J153" s="6"/>
      <c r="K153" s="6"/>
      <c r="L153" s="6"/>
      <c r="M153" s="6"/>
      <c r="N153" s="6"/>
      <c r="O153" s="6"/>
      <c r="P153" s="6"/>
      <c r="Q153" s="6"/>
      <c r="R153" s="6"/>
      <c r="S153" s="6"/>
      <c r="T153" s="6"/>
      <c r="U153" s="6"/>
      <c r="V153" s="6"/>
      <c r="W153" s="6"/>
      <c r="X153" s="6"/>
      <c r="Y153" s="6"/>
      <c r="Z153" s="6"/>
    </row>
    <row r="154" spans="3:26" ht="15.75" customHeight="1" x14ac:dyDescent="0.15">
      <c r="C154" s="96"/>
      <c r="D154" s="33"/>
      <c r="E154" s="34"/>
      <c r="F154" s="96"/>
      <c r="G154" s="33"/>
      <c r="H154" s="98"/>
      <c r="I154" s="14"/>
      <c r="J154" s="6"/>
      <c r="K154" s="6"/>
      <c r="L154" s="6"/>
      <c r="M154" s="6"/>
      <c r="N154" s="6"/>
      <c r="O154" s="6"/>
      <c r="P154" s="6"/>
      <c r="Q154" s="6"/>
      <c r="R154" s="6"/>
      <c r="S154" s="6"/>
      <c r="T154" s="6"/>
      <c r="U154" s="6"/>
      <c r="V154" s="6"/>
      <c r="W154" s="6"/>
      <c r="X154" s="6"/>
      <c r="Y154" s="6"/>
      <c r="Z154" s="6"/>
    </row>
    <row r="155" spans="3:26" ht="15.75" customHeight="1" x14ac:dyDescent="0.15">
      <c r="C155" s="96"/>
      <c r="D155" s="33"/>
      <c r="E155" s="34"/>
      <c r="F155" s="96"/>
      <c r="G155" s="33"/>
      <c r="H155" s="98"/>
      <c r="I155" s="14"/>
      <c r="J155" s="6"/>
      <c r="K155" s="6"/>
      <c r="L155" s="6"/>
      <c r="M155" s="6"/>
      <c r="N155" s="6"/>
      <c r="O155" s="6"/>
      <c r="P155" s="6"/>
      <c r="Q155" s="6"/>
      <c r="R155" s="6"/>
      <c r="S155" s="6"/>
      <c r="T155" s="6"/>
      <c r="U155" s="6"/>
      <c r="V155" s="6"/>
      <c r="W155" s="6"/>
      <c r="X155" s="6"/>
      <c r="Y155" s="6"/>
      <c r="Z155" s="6"/>
    </row>
    <row r="156" spans="3:26" ht="15.75" customHeight="1" x14ac:dyDescent="0.15">
      <c r="C156" s="96"/>
      <c r="D156" s="33"/>
      <c r="E156" s="34"/>
      <c r="F156" s="96"/>
      <c r="G156" s="33"/>
      <c r="H156" s="98"/>
      <c r="I156" s="14"/>
      <c r="J156" s="6"/>
      <c r="K156" s="6"/>
      <c r="L156" s="6"/>
      <c r="M156" s="6"/>
      <c r="N156" s="6"/>
      <c r="O156" s="6"/>
      <c r="P156" s="6"/>
      <c r="Q156" s="6"/>
      <c r="R156" s="6"/>
      <c r="S156" s="6"/>
      <c r="T156" s="6"/>
      <c r="U156" s="6"/>
      <c r="V156" s="6"/>
      <c r="W156" s="6"/>
      <c r="X156" s="6"/>
      <c r="Y156" s="6"/>
      <c r="Z156" s="6"/>
    </row>
    <row r="157" spans="3:26" ht="15.75" customHeight="1" x14ac:dyDescent="0.15">
      <c r="C157" s="96"/>
      <c r="D157" s="33"/>
      <c r="E157" s="34"/>
      <c r="F157" s="96"/>
      <c r="G157" s="33"/>
      <c r="H157" s="98"/>
      <c r="I157" s="14"/>
      <c r="J157" s="6"/>
      <c r="K157" s="6"/>
      <c r="L157" s="6"/>
      <c r="M157" s="6"/>
      <c r="N157" s="6"/>
      <c r="O157" s="6"/>
      <c r="P157" s="6"/>
      <c r="Q157" s="6"/>
      <c r="R157" s="6"/>
      <c r="S157" s="6"/>
      <c r="T157" s="6"/>
      <c r="U157" s="6"/>
      <c r="V157" s="6"/>
      <c r="W157" s="6"/>
      <c r="X157" s="6"/>
      <c r="Y157" s="6"/>
      <c r="Z157" s="6"/>
    </row>
    <row r="158" spans="3:26" ht="15.75" customHeight="1" x14ac:dyDescent="0.15">
      <c r="C158" s="96"/>
      <c r="D158" s="33"/>
      <c r="E158" s="34"/>
      <c r="F158" s="96"/>
      <c r="G158" s="33"/>
      <c r="H158" s="98"/>
      <c r="I158" s="14"/>
      <c r="J158" s="6"/>
      <c r="K158" s="6"/>
      <c r="L158" s="6"/>
      <c r="M158" s="6"/>
      <c r="N158" s="6"/>
      <c r="O158" s="6"/>
      <c r="P158" s="6"/>
      <c r="Q158" s="6"/>
      <c r="R158" s="6"/>
      <c r="S158" s="6"/>
      <c r="T158" s="6"/>
      <c r="U158" s="6"/>
      <c r="V158" s="6"/>
      <c r="W158" s="6"/>
      <c r="X158" s="6"/>
      <c r="Y158" s="6"/>
      <c r="Z158" s="6"/>
    </row>
    <row r="159" spans="3:26" ht="15.75" customHeight="1" x14ac:dyDescent="0.15">
      <c r="C159" s="96"/>
      <c r="D159" s="33"/>
      <c r="E159" s="34"/>
      <c r="F159" s="96"/>
      <c r="G159" s="33"/>
      <c r="H159" s="98"/>
      <c r="I159" s="14"/>
      <c r="J159" s="6"/>
      <c r="K159" s="6"/>
      <c r="L159" s="6"/>
      <c r="M159" s="6"/>
      <c r="N159" s="6"/>
      <c r="O159" s="6"/>
      <c r="P159" s="6"/>
      <c r="Q159" s="6"/>
      <c r="R159" s="6"/>
      <c r="S159" s="6"/>
      <c r="T159" s="6"/>
      <c r="U159" s="6"/>
      <c r="V159" s="6"/>
      <c r="W159" s="6"/>
      <c r="X159" s="6"/>
      <c r="Y159" s="6"/>
      <c r="Z159" s="6"/>
    </row>
    <row r="160" spans="3:26" ht="15.75" customHeight="1" x14ac:dyDescent="0.15">
      <c r="C160" s="96"/>
      <c r="D160" s="33"/>
      <c r="E160" s="34"/>
      <c r="F160" s="96"/>
      <c r="G160" s="33"/>
      <c r="H160" s="98"/>
      <c r="I160" s="14"/>
      <c r="J160" s="6"/>
      <c r="K160" s="6"/>
      <c r="L160" s="6"/>
      <c r="M160" s="6"/>
      <c r="N160" s="6"/>
      <c r="O160" s="6"/>
      <c r="P160" s="6"/>
      <c r="Q160" s="6"/>
      <c r="R160" s="6"/>
      <c r="S160" s="6"/>
      <c r="T160" s="6"/>
      <c r="U160" s="6"/>
      <c r="V160" s="6"/>
      <c r="W160" s="6"/>
      <c r="X160" s="6"/>
      <c r="Y160" s="6"/>
      <c r="Z160" s="6"/>
    </row>
    <row r="161" spans="3:26" ht="15.75" customHeight="1" x14ac:dyDescent="0.15">
      <c r="C161" s="96"/>
      <c r="D161" s="33"/>
      <c r="E161" s="34"/>
      <c r="F161" s="96"/>
      <c r="G161" s="33"/>
      <c r="H161" s="98"/>
      <c r="I161" s="14"/>
      <c r="J161" s="6"/>
      <c r="K161" s="6"/>
      <c r="L161" s="6"/>
      <c r="M161" s="6"/>
      <c r="N161" s="6"/>
      <c r="O161" s="6"/>
      <c r="P161" s="6"/>
      <c r="Q161" s="6"/>
      <c r="R161" s="6"/>
      <c r="S161" s="6"/>
      <c r="T161" s="6"/>
      <c r="U161" s="6"/>
      <c r="V161" s="6"/>
      <c r="W161" s="6"/>
      <c r="X161" s="6"/>
      <c r="Y161" s="6"/>
      <c r="Z161" s="6"/>
    </row>
    <row r="162" spans="3:26" ht="15.75" customHeight="1" x14ac:dyDescent="0.15">
      <c r="C162" s="96"/>
      <c r="D162" s="33"/>
      <c r="E162" s="34"/>
      <c r="F162" s="96"/>
      <c r="G162" s="33"/>
      <c r="H162" s="98"/>
      <c r="I162" s="14"/>
      <c r="J162" s="6"/>
      <c r="K162" s="6"/>
      <c r="L162" s="6"/>
      <c r="M162" s="6"/>
      <c r="N162" s="6"/>
      <c r="O162" s="6"/>
      <c r="P162" s="6"/>
      <c r="Q162" s="6"/>
      <c r="R162" s="6"/>
      <c r="S162" s="6"/>
      <c r="T162" s="6"/>
      <c r="U162" s="6"/>
      <c r="V162" s="6"/>
      <c r="W162" s="6"/>
      <c r="X162" s="6"/>
      <c r="Y162" s="6"/>
      <c r="Z162" s="6"/>
    </row>
    <row r="163" spans="3:26" ht="15.75" customHeight="1" x14ac:dyDescent="0.15">
      <c r="C163" s="96"/>
      <c r="D163" s="33"/>
      <c r="E163" s="34"/>
      <c r="F163" s="96"/>
      <c r="G163" s="33"/>
      <c r="H163" s="98"/>
      <c r="I163" s="14"/>
      <c r="J163" s="6"/>
      <c r="K163" s="6"/>
      <c r="L163" s="6"/>
      <c r="M163" s="6"/>
      <c r="N163" s="6"/>
      <c r="O163" s="6"/>
      <c r="P163" s="6"/>
      <c r="Q163" s="6"/>
      <c r="R163" s="6"/>
      <c r="S163" s="6"/>
      <c r="T163" s="6"/>
      <c r="U163" s="6"/>
      <c r="V163" s="6"/>
      <c r="W163" s="6"/>
      <c r="X163" s="6"/>
      <c r="Y163" s="6"/>
      <c r="Z163" s="6"/>
    </row>
    <row r="164" spans="3:26" ht="15.75" customHeight="1" x14ac:dyDescent="0.15">
      <c r="C164" s="96"/>
      <c r="D164" s="33"/>
      <c r="E164" s="34"/>
      <c r="F164" s="96"/>
      <c r="G164" s="33"/>
      <c r="H164" s="98"/>
      <c r="I164" s="14"/>
      <c r="J164" s="6"/>
      <c r="K164" s="6"/>
      <c r="L164" s="6"/>
      <c r="M164" s="6"/>
      <c r="N164" s="6"/>
      <c r="O164" s="6"/>
      <c r="P164" s="6"/>
      <c r="Q164" s="6"/>
      <c r="R164" s="6"/>
      <c r="S164" s="6"/>
      <c r="T164" s="6"/>
      <c r="U164" s="6"/>
      <c r="V164" s="6"/>
      <c r="W164" s="6"/>
      <c r="X164" s="6"/>
      <c r="Y164" s="6"/>
      <c r="Z164" s="6"/>
    </row>
    <row r="165" spans="3:26" ht="15.75" customHeight="1" x14ac:dyDescent="0.15">
      <c r="C165" s="96"/>
      <c r="D165" s="33"/>
      <c r="E165" s="34"/>
      <c r="F165" s="96"/>
      <c r="G165" s="33"/>
      <c r="H165" s="98"/>
      <c r="I165" s="14"/>
      <c r="J165" s="6"/>
      <c r="K165" s="6"/>
      <c r="L165" s="6"/>
      <c r="M165" s="6"/>
      <c r="N165" s="6"/>
      <c r="O165" s="6"/>
      <c r="P165" s="6"/>
      <c r="Q165" s="6"/>
      <c r="R165" s="6"/>
      <c r="S165" s="6"/>
      <c r="T165" s="6"/>
      <c r="U165" s="6"/>
      <c r="V165" s="6"/>
      <c r="W165" s="6"/>
      <c r="X165" s="6"/>
      <c r="Y165" s="6"/>
      <c r="Z165" s="6"/>
    </row>
    <row r="166" spans="3:26" ht="15.75" customHeight="1" x14ac:dyDescent="0.15">
      <c r="C166" s="96"/>
      <c r="D166" s="33"/>
      <c r="E166" s="34"/>
      <c r="F166" s="96"/>
      <c r="G166" s="33"/>
      <c r="H166" s="98"/>
      <c r="I166" s="14"/>
      <c r="J166" s="6"/>
      <c r="K166" s="6"/>
      <c r="L166" s="6"/>
      <c r="M166" s="6"/>
      <c r="N166" s="6"/>
      <c r="O166" s="6"/>
      <c r="P166" s="6"/>
      <c r="Q166" s="6"/>
      <c r="R166" s="6"/>
      <c r="S166" s="6"/>
      <c r="T166" s="6"/>
      <c r="U166" s="6"/>
      <c r="V166" s="6"/>
      <c r="W166" s="6"/>
      <c r="X166" s="6"/>
      <c r="Y166" s="6"/>
      <c r="Z166" s="6"/>
    </row>
    <row r="167" spans="3:26" ht="15.75" customHeight="1" x14ac:dyDescent="0.15">
      <c r="C167" s="96"/>
      <c r="D167" s="33"/>
      <c r="E167" s="34"/>
      <c r="F167" s="96"/>
      <c r="G167" s="33"/>
      <c r="H167" s="98"/>
      <c r="I167" s="14"/>
      <c r="J167" s="6"/>
      <c r="K167" s="6"/>
      <c r="L167" s="6"/>
      <c r="M167" s="6"/>
      <c r="N167" s="6"/>
      <c r="O167" s="6"/>
      <c r="P167" s="6"/>
      <c r="Q167" s="6"/>
      <c r="R167" s="6"/>
      <c r="S167" s="6"/>
      <c r="T167" s="6"/>
      <c r="U167" s="6"/>
      <c r="V167" s="6"/>
      <c r="W167" s="6"/>
      <c r="X167" s="6"/>
      <c r="Y167" s="6"/>
      <c r="Z167" s="6"/>
    </row>
    <row r="168" spans="3:26" ht="15.75" customHeight="1" x14ac:dyDescent="0.15">
      <c r="C168" s="96"/>
      <c r="D168" s="33"/>
      <c r="E168" s="34"/>
      <c r="F168" s="96"/>
      <c r="G168" s="33"/>
      <c r="H168" s="98"/>
      <c r="I168" s="14"/>
      <c r="J168" s="6"/>
      <c r="K168" s="6"/>
      <c r="L168" s="6"/>
      <c r="M168" s="6"/>
      <c r="N168" s="6"/>
      <c r="O168" s="6"/>
      <c r="P168" s="6"/>
      <c r="Q168" s="6"/>
      <c r="R168" s="6"/>
      <c r="S168" s="6"/>
      <c r="T168" s="6"/>
      <c r="U168" s="6"/>
      <c r="V168" s="6"/>
      <c r="W168" s="6"/>
      <c r="X168" s="6"/>
      <c r="Y168" s="6"/>
      <c r="Z168" s="6"/>
    </row>
    <row r="169" spans="3:26" ht="15.75" customHeight="1" x14ac:dyDescent="0.15">
      <c r="C169" s="96"/>
      <c r="D169" s="33"/>
      <c r="E169" s="34"/>
      <c r="F169" s="96"/>
      <c r="G169" s="33"/>
      <c r="H169" s="98"/>
      <c r="I169" s="14"/>
      <c r="J169" s="6"/>
      <c r="K169" s="6"/>
      <c r="L169" s="6"/>
      <c r="M169" s="6"/>
      <c r="N169" s="6"/>
      <c r="O169" s="6"/>
      <c r="P169" s="6"/>
      <c r="Q169" s="6"/>
      <c r="R169" s="6"/>
      <c r="S169" s="6"/>
      <c r="T169" s="6"/>
      <c r="U169" s="6"/>
      <c r="V169" s="6"/>
      <c r="W169" s="6"/>
      <c r="X169" s="6"/>
      <c r="Y169" s="6"/>
      <c r="Z169" s="6"/>
    </row>
    <row r="170" spans="3:26" ht="15.75" customHeight="1" x14ac:dyDescent="0.15">
      <c r="C170" s="96"/>
      <c r="D170" s="33"/>
      <c r="E170" s="34"/>
      <c r="F170" s="96"/>
      <c r="G170" s="33"/>
      <c r="H170" s="98"/>
      <c r="I170" s="14"/>
      <c r="J170" s="6"/>
      <c r="K170" s="6"/>
      <c r="L170" s="6"/>
      <c r="M170" s="6"/>
      <c r="N170" s="6"/>
      <c r="O170" s="6"/>
      <c r="P170" s="6"/>
      <c r="Q170" s="6"/>
      <c r="R170" s="6"/>
      <c r="S170" s="6"/>
      <c r="T170" s="6"/>
      <c r="U170" s="6"/>
      <c r="V170" s="6"/>
      <c r="W170" s="6"/>
      <c r="X170" s="6"/>
      <c r="Y170" s="6"/>
      <c r="Z170" s="6"/>
    </row>
    <row r="171" spans="3:26" ht="15.75" customHeight="1" x14ac:dyDescent="0.15">
      <c r="C171" s="96"/>
      <c r="D171" s="33"/>
      <c r="E171" s="34"/>
      <c r="F171" s="96"/>
      <c r="G171" s="33"/>
      <c r="H171" s="98"/>
      <c r="I171" s="14"/>
      <c r="J171" s="6"/>
      <c r="K171" s="6"/>
      <c r="L171" s="6"/>
      <c r="M171" s="6"/>
      <c r="N171" s="6"/>
      <c r="O171" s="6"/>
      <c r="P171" s="6"/>
      <c r="Q171" s="6"/>
      <c r="R171" s="6"/>
      <c r="S171" s="6"/>
      <c r="T171" s="6"/>
      <c r="U171" s="6"/>
      <c r="V171" s="6"/>
      <c r="W171" s="6"/>
      <c r="X171" s="6"/>
      <c r="Y171" s="6"/>
      <c r="Z171" s="6"/>
    </row>
    <row r="172" spans="3:26" ht="15.75" customHeight="1" x14ac:dyDescent="0.15">
      <c r="C172" s="96"/>
      <c r="D172" s="33"/>
      <c r="E172" s="34"/>
      <c r="F172" s="96"/>
      <c r="G172" s="33"/>
      <c r="H172" s="98"/>
      <c r="I172" s="14"/>
      <c r="J172" s="6"/>
      <c r="K172" s="6"/>
      <c r="L172" s="6"/>
      <c r="M172" s="6"/>
      <c r="N172" s="6"/>
      <c r="O172" s="6"/>
      <c r="P172" s="6"/>
      <c r="Q172" s="6"/>
      <c r="R172" s="6"/>
      <c r="S172" s="6"/>
      <c r="T172" s="6"/>
      <c r="U172" s="6"/>
      <c r="V172" s="6"/>
      <c r="W172" s="6"/>
      <c r="X172" s="6"/>
      <c r="Y172" s="6"/>
      <c r="Z172" s="6"/>
    </row>
    <row r="173" spans="3:26" ht="15.75" customHeight="1" x14ac:dyDescent="0.15">
      <c r="C173" s="96"/>
      <c r="D173" s="33"/>
      <c r="E173" s="34"/>
      <c r="F173" s="96"/>
      <c r="G173" s="33"/>
      <c r="H173" s="98"/>
      <c r="I173" s="14"/>
      <c r="J173" s="6"/>
      <c r="K173" s="6"/>
      <c r="L173" s="6"/>
      <c r="M173" s="6"/>
      <c r="N173" s="6"/>
      <c r="O173" s="6"/>
      <c r="P173" s="6"/>
      <c r="Q173" s="6"/>
      <c r="R173" s="6"/>
      <c r="S173" s="6"/>
      <c r="T173" s="6"/>
      <c r="U173" s="6"/>
      <c r="V173" s="6"/>
      <c r="W173" s="6"/>
      <c r="X173" s="6"/>
      <c r="Y173" s="6"/>
      <c r="Z173" s="6"/>
    </row>
    <row r="174" spans="3:26" ht="15.75" customHeight="1" x14ac:dyDescent="0.15">
      <c r="C174" s="96"/>
      <c r="D174" s="33"/>
      <c r="E174" s="34"/>
      <c r="F174" s="96"/>
      <c r="G174" s="33"/>
      <c r="H174" s="98"/>
      <c r="I174" s="14"/>
      <c r="J174" s="6"/>
      <c r="K174" s="6"/>
      <c r="L174" s="6"/>
      <c r="M174" s="6"/>
      <c r="N174" s="6"/>
      <c r="O174" s="6"/>
      <c r="P174" s="6"/>
      <c r="Q174" s="6"/>
      <c r="R174" s="6"/>
      <c r="S174" s="6"/>
      <c r="T174" s="6"/>
      <c r="U174" s="6"/>
      <c r="V174" s="6"/>
      <c r="W174" s="6"/>
      <c r="X174" s="6"/>
      <c r="Y174" s="6"/>
      <c r="Z174" s="6"/>
    </row>
    <row r="175" spans="3:26" ht="15.75" customHeight="1" x14ac:dyDescent="0.15">
      <c r="C175" s="96"/>
      <c r="D175" s="33"/>
      <c r="E175" s="34"/>
      <c r="F175" s="96"/>
      <c r="G175" s="33"/>
      <c r="H175" s="98"/>
      <c r="I175" s="14"/>
      <c r="J175" s="6"/>
      <c r="K175" s="6"/>
      <c r="L175" s="6"/>
      <c r="M175" s="6"/>
      <c r="N175" s="6"/>
      <c r="O175" s="6"/>
      <c r="P175" s="6"/>
      <c r="Q175" s="6"/>
      <c r="R175" s="6"/>
      <c r="S175" s="6"/>
      <c r="T175" s="6"/>
      <c r="U175" s="6"/>
      <c r="V175" s="6"/>
      <c r="W175" s="6"/>
      <c r="X175" s="6"/>
      <c r="Y175" s="6"/>
      <c r="Z175" s="6"/>
    </row>
    <row r="176" spans="3:26" ht="15.75" customHeight="1" x14ac:dyDescent="0.15">
      <c r="C176" s="96"/>
      <c r="D176" s="33"/>
      <c r="E176" s="34"/>
      <c r="F176" s="96"/>
      <c r="G176" s="33"/>
      <c r="H176" s="98"/>
      <c r="I176" s="14"/>
      <c r="J176" s="6"/>
      <c r="K176" s="6"/>
      <c r="L176" s="6"/>
      <c r="M176" s="6"/>
      <c r="N176" s="6"/>
      <c r="O176" s="6"/>
      <c r="P176" s="6"/>
      <c r="Q176" s="6"/>
      <c r="R176" s="6"/>
      <c r="S176" s="6"/>
      <c r="T176" s="6"/>
      <c r="U176" s="6"/>
      <c r="V176" s="6"/>
      <c r="W176" s="6"/>
      <c r="X176" s="6"/>
      <c r="Y176" s="6"/>
      <c r="Z176" s="6"/>
    </row>
    <row r="177" spans="3:26" ht="15.75" customHeight="1" x14ac:dyDescent="0.15">
      <c r="C177" s="96"/>
      <c r="D177" s="33"/>
      <c r="E177" s="34"/>
      <c r="F177" s="96"/>
      <c r="G177" s="33"/>
      <c r="H177" s="98"/>
      <c r="I177" s="14"/>
      <c r="J177" s="6"/>
      <c r="K177" s="6"/>
      <c r="L177" s="6"/>
      <c r="M177" s="6"/>
      <c r="N177" s="6"/>
      <c r="O177" s="6"/>
      <c r="P177" s="6"/>
      <c r="Q177" s="6"/>
      <c r="R177" s="6"/>
      <c r="S177" s="6"/>
      <c r="T177" s="6"/>
      <c r="U177" s="6"/>
      <c r="V177" s="6"/>
      <c r="W177" s="6"/>
      <c r="X177" s="6"/>
      <c r="Y177" s="6"/>
      <c r="Z177" s="6"/>
    </row>
    <row r="178" spans="3:26" ht="15.75" customHeight="1" x14ac:dyDescent="0.15">
      <c r="C178" s="96"/>
      <c r="D178" s="33"/>
      <c r="E178" s="34"/>
      <c r="F178" s="96"/>
      <c r="G178" s="33"/>
      <c r="H178" s="98"/>
      <c r="I178" s="14"/>
      <c r="J178" s="6"/>
      <c r="K178" s="6"/>
      <c r="L178" s="6"/>
      <c r="M178" s="6"/>
      <c r="N178" s="6"/>
      <c r="O178" s="6"/>
      <c r="P178" s="6"/>
      <c r="Q178" s="6"/>
      <c r="R178" s="6"/>
      <c r="S178" s="6"/>
      <c r="T178" s="6"/>
      <c r="U178" s="6"/>
      <c r="V178" s="6"/>
      <c r="W178" s="6"/>
      <c r="X178" s="6"/>
      <c r="Y178" s="6"/>
      <c r="Z178" s="6"/>
    </row>
    <row r="179" spans="3:26" ht="15.75" customHeight="1" x14ac:dyDescent="0.15">
      <c r="C179" s="96"/>
      <c r="D179" s="33"/>
      <c r="E179" s="34"/>
      <c r="F179" s="96"/>
      <c r="G179" s="33"/>
      <c r="H179" s="98"/>
      <c r="I179" s="14"/>
      <c r="J179" s="6"/>
      <c r="K179" s="6"/>
      <c r="L179" s="6"/>
      <c r="M179" s="6"/>
      <c r="N179" s="6"/>
      <c r="O179" s="6"/>
      <c r="P179" s="6"/>
      <c r="Q179" s="6"/>
      <c r="R179" s="6"/>
      <c r="S179" s="6"/>
      <c r="T179" s="6"/>
      <c r="U179" s="6"/>
      <c r="V179" s="6"/>
      <c r="W179" s="6"/>
      <c r="X179" s="6"/>
      <c r="Y179" s="6"/>
      <c r="Z179" s="6"/>
    </row>
    <row r="180" spans="3:26" ht="15.75" customHeight="1" x14ac:dyDescent="0.15">
      <c r="C180" s="96"/>
      <c r="D180" s="33"/>
      <c r="E180" s="34"/>
      <c r="F180" s="96"/>
      <c r="G180" s="33"/>
      <c r="H180" s="98"/>
      <c r="I180" s="14"/>
      <c r="J180" s="6"/>
      <c r="K180" s="6"/>
      <c r="L180" s="6"/>
      <c r="M180" s="6"/>
      <c r="N180" s="6"/>
      <c r="O180" s="6"/>
      <c r="P180" s="6"/>
      <c r="Q180" s="6"/>
      <c r="R180" s="6"/>
      <c r="S180" s="6"/>
      <c r="T180" s="6"/>
      <c r="U180" s="6"/>
      <c r="V180" s="6"/>
      <c r="W180" s="6"/>
      <c r="X180" s="6"/>
      <c r="Y180" s="6"/>
      <c r="Z180" s="6"/>
    </row>
    <row r="181" spans="3:26" ht="15.75" customHeight="1" x14ac:dyDescent="0.15">
      <c r="C181" s="96"/>
      <c r="D181" s="33"/>
      <c r="E181" s="34"/>
      <c r="F181" s="96"/>
      <c r="G181" s="33"/>
      <c r="H181" s="98"/>
      <c r="I181" s="14"/>
      <c r="J181" s="6"/>
      <c r="K181" s="6"/>
      <c r="L181" s="6"/>
      <c r="M181" s="6"/>
      <c r="N181" s="6"/>
      <c r="O181" s="6"/>
      <c r="P181" s="6"/>
      <c r="Q181" s="6"/>
      <c r="R181" s="6"/>
      <c r="S181" s="6"/>
      <c r="T181" s="6"/>
      <c r="U181" s="6"/>
      <c r="V181" s="6"/>
      <c r="W181" s="6"/>
      <c r="X181" s="6"/>
      <c r="Y181" s="6"/>
      <c r="Z181" s="6"/>
    </row>
    <row r="182" spans="3:26" ht="15.75" customHeight="1" x14ac:dyDescent="0.15">
      <c r="C182" s="96"/>
      <c r="D182" s="33"/>
      <c r="E182" s="34"/>
      <c r="F182" s="96"/>
      <c r="G182" s="33"/>
      <c r="H182" s="98"/>
      <c r="I182" s="14"/>
      <c r="J182" s="6"/>
      <c r="K182" s="6"/>
      <c r="L182" s="6"/>
      <c r="M182" s="6"/>
      <c r="N182" s="6"/>
      <c r="O182" s="6"/>
      <c r="P182" s="6"/>
      <c r="Q182" s="6"/>
      <c r="R182" s="6"/>
      <c r="S182" s="6"/>
      <c r="T182" s="6"/>
      <c r="U182" s="6"/>
      <c r="V182" s="6"/>
      <c r="W182" s="6"/>
      <c r="X182" s="6"/>
      <c r="Y182" s="6"/>
      <c r="Z182" s="6"/>
    </row>
    <row r="183" spans="3:26" ht="15.75" customHeight="1" x14ac:dyDescent="0.15">
      <c r="C183" s="96"/>
      <c r="D183" s="33"/>
      <c r="E183" s="34"/>
      <c r="F183" s="96"/>
      <c r="G183" s="33"/>
      <c r="H183" s="98"/>
      <c r="I183" s="14"/>
      <c r="J183" s="6"/>
      <c r="K183" s="6"/>
      <c r="L183" s="6"/>
      <c r="M183" s="6"/>
      <c r="N183" s="6"/>
      <c r="O183" s="6"/>
      <c r="P183" s="6"/>
      <c r="Q183" s="6"/>
      <c r="R183" s="6"/>
      <c r="S183" s="6"/>
      <c r="T183" s="6"/>
      <c r="U183" s="6"/>
      <c r="V183" s="6"/>
      <c r="W183" s="6"/>
      <c r="X183" s="6"/>
      <c r="Y183" s="6"/>
      <c r="Z183" s="6"/>
    </row>
    <row r="184" spans="3:26" ht="15.75" customHeight="1" x14ac:dyDescent="0.15">
      <c r="C184" s="96"/>
      <c r="D184" s="33"/>
      <c r="E184" s="34"/>
      <c r="F184" s="96"/>
      <c r="G184" s="33"/>
      <c r="H184" s="98"/>
      <c r="I184" s="14"/>
      <c r="J184" s="6"/>
      <c r="K184" s="6"/>
      <c r="L184" s="6"/>
      <c r="M184" s="6"/>
      <c r="N184" s="6"/>
      <c r="O184" s="6"/>
      <c r="P184" s="6"/>
      <c r="Q184" s="6"/>
      <c r="R184" s="6"/>
      <c r="S184" s="6"/>
      <c r="T184" s="6"/>
      <c r="U184" s="6"/>
      <c r="V184" s="6"/>
      <c r="W184" s="6"/>
      <c r="X184" s="6"/>
      <c r="Y184" s="6"/>
      <c r="Z184" s="6"/>
    </row>
    <row r="185" spans="3:26" ht="15.75" customHeight="1" x14ac:dyDescent="0.15">
      <c r="C185" s="96"/>
      <c r="D185" s="33"/>
      <c r="E185" s="34"/>
      <c r="F185" s="96"/>
      <c r="G185" s="33"/>
      <c r="H185" s="98"/>
      <c r="I185" s="14"/>
      <c r="J185" s="6"/>
      <c r="K185" s="6"/>
      <c r="L185" s="6"/>
      <c r="M185" s="6"/>
      <c r="N185" s="6"/>
      <c r="O185" s="6"/>
      <c r="P185" s="6"/>
      <c r="Q185" s="6"/>
      <c r="R185" s="6"/>
      <c r="S185" s="6"/>
      <c r="T185" s="6"/>
      <c r="U185" s="6"/>
      <c r="V185" s="6"/>
      <c r="W185" s="6"/>
      <c r="X185" s="6"/>
      <c r="Y185" s="6"/>
      <c r="Z185" s="6"/>
    </row>
    <row r="186" spans="3:26" ht="15.75" customHeight="1" x14ac:dyDescent="0.15">
      <c r="C186" s="96"/>
      <c r="D186" s="33"/>
      <c r="E186" s="34"/>
      <c r="F186" s="96"/>
      <c r="G186" s="33"/>
      <c r="H186" s="98"/>
      <c r="I186" s="14"/>
      <c r="J186" s="6"/>
      <c r="K186" s="6"/>
      <c r="L186" s="6"/>
      <c r="M186" s="6"/>
      <c r="N186" s="6"/>
      <c r="O186" s="6"/>
      <c r="P186" s="6"/>
      <c r="Q186" s="6"/>
      <c r="R186" s="6"/>
      <c r="S186" s="6"/>
      <c r="T186" s="6"/>
      <c r="U186" s="6"/>
      <c r="V186" s="6"/>
      <c r="W186" s="6"/>
      <c r="X186" s="6"/>
      <c r="Y186" s="6"/>
      <c r="Z186" s="6"/>
    </row>
    <row r="187" spans="3:26" ht="15.75" customHeight="1" x14ac:dyDescent="0.15">
      <c r="C187" s="96"/>
      <c r="D187" s="33"/>
      <c r="E187" s="34"/>
      <c r="F187" s="96"/>
      <c r="G187" s="33"/>
      <c r="H187" s="98"/>
      <c r="I187" s="14"/>
      <c r="J187" s="6"/>
      <c r="K187" s="6"/>
      <c r="L187" s="6"/>
      <c r="M187" s="6"/>
      <c r="N187" s="6"/>
      <c r="O187" s="6"/>
      <c r="P187" s="6"/>
      <c r="Q187" s="6"/>
      <c r="R187" s="6"/>
      <c r="S187" s="6"/>
      <c r="T187" s="6"/>
      <c r="U187" s="6"/>
      <c r="V187" s="6"/>
      <c r="W187" s="6"/>
      <c r="X187" s="6"/>
      <c r="Y187" s="6"/>
      <c r="Z187" s="6"/>
    </row>
    <row r="188" spans="3:26" ht="15.75" customHeight="1" x14ac:dyDescent="0.15">
      <c r="C188" s="96"/>
      <c r="D188" s="33"/>
      <c r="E188" s="34"/>
      <c r="F188" s="96"/>
      <c r="G188" s="33"/>
      <c r="H188" s="98"/>
      <c r="I188" s="14"/>
      <c r="J188" s="6"/>
      <c r="K188" s="6"/>
      <c r="L188" s="6"/>
      <c r="M188" s="6"/>
      <c r="N188" s="6"/>
      <c r="O188" s="6"/>
      <c r="P188" s="6"/>
      <c r="Q188" s="6"/>
      <c r="R188" s="6"/>
      <c r="S188" s="6"/>
      <c r="T188" s="6"/>
      <c r="U188" s="6"/>
      <c r="V188" s="6"/>
      <c r="W188" s="6"/>
      <c r="X188" s="6"/>
      <c r="Y188" s="6"/>
      <c r="Z188" s="6"/>
    </row>
    <row r="189" spans="3:26" ht="15.75" customHeight="1" x14ac:dyDescent="0.15">
      <c r="C189" s="96"/>
      <c r="D189" s="33"/>
      <c r="E189" s="34"/>
      <c r="F189" s="96"/>
      <c r="G189" s="33"/>
      <c r="H189" s="98"/>
      <c r="I189" s="14"/>
      <c r="J189" s="6"/>
      <c r="K189" s="6"/>
      <c r="L189" s="6"/>
      <c r="M189" s="6"/>
      <c r="N189" s="6"/>
      <c r="O189" s="6"/>
      <c r="P189" s="6"/>
      <c r="Q189" s="6"/>
      <c r="R189" s="6"/>
      <c r="S189" s="6"/>
      <c r="T189" s="6"/>
      <c r="U189" s="6"/>
      <c r="V189" s="6"/>
      <c r="W189" s="6"/>
      <c r="X189" s="6"/>
      <c r="Y189" s="6"/>
      <c r="Z189" s="6"/>
    </row>
    <row r="190" spans="3:26" ht="15.75" customHeight="1" x14ac:dyDescent="0.15">
      <c r="C190" s="96"/>
      <c r="D190" s="33"/>
      <c r="E190" s="34"/>
      <c r="F190" s="96"/>
      <c r="G190" s="33"/>
      <c r="H190" s="98"/>
      <c r="I190" s="14"/>
      <c r="J190" s="6"/>
      <c r="K190" s="6"/>
      <c r="L190" s="6"/>
      <c r="M190" s="6"/>
      <c r="N190" s="6"/>
      <c r="O190" s="6"/>
      <c r="P190" s="6"/>
      <c r="Q190" s="6"/>
      <c r="R190" s="6"/>
      <c r="S190" s="6"/>
      <c r="T190" s="6"/>
      <c r="U190" s="6"/>
      <c r="V190" s="6"/>
      <c r="W190" s="6"/>
      <c r="X190" s="6"/>
      <c r="Y190" s="6"/>
      <c r="Z190" s="6"/>
    </row>
    <row r="191" spans="3:26" ht="15.75" customHeight="1" x14ac:dyDescent="0.15">
      <c r="C191" s="96"/>
      <c r="D191" s="33"/>
      <c r="E191" s="34"/>
      <c r="F191" s="96"/>
      <c r="G191" s="33"/>
      <c r="H191" s="98"/>
      <c r="I191" s="14"/>
      <c r="J191" s="6"/>
      <c r="K191" s="6"/>
      <c r="L191" s="6"/>
      <c r="M191" s="6"/>
      <c r="N191" s="6"/>
      <c r="O191" s="6"/>
      <c r="P191" s="6"/>
      <c r="Q191" s="6"/>
      <c r="R191" s="6"/>
      <c r="S191" s="6"/>
      <c r="T191" s="6"/>
      <c r="U191" s="6"/>
      <c r="V191" s="6"/>
      <c r="W191" s="6"/>
      <c r="X191" s="6"/>
      <c r="Y191" s="6"/>
      <c r="Z191" s="6"/>
    </row>
    <row r="192" spans="3:26" ht="15.75" customHeight="1" x14ac:dyDescent="0.15">
      <c r="C192" s="96"/>
      <c r="D192" s="33"/>
      <c r="E192" s="34"/>
      <c r="F192" s="96"/>
      <c r="G192" s="33"/>
      <c r="H192" s="98"/>
      <c r="I192" s="14"/>
      <c r="J192" s="6"/>
      <c r="K192" s="6"/>
      <c r="L192" s="6"/>
      <c r="M192" s="6"/>
      <c r="N192" s="6"/>
      <c r="O192" s="6"/>
      <c r="P192" s="6"/>
      <c r="Q192" s="6"/>
      <c r="R192" s="6"/>
      <c r="S192" s="6"/>
      <c r="T192" s="6"/>
      <c r="U192" s="6"/>
      <c r="V192" s="6"/>
      <c r="W192" s="6"/>
      <c r="X192" s="6"/>
      <c r="Y192" s="6"/>
      <c r="Z192" s="6"/>
    </row>
    <row r="193" spans="3:26" ht="15.75" customHeight="1" x14ac:dyDescent="0.15">
      <c r="C193" s="96"/>
      <c r="D193" s="33"/>
      <c r="E193" s="34"/>
      <c r="F193" s="96"/>
      <c r="G193" s="33"/>
      <c r="H193" s="98"/>
      <c r="I193" s="14"/>
      <c r="J193" s="6"/>
      <c r="K193" s="6"/>
      <c r="L193" s="6"/>
      <c r="M193" s="6"/>
      <c r="N193" s="6"/>
      <c r="O193" s="6"/>
      <c r="P193" s="6"/>
      <c r="Q193" s="6"/>
      <c r="R193" s="6"/>
      <c r="S193" s="6"/>
      <c r="T193" s="6"/>
      <c r="U193" s="6"/>
      <c r="V193" s="6"/>
      <c r="W193" s="6"/>
      <c r="X193" s="6"/>
      <c r="Y193" s="6"/>
      <c r="Z193" s="6"/>
    </row>
    <row r="194" spans="3:26" ht="15.75" customHeight="1" x14ac:dyDescent="0.15">
      <c r="C194" s="96"/>
      <c r="D194" s="33"/>
      <c r="E194" s="34"/>
      <c r="F194" s="96"/>
      <c r="G194" s="33"/>
      <c r="H194" s="98"/>
      <c r="I194" s="14"/>
      <c r="J194" s="6"/>
      <c r="K194" s="6"/>
      <c r="L194" s="6"/>
      <c r="M194" s="6"/>
      <c r="N194" s="6"/>
      <c r="O194" s="6"/>
      <c r="P194" s="6"/>
      <c r="Q194" s="6"/>
      <c r="R194" s="6"/>
      <c r="S194" s="6"/>
      <c r="T194" s="6"/>
      <c r="U194" s="6"/>
      <c r="V194" s="6"/>
      <c r="W194" s="6"/>
      <c r="X194" s="6"/>
      <c r="Y194" s="6"/>
      <c r="Z194" s="6"/>
    </row>
    <row r="195" spans="3:26" ht="15.75" customHeight="1" x14ac:dyDescent="0.15">
      <c r="C195" s="96"/>
      <c r="D195" s="33"/>
      <c r="E195" s="34"/>
      <c r="F195" s="96"/>
      <c r="G195" s="33"/>
      <c r="H195" s="98"/>
      <c r="I195" s="14"/>
      <c r="J195" s="6"/>
      <c r="K195" s="6"/>
      <c r="L195" s="6"/>
      <c r="M195" s="6"/>
      <c r="N195" s="6"/>
      <c r="O195" s="6"/>
      <c r="P195" s="6"/>
      <c r="Q195" s="6"/>
      <c r="R195" s="6"/>
      <c r="S195" s="6"/>
      <c r="T195" s="6"/>
      <c r="U195" s="6"/>
      <c r="V195" s="6"/>
      <c r="W195" s="6"/>
      <c r="X195" s="6"/>
      <c r="Y195" s="6"/>
      <c r="Z195" s="6"/>
    </row>
    <row r="196" spans="3:26" ht="15.75" customHeight="1" x14ac:dyDescent="0.15">
      <c r="C196" s="96"/>
      <c r="D196" s="33"/>
      <c r="E196" s="34"/>
      <c r="F196" s="96"/>
      <c r="G196" s="33"/>
      <c r="H196" s="98"/>
      <c r="I196" s="14"/>
      <c r="J196" s="6"/>
      <c r="K196" s="6"/>
      <c r="L196" s="6"/>
      <c r="M196" s="6"/>
      <c r="N196" s="6"/>
      <c r="O196" s="6"/>
      <c r="P196" s="6"/>
      <c r="Q196" s="6"/>
      <c r="R196" s="6"/>
      <c r="S196" s="6"/>
      <c r="T196" s="6"/>
      <c r="U196" s="6"/>
      <c r="V196" s="6"/>
      <c r="W196" s="6"/>
      <c r="X196" s="6"/>
      <c r="Y196" s="6"/>
      <c r="Z196" s="6"/>
    </row>
    <row r="197" spans="3:26" ht="15.75" customHeight="1" x14ac:dyDescent="0.15">
      <c r="C197" s="96"/>
      <c r="D197" s="33"/>
      <c r="E197" s="34"/>
      <c r="F197" s="96"/>
      <c r="G197" s="33"/>
      <c r="H197" s="98"/>
      <c r="I197" s="14"/>
      <c r="J197" s="6"/>
      <c r="K197" s="6"/>
      <c r="L197" s="6"/>
      <c r="M197" s="6"/>
      <c r="N197" s="6"/>
      <c r="O197" s="6"/>
      <c r="P197" s="6"/>
      <c r="Q197" s="6"/>
      <c r="R197" s="6"/>
      <c r="S197" s="6"/>
      <c r="T197" s="6"/>
      <c r="U197" s="6"/>
      <c r="V197" s="6"/>
      <c r="W197" s="6"/>
      <c r="X197" s="6"/>
      <c r="Y197" s="6"/>
      <c r="Z197" s="6"/>
    </row>
    <row r="198" spans="3:26" ht="15.75" customHeight="1" x14ac:dyDescent="0.15">
      <c r="C198" s="96"/>
      <c r="D198" s="33"/>
      <c r="E198" s="34"/>
      <c r="F198" s="96"/>
      <c r="G198" s="33"/>
      <c r="H198" s="98"/>
      <c r="I198" s="14"/>
      <c r="J198" s="6"/>
      <c r="K198" s="6"/>
      <c r="L198" s="6"/>
      <c r="M198" s="6"/>
      <c r="N198" s="6"/>
      <c r="O198" s="6"/>
      <c r="P198" s="6"/>
      <c r="Q198" s="6"/>
      <c r="R198" s="6"/>
      <c r="S198" s="6"/>
      <c r="T198" s="6"/>
      <c r="U198" s="6"/>
      <c r="V198" s="6"/>
      <c r="W198" s="6"/>
      <c r="X198" s="6"/>
      <c r="Y198" s="6"/>
      <c r="Z198" s="6"/>
    </row>
    <row r="199" spans="3:26" ht="15.75" customHeight="1" x14ac:dyDescent="0.15">
      <c r="C199" s="96"/>
      <c r="D199" s="33"/>
      <c r="E199" s="34"/>
      <c r="F199" s="96"/>
      <c r="G199" s="33"/>
      <c r="H199" s="98"/>
      <c r="I199" s="14"/>
      <c r="J199" s="6"/>
      <c r="K199" s="6"/>
      <c r="L199" s="6"/>
      <c r="M199" s="6"/>
      <c r="N199" s="6"/>
      <c r="O199" s="6"/>
      <c r="P199" s="6"/>
      <c r="Q199" s="6"/>
      <c r="R199" s="6"/>
      <c r="S199" s="6"/>
      <c r="T199" s="6"/>
      <c r="U199" s="6"/>
      <c r="V199" s="6"/>
      <c r="W199" s="6"/>
      <c r="X199" s="6"/>
      <c r="Y199" s="6"/>
      <c r="Z199" s="6"/>
    </row>
    <row r="200" spans="3:26" ht="15.75" customHeight="1" x14ac:dyDescent="0.15">
      <c r="C200" s="96"/>
      <c r="D200" s="33"/>
      <c r="E200" s="34"/>
      <c r="F200" s="96"/>
      <c r="G200" s="33"/>
      <c r="H200" s="98"/>
      <c r="I200" s="14"/>
      <c r="J200" s="6"/>
      <c r="K200" s="6"/>
      <c r="L200" s="6"/>
      <c r="M200" s="6"/>
      <c r="N200" s="6"/>
      <c r="O200" s="6"/>
      <c r="P200" s="6"/>
      <c r="Q200" s="6"/>
      <c r="R200" s="6"/>
      <c r="S200" s="6"/>
      <c r="T200" s="6"/>
      <c r="U200" s="6"/>
      <c r="V200" s="6"/>
      <c r="W200" s="6"/>
      <c r="X200" s="6"/>
      <c r="Y200" s="6"/>
      <c r="Z200" s="6"/>
    </row>
    <row r="201" spans="3:26" ht="15.75" customHeight="1" x14ac:dyDescent="0.15">
      <c r="C201" s="96"/>
      <c r="D201" s="33"/>
      <c r="E201" s="34"/>
      <c r="F201" s="96"/>
      <c r="G201" s="33"/>
      <c r="H201" s="98"/>
      <c r="I201" s="14"/>
      <c r="J201" s="6"/>
      <c r="K201" s="6"/>
      <c r="L201" s="6"/>
      <c r="M201" s="6"/>
      <c r="N201" s="6"/>
      <c r="O201" s="6"/>
      <c r="P201" s="6"/>
      <c r="Q201" s="6"/>
      <c r="R201" s="6"/>
      <c r="S201" s="6"/>
      <c r="T201" s="6"/>
      <c r="U201" s="6"/>
      <c r="V201" s="6"/>
      <c r="W201" s="6"/>
      <c r="X201" s="6"/>
      <c r="Y201" s="6"/>
      <c r="Z201" s="6"/>
    </row>
    <row r="202" spans="3:26" ht="15.75" customHeight="1" x14ac:dyDescent="0.15">
      <c r="C202" s="96"/>
      <c r="D202" s="33"/>
      <c r="E202" s="34"/>
      <c r="F202" s="96"/>
      <c r="G202" s="33"/>
      <c r="H202" s="98"/>
      <c r="I202" s="14"/>
      <c r="J202" s="6"/>
      <c r="K202" s="6"/>
      <c r="L202" s="6"/>
      <c r="M202" s="6"/>
      <c r="N202" s="6"/>
      <c r="O202" s="6"/>
      <c r="P202" s="6"/>
      <c r="Q202" s="6"/>
      <c r="R202" s="6"/>
      <c r="S202" s="6"/>
      <c r="T202" s="6"/>
      <c r="U202" s="6"/>
      <c r="V202" s="6"/>
      <c r="W202" s="6"/>
      <c r="X202" s="6"/>
      <c r="Y202" s="6"/>
      <c r="Z202" s="6"/>
    </row>
    <row r="203" spans="3:26" ht="15.75" customHeight="1" x14ac:dyDescent="0.15">
      <c r="C203" s="96"/>
      <c r="D203" s="33"/>
      <c r="E203" s="34"/>
      <c r="F203" s="96"/>
      <c r="G203" s="33"/>
      <c r="H203" s="98"/>
      <c r="I203" s="14"/>
      <c r="J203" s="6"/>
      <c r="K203" s="6"/>
      <c r="L203" s="6"/>
      <c r="M203" s="6"/>
      <c r="N203" s="6"/>
      <c r="O203" s="6"/>
      <c r="P203" s="6"/>
      <c r="Q203" s="6"/>
      <c r="R203" s="6"/>
      <c r="S203" s="6"/>
      <c r="T203" s="6"/>
      <c r="U203" s="6"/>
      <c r="V203" s="6"/>
      <c r="W203" s="6"/>
      <c r="X203" s="6"/>
      <c r="Y203" s="6"/>
      <c r="Z203" s="6"/>
    </row>
    <row r="204" spans="3:26" ht="15.75" customHeight="1" x14ac:dyDescent="0.15">
      <c r="C204" s="96"/>
      <c r="D204" s="33"/>
      <c r="E204" s="34"/>
      <c r="F204" s="96"/>
      <c r="G204" s="33"/>
      <c r="H204" s="98"/>
      <c r="I204" s="14"/>
      <c r="J204" s="6"/>
      <c r="K204" s="6"/>
      <c r="L204" s="6"/>
      <c r="M204" s="6"/>
      <c r="N204" s="6"/>
      <c r="O204" s="6"/>
      <c r="P204" s="6"/>
      <c r="Q204" s="6"/>
      <c r="R204" s="6"/>
      <c r="S204" s="6"/>
      <c r="T204" s="6"/>
      <c r="U204" s="6"/>
      <c r="V204" s="6"/>
      <c r="W204" s="6"/>
      <c r="X204" s="6"/>
      <c r="Y204" s="6"/>
      <c r="Z204" s="6"/>
    </row>
    <row r="205" spans="3:26" ht="15.75" customHeight="1" x14ac:dyDescent="0.15">
      <c r="C205" s="96"/>
      <c r="D205" s="33"/>
      <c r="E205" s="34"/>
      <c r="F205" s="96"/>
      <c r="G205" s="33"/>
      <c r="H205" s="98"/>
      <c r="I205" s="14"/>
      <c r="J205" s="6"/>
      <c r="K205" s="6"/>
      <c r="L205" s="6"/>
      <c r="M205" s="6"/>
      <c r="N205" s="6"/>
      <c r="O205" s="6"/>
      <c r="P205" s="6"/>
      <c r="Q205" s="6"/>
      <c r="R205" s="6"/>
      <c r="S205" s="6"/>
      <c r="T205" s="6"/>
      <c r="U205" s="6"/>
      <c r="V205" s="6"/>
      <c r="W205" s="6"/>
      <c r="X205" s="6"/>
      <c r="Y205" s="6"/>
      <c r="Z205" s="6"/>
    </row>
    <row r="206" spans="3:26" ht="15.75" customHeight="1" x14ac:dyDescent="0.15">
      <c r="C206" s="96"/>
      <c r="D206" s="33"/>
      <c r="E206" s="34"/>
      <c r="F206" s="96"/>
      <c r="G206" s="33"/>
      <c r="H206" s="98"/>
      <c r="I206" s="14"/>
      <c r="J206" s="6"/>
      <c r="K206" s="6"/>
      <c r="L206" s="6"/>
      <c r="M206" s="6"/>
      <c r="N206" s="6"/>
      <c r="O206" s="6"/>
      <c r="P206" s="6"/>
      <c r="Q206" s="6"/>
      <c r="R206" s="6"/>
      <c r="S206" s="6"/>
      <c r="T206" s="6"/>
      <c r="U206" s="6"/>
      <c r="V206" s="6"/>
      <c r="W206" s="6"/>
      <c r="X206" s="6"/>
      <c r="Y206" s="6"/>
      <c r="Z206" s="6"/>
    </row>
    <row r="207" spans="3:26" ht="15.75" customHeight="1" x14ac:dyDescent="0.15">
      <c r="C207" s="96"/>
      <c r="D207" s="33"/>
      <c r="E207" s="34"/>
      <c r="F207" s="96"/>
      <c r="G207" s="33"/>
      <c r="H207" s="98"/>
      <c r="I207" s="14"/>
      <c r="J207" s="6"/>
      <c r="K207" s="6"/>
      <c r="L207" s="6"/>
      <c r="M207" s="6"/>
      <c r="N207" s="6"/>
      <c r="O207" s="6"/>
      <c r="P207" s="6"/>
      <c r="Q207" s="6"/>
      <c r="R207" s="6"/>
      <c r="S207" s="6"/>
      <c r="T207" s="6"/>
      <c r="U207" s="6"/>
      <c r="V207" s="6"/>
      <c r="W207" s="6"/>
      <c r="X207" s="6"/>
      <c r="Y207" s="6"/>
      <c r="Z207" s="6"/>
    </row>
    <row r="208" spans="3:26" ht="15.75" customHeight="1" x14ac:dyDescent="0.15">
      <c r="C208" s="96"/>
      <c r="D208" s="33"/>
      <c r="E208" s="34"/>
      <c r="F208" s="96"/>
      <c r="G208" s="33"/>
      <c r="H208" s="98"/>
      <c r="I208" s="14"/>
      <c r="J208" s="6"/>
      <c r="K208" s="6"/>
      <c r="L208" s="6"/>
      <c r="M208" s="6"/>
      <c r="N208" s="6"/>
      <c r="O208" s="6"/>
      <c r="P208" s="6"/>
      <c r="Q208" s="6"/>
      <c r="R208" s="6"/>
      <c r="S208" s="6"/>
      <c r="T208" s="6"/>
      <c r="U208" s="6"/>
      <c r="V208" s="6"/>
      <c r="W208" s="6"/>
      <c r="X208" s="6"/>
      <c r="Y208" s="6"/>
      <c r="Z208" s="6"/>
    </row>
    <row r="209" spans="3:26" ht="15.75" customHeight="1" x14ac:dyDescent="0.15">
      <c r="C209" s="96"/>
      <c r="D209" s="33"/>
      <c r="E209" s="34"/>
      <c r="F209" s="96"/>
      <c r="G209" s="33"/>
      <c r="H209" s="98"/>
      <c r="I209" s="14"/>
      <c r="J209" s="6"/>
      <c r="K209" s="6"/>
      <c r="L209" s="6"/>
      <c r="M209" s="6"/>
      <c r="N209" s="6"/>
      <c r="O209" s="6"/>
      <c r="P209" s="6"/>
      <c r="Q209" s="6"/>
      <c r="R209" s="6"/>
      <c r="S209" s="6"/>
      <c r="T209" s="6"/>
      <c r="U209" s="6"/>
      <c r="V209" s="6"/>
      <c r="W209" s="6"/>
      <c r="X209" s="6"/>
      <c r="Y209" s="6"/>
      <c r="Z209" s="6"/>
    </row>
    <row r="210" spans="3:26" ht="15.75" customHeight="1" x14ac:dyDescent="0.15">
      <c r="C210" s="96"/>
      <c r="D210" s="33"/>
      <c r="E210" s="34"/>
      <c r="F210" s="96"/>
      <c r="G210" s="33"/>
      <c r="H210" s="98"/>
      <c r="I210" s="14"/>
      <c r="J210" s="6"/>
      <c r="K210" s="6"/>
      <c r="L210" s="6"/>
      <c r="M210" s="6"/>
      <c r="N210" s="6"/>
      <c r="O210" s="6"/>
      <c r="P210" s="6"/>
      <c r="Q210" s="6"/>
      <c r="R210" s="6"/>
      <c r="S210" s="6"/>
      <c r="T210" s="6"/>
      <c r="U210" s="6"/>
      <c r="V210" s="6"/>
      <c r="W210" s="6"/>
      <c r="X210" s="6"/>
      <c r="Y210" s="6"/>
      <c r="Z210" s="6"/>
    </row>
    <row r="211" spans="3:26" ht="15.75" customHeight="1" x14ac:dyDescent="0.15">
      <c r="C211" s="96"/>
      <c r="D211" s="33"/>
      <c r="E211" s="34"/>
      <c r="F211" s="96"/>
      <c r="G211" s="33"/>
      <c r="H211" s="98"/>
      <c r="I211" s="14"/>
      <c r="J211" s="6"/>
      <c r="K211" s="6"/>
      <c r="L211" s="6"/>
      <c r="M211" s="6"/>
      <c r="N211" s="6"/>
      <c r="O211" s="6"/>
      <c r="P211" s="6"/>
      <c r="Q211" s="6"/>
      <c r="R211" s="6"/>
      <c r="S211" s="6"/>
      <c r="T211" s="6"/>
      <c r="U211" s="6"/>
      <c r="V211" s="6"/>
      <c r="W211" s="6"/>
      <c r="X211" s="6"/>
      <c r="Y211" s="6"/>
      <c r="Z211" s="6"/>
    </row>
    <row r="212" spans="3:26" ht="15.75" customHeight="1" x14ac:dyDescent="0.15">
      <c r="C212" s="96"/>
      <c r="D212" s="33"/>
      <c r="E212" s="34"/>
      <c r="F212" s="96"/>
      <c r="G212" s="33"/>
      <c r="H212" s="98"/>
      <c r="I212" s="14"/>
      <c r="J212" s="6"/>
      <c r="K212" s="6"/>
      <c r="L212" s="6"/>
      <c r="M212" s="6"/>
      <c r="N212" s="6"/>
      <c r="O212" s="6"/>
      <c r="P212" s="6"/>
      <c r="Q212" s="6"/>
      <c r="R212" s="6"/>
      <c r="S212" s="6"/>
      <c r="T212" s="6"/>
      <c r="U212" s="6"/>
      <c r="V212" s="6"/>
      <c r="W212" s="6"/>
      <c r="X212" s="6"/>
      <c r="Y212" s="6"/>
      <c r="Z212" s="6"/>
    </row>
    <row r="213" spans="3:26" ht="15.75" customHeight="1" x14ac:dyDescent="0.15">
      <c r="C213" s="96"/>
      <c r="D213" s="33"/>
      <c r="E213" s="34"/>
      <c r="F213" s="96"/>
      <c r="G213" s="33"/>
      <c r="H213" s="98"/>
      <c r="I213" s="14"/>
      <c r="J213" s="6"/>
      <c r="K213" s="6"/>
      <c r="L213" s="6"/>
      <c r="M213" s="6"/>
      <c r="N213" s="6"/>
      <c r="O213" s="6"/>
      <c r="P213" s="6"/>
      <c r="Q213" s="6"/>
      <c r="R213" s="6"/>
      <c r="S213" s="6"/>
      <c r="T213" s="6"/>
      <c r="U213" s="6"/>
      <c r="V213" s="6"/>
      <c r="W213" s="6"/>
      <c r="X213" s="6"/>
      <c r="Y213" s="6"/>
      <c r="Z213" s="6"/>
    </row>
    <row r="214" spans="3:26" ht="15.75" customHeight="1" x14ac:dyDescent="0.15">
      <c r="C214" s="96"/>
      <c r="D214" s="33"/>
      <c r="E214" s="34"/>
      <c r="F214" s="96"/>
      <c r="G214" s="33"/>
      <c r="H214" s="98"/>
      <c r="I214" s="14"/>
      <c r="J214" s="6"/>
      <c r="K214" s="6"/>
      <c r="L214" s="6"/>
      <c r="M214" s="6"/>
      <c r="N214" s="6"/>
      <c r="O214" s="6"/>
      <c r="P214" s="6"/>
      <c r="Q214" s="6"/>
      <c r="R214" s="6"/>
      <c r="S214" s="6"/>
      <c r="T214" s="6"/>
      <c r="U214" s="6"/>
      <c r="V214" s="6"/>
      <c r="W214" s="6"/>
      <c r="X214" s="6"/>
      <c r="Y214" s="6"/>
      <c r="Z214" s="6"/>
    </row>
    <row r="215" spans="3:26" ht="15.75" customHeight="1" x14ac:dyDescent="0.15">
      <c r="C215" s="96"/>
      <c r="D215" s="33"/>
      <c r="E215" s="34"/>
      <c r="F215" s="96"/>
      <c r="G215" s="33"/>
      <c r="H215" s="98"/>
      <c r="I215" s="14"/>
      <c r="J215" s="6"/>
      <c r="K215" s="6"/>
      <c r="L215" s="6"/>
      <c r="M215" s="6"/>
      <c r="N215" s="6"/>
      <c r="O215" s="6"/>
      <c r="P215" s="6"/>
      <c r="Q215" s="6"/>
      <c r="R215" s="6"/>
      <c r="S215" s="6"/>
      <c r="T215" s="6"/>
      <c r="U215" s="6"/>
      <c r="V215" s="6"/>
      <c r="W215" s="6"/>
      <c r="X215" s="6"/>
      <c r="Y215" s="6"/>
      <c r="Z215" s="6"/>
    </row>
    <row r="216" spans="3:26" ht="15.75" customHeight="1" x14ac:dyDescent="0.15">
      <c r="C216" s="96"/>
      <c r="D216" s="33"/>
      <c r="E216" s="34"/>
      <c r="F216" s="96"/>
      <c r="G216" s="33"/>
      <c r="H216" s="98"/>
      <c r="I216" s="14"/>
      <c r="J216" s="6"/>
      <c r="K216" s="6"/>
      <c r="L216" s="6"/>
      <c r="M216" s="6"/>
      <c r="N216" s="6"/>
      <c r="O216" s="6"/>
      <c r="P216" s="6"/>
      <c r="Q216" s="6"/>
      <c r="R216" s="6"/>
      <c r="S216" s="6"/>
      <c r="T216" s="6"/>
      <c r="U216" s="6"/>
      <c r="V216" s="6"/>
      <c r="W216" s="6"/>
      <c r="X216" s="6"/>
      <c r="Y216" s="6"/>
      <c r="Z216" s="6"/>
    </row>
    <row r="217" spans="3:26" ht="15.75" customHeight="1" x14ac:dyDescent="0.15">
      <c r="C217" s="96"/>
      <c r="D217" s="33"/>
      <c r="E217" s="34"/>
      <c r="F217" s="96"/>
      <c r="G217" s="33"/>
      <c r="H217" s="98"/>
      <c r="I217" s="14"/>
      <c r="J217" s="6"/>
      <c r="K217" s="6"/>
      <c r="L217" s="6"/>
      <c r="M217" s="6"/>
      <c r="N217" s="6"/>
      <c r="O217" s="6"/>
      <c r="P217" s="6"/>
      <c r="Q217" s="6"/>
      <c r="R217" s="6"/>
      <c r="S217" s="6"/>
      <c r="T217" s="6"/>
      <c r="U217" s="6"/>
      <c r="V217" s="6"/>
      <c r="W217" s="6"/>
      <c r="X217" s="6"/>
      <c r="Y217" s="6"/>
      <c r="Z217" s="6"/>
    </row>
    <row r="218" spans="3:26" ht="15.75" customHeight="1" x14ac:dyDescent="0.15">
      <c r="C218" s="96"/>
      <c r="D218" s="33"/>
      <c r="E218" s="34"/>
      <c r="F218" s="96"/>
      <c r="G218" s="33"/>
      <c r="H218" s="98"/>
      <c r="I218" s="14"/>
      <c r="J218" s="6"/>
      <c r="K218" s="6"/>
      <c r="L218" s="6"/>
      <c r="M218" s="6"/>
      <c r="N218" s="6"/>
      <c r="O218" s="6"/>
      <c r="P218" s="6"/>
      <c r="Q218" s="6"/>
      <c r="R218" s="6"/>
      <c r="S218" s="6"/>
      <c r="T218" s="6"/>
      <c r="U218" s="6"/>
      <c r="V218" s="6"/>
      <c r="W218" s="6"/>
      <c r="X218" s="6"/>
      <c r="Y218" s="6"/>
      <c r="Z218" s="6"/>
    </row>
    <row r="219" spans="3:26" ht="15.75" customHeight="1" x14ac:dyDescent="0.15">
      <c r="C219" s="96"/>
      <c r="D219" s="33"/>
      <c r="E219" s="34"/>
      <c r="F219" s="96"/>
      <c r="G219" s="33"/>
      <c r="H219" s="98"/>
      <c r="I219" s="14"/>
      <c r="J219" s="6"/>
      <c r="K219" s="6"/>
      <c r="L219" s="6"/>
      <c r="M219" s="6"/>
      <c r="N219" s="6"/>
      <c r="O219" s="6"/>
      <c r="P219" s="6"/>
      <c r="Q219" s="6"/>
      <c r="R219" s="6"/>
      <c r="S219" s="6"/>
      <c r="T219" s="6"/>
      <c r="U219" s="6"/>
      <c r="V219" s="6"/>
      <c r="W219" s="6"/>
      <c r="X219" s="6"/>
      <c r="Y219" s="6"/>
      <c r="Z219" s="6"/>
    </row>
    <row r="220" spans="3:26" ht="15.75" customHeight="1" x14ac:dyDescent="0.15">
      <c r="C220" s="96"/>
      <c r="D220" s="33"/>
      <c r="E220" s="34"/>
      <c r="F220" s="96"/>
      <c r="G220" s="33"/>
      <c r="H220" s="98"/>
      <c r="I220" s="14"/>
      <c r="J220" s="6"/>
      <c r="K220" s="6"/>
      <c r="L220" s="6"/>
      <c r="M220" s="6"/>
      <c r="N220" s="6"/>
      <c r="O220" s="6"/>
      <c r="P220" s="6"/>
      <c r="Q220" s="6"/>
      <c r="R220" s="6"/>
      <c r="S220" s="6"/>
      <c r="T220" s="6"/>
      <c r="U220" s="6"/>
      <c r="V220" s="6"/>
      <c r="W220" s="6"/>
      <c r="X220" s="6"/>
      <c r="Y220" s="6"/>
      <c r="Z220" s="6"/>
    </row>
    <row r="221" spans="3:26" ht="15.75" customHeight="1" x14ac:dyDescent="0.15">
      <c r="C221" s="96"/>
      <c r="D221" s="33"/>
      <c r="E221" s="34"/>
      <c r="F221" s="96"/>
      <c r="G221" s="33"/>
      <c r="H221" s="98"/>
      <c r="I221" s="14"/>
      <c r="J221" s="6"/>
      <c r="K221" s="6"/>
      <c r="L221" s="6"/>
      <c r="M221" s="6"/>
      <c r="N221" s="6"/>
      <c r="O221" s="6"/>
      <c r="P221" s="6"/>
      <c r="Q221" s="6"/>
      <c r="R221" s="6"/>
      <c r="S221" s="6"/>
      <c r="T221" s="6"/>
      <c r="U221" s="6"/>
      <c r="V221" s="6"/>
      <c r="W221" s="6"/>
      <c r="X221" s="6"/>
      <c r="Y221" s="6"/>
      <c r="Z221" s="6"/>
    </row>
    <row r="222" spans="3:26" ht="15.75" customHeight="1" x14ac:dyDescent="0.15">
      <c r="C222" s="96"/>
      <c r="D222" s="33"/>
      <c r="E222" s="34"/>
      <c r="F222" s="96"/>
      <c r="G222" s="33"/>
      <c r="H222" s="98"/>
      <c r="I222" s="14"/>
      <c r="J222" s="6"/>
      <c r="K222" s="6"/>
      <c r="L222" s="6"/>
      <c r="M222" s="6"/>
      <c r="N222" s="6"/>
      <c r="O222" s="6"/>
      <c r="P222" s="6"/>
      <c r="Q222" s="6"/>
      <c r="R222" s="6"/>
      <c r="S222" s="6"/>
      <c r="T222" s="6"/>
      <c r="U222" s="6"/>
      <c r="V222" s="6"/>
      <c r="W222" s="6"/>
      <c r="X222" s="6"/>
      <c r="Y222" s="6"/>
      <c r="Z222" s="6"/>
    </row>
    <row r="223" spans="3:26" ht="15.75" customHeight="1" x14ac:dyDescent="0.15">
      <c r="C223" s="96"/>
      <c r="D223" s="33"/>
      <c r="E223" s="34"/>
      <c r="F223" s="96"/>
      <c r="G223" s="33"/>
      <c r="H223" s="98"/>
      <c r="I223" s="14"/>
      <c r="J223" s="6"/>
      <c r="K223" s="6"/>
      <c r="L223" s="6"/>
      <c r="M223" s="6"/>
      <c r="N223" s="6"/>
      <c r="O223" s="6"/>
      <c r="P223" s="6"/>
      <c r="Q223" s="6"/>
      <c r="R223" s="6"/>
      <c r="S223" s="6"/>
      <c r="T223" s="6"/>
      <c r="U223" s="6"/>
      <c r="V223" s="6"/>
      <c r="W223" s="6"/>
      <c r="X223" s="6"/>
      <c r="Y223" s="6"/>
      <c r="Z223" s="6"/>
    </row>
    <row r="224" spans="3:26" ht="15.75" customHeight="1" x14ac:dyDescent="0.15">
      <c r="C224" s="96"/>
      <c r="D224" s="33"/>
      <c r="E224" s="34"/>
      <c r="F224" s="96"/>
      <c r="G224" s="33"/>
      <c r="H224" s="98"/>
      <c r="I224" s="14"/>
      <c r="J224" s="6"/>
      <c r="K224" s="6"/>
      <c r="L224" s="6"/>
      <c r="M224" s="6"/>
      <c r="N224" s="6"/>
      <c r="O224" s="6"/>
      <c r="P224" s="6"/>
      <c r="Q224" s="6"/>
      <c r="R224" s="6"/>
      <c r="S224" s="6"/>
      <c r="T224" s="6"/>
      <c r="U224" s="6"/>
      <c r="V224" s="6"/>
      <c r="W224" s="6"/>
      <c r="X224" s="6"/>
      <c r="Y224" s="6"/>
      <c r="Z224" s="6"/>
    </row>
    <row r="225" spans="2:26" ht="15.75" customHeight="1" x14ac:dyDescent="0.15">
      <c r="B225" s="6"/>
      <c r="C225" s="96"/>
      <c r="D225" s="33"/>
      <c r="E225" s="34"/>
      <c r="F225" s="96"/>
      <c r="G225" s="33"/>
      <c r="H225" s="98"/>
      <c r="I225" s="14"/>
      <c r="J225" s="6"/>
      <c r="K225" s="6"/>
      <c r="L225" s="6"/>
      <c r="M225" s="6"/>
      <c r="N225" s="6"/>
      <c r="O225" s="6"/>
      <c r="P225" s="6"/>
      <c r="Q225" s="6"/>
      <c r="R225" s="6"/>
      <c r="S225" s="6"/>
      <c r="T225" s="6"/>
      <c r="U225" s="6"/>
      <c r="V225" s="6"/>
      <c r="W225" s="6"/>
      <c r="X225" s="6"/>
      <c r="Y225" s="6"/>
      <c r="Z225" s="6"/>
    </row>
    <row r="226" spans="2:26" ht="15.75" customHeight="1" x14ac:dyDescent="0.15">
      <c r="B226" s="6"/>
      <c r="C226" s="96"/>
      <c r="D226" s="33"/>
      <c r="E226" s="34"/>
      <c r="F226" s="96"/>
      <c r="G226" s="33"/>
      <c r="H226" s="98"/>
      <c r="I226" s="14"/>
      <c r="J226" s="6"/>
      <c r="K226" s="6"/>
      <c r="L226" s="6"/>
      <c r="M226" s="6"/>
      <c r="N226" s="6"/>
      <c r="O226" s="6"/>
      <c r="P226" s="6"/>
      <c r="Q226" s="6"/>
      <c r="R226" s="6"/>
      <c r="S226" s="6"/>
      <c r="T226" s="6"/>
      <c r="U226" s="6"/>
      <c r="V226" s="6"/>
      <c r="W226" s="6"/>
      <c r="X226" s="6"/>
      <c r="Y226" s="6"/>
      <c r="Z226" s="6"/>
    </row>
    <row r="227" spans="2:26" ht="15.75" customHeight="1" x14ac:dyDescent="0.15">
      <c r="B227" s="6"/>
      <c r="C227" s="96"/>
      <c r="D227" s="33"/>
      <c r="E227" s="34"/>
      <c r="F227" s="96"/>
      <c r="G227" s="33"/>
      <c r="H227" s="98"/>
      <c r="I227" s="14"/>
      <c r="J227" s="6"/>
      <c r="K227" s="6"/>
      <c r="L227" s="6"/>
      <c r="M227" s="6"/>
      <c r="N227" s="6"/>
      <c r="O227" s="6"/>
      <c r="P227" s="6"/>
      <c r="Q227" s="6"/>
      <c r="R227" s="6"/>
      <c r="S227" s="6"/>
      <c r="T227" s="6"/>
      <c r="U227" s="6"/>
      <c r="V227" s="6"/>
      <c r="W227" s="6"/>
      <c r="X227" s="6"/>
      <c r="Y227" s="6"/>
      <c r="Z227" s="6"/>
    </row>
    <row r="228" spans="2:26" ht="15.75" customHeight="1" x14ac:dyDescent="0.15">
      <c r="B228" s="6"/>
      <c r="C228" s="96"/>
      <c r="D228" s="33"/>
      <c r="E228" s="34"/>
      <c r="F228" s="96"/>
      <c r="G228" s="33"/>
      <c r="H228" s="98"/>
      <c r="I228" s="14"/>
      <c r="J228" s="6"/>
      <c r="K228" s="6"/>
      <c r="L228" s="6"/>
      <c r="M228" s="6"/>
      <c r="N228" s="6"/>
      <c r="O228" s="6"/>
      <c r="P228" s="6"/>
      <c r="Q228" s="6"/>
      <c r="R228" s="6"/>
      <c r="S228" s="6"/>
      <c r="T228" s="6"/>
      <c r="U228" s="6"/>
      <c r="V228" s="6"/>
      <c r="W228" s="6"/>
      <c r="X228" s="6"/>
      <c r="Y228" s="6"/>
      <c r="Z228" s="6"/>
    </row>
    <row r="229" spans="2:26" ht="15.75" customHeight="1" x14ac:dyDescent="0.15">
      <c r="B229" s="6"/>
      <c r="C229" s="96"/>
      <c r="D229" s="33"/>
      <c r="E229" s="34"/>
      <c r="F229" s="96"/>
      <c r="G229" s="33"/>
      <c r="H229" s="98"/>
      <c r="I229" s="14"/>
      <c r="J229" s="6"/>
      <c r="K229" s="6"/>
      <c r="L229" s="6"/>
      <c r="M229" s="6"/>
      <c r="N229" s="6"/>
      <c r="O229" s="6"/>
      <c r="P229" s="6"/>
      <c r="Q229" s="6"/>
      <c r="R229" s="6"/>
      <c r="S229" s="6"/>
      <c r="T229" s="6"/>
      <c r="U229" s="6"/>
      <c r="V229" s="6"/>
      <c r="W229" s="6"/>
      <c r="X229" s="6"/>
      <c r="Y229" s="6"/>
      <c r="Z229" s="6"/>
    </row>
    <row r="230" spans="2:26" ht="15.75" customHeight="1" x14ac:dyDescent="0.15">
      <c r="B230" s="6"/>
      <c r="C230" s="96"/>
      <c r="D230" s="33"/>
      <c r="E230" s="34"/>
      <c r="F230" s="96"/>
      <c r="G230" s="33"/>
      <c r="H230" s="98"/>
      <c r="I230" s="14"/>
      <c r="J230" s="6"/>
      <c r="K230" s="6"/>
      <c r="L230" s="6"/>
      <c r="M230" s="6"/>
      <c r="N230" s="6"/>
      <c r="O230" s="6"/>
      <c r="P230" s="6"/>
      <c r="Q230" s="6"/>
      <c r="R230" s="6"/>
      <c r="S230" s="6"/>
      <c r="T230" s="6"/>
      <c r="U230" s="6"/>
      <c r="V230" s="6"/>
      <c r="W230" s="6"/>
      <c r="X230" s="6"/>
      <c r="Y230" s="6"/>
      <c r="Z230" s="6"/>
    </row>
    <row r="231" spans="2:26" ht="15.75" customHeight="1" x14ac:dyDescent="0.15">
      <c r="B231" s="6"/>
      <c r="C231" s="96"/>
      <c r="D231" s="33"/>
      <c r="E231" s="34"/>
      <c r="F231" s="96"/>
      <c r="G231" s="33"/>
      <c r="H231" s="98"/>
      <c r="I231" s="14"/>
      <c r="J231" s="6"/>
      <c r="K231" s="6"/>
      <c r="L231" s="6"/>
      <c r="M231" s="6"/>
      <c r="N231" s="6"/>
      <c r="O231" s="6"/>
      <c r="P231" s="6"/>
      <c r="Q231" s="6"/>
      <c r="R231" s="6"/>
      <c r="S231" s="6"/>
      <c r="T231" s="6"/>
      <c r="U231" s="6"/>
      <c r="V231" s="6"/>
      <c r="W231" s="6"/>
      <c r="X231" s="6"/>
      <c r="Y231" s="6"/>
      <c r="Z231" s="6"/>
    </row>
    <row r="232" spans="2:26" ht="15.75" customHeight="1" x14ac:dyDescent="0.15">
      <c r="B232" s="6"/>
      <c r="C232" s="96"/>
      <c r="D232" s="33"/>
      <c r="E232" s="34"/>
      <c r="F232" s="96"/>
      <c r="G232" s="33"/>
      <c r="H232" s="98"/>
      <c r="I232" s="14"/>
      <c r="J232" s="6"/>
      <c r="K232" s="6"/>
      <c r="L232" s="6"/>
      <c r="M232" s="6"/>
      <c r="N232" s="6"/>
      <c r="O232" s="6"/>
      <c r="P232" s="6"/>
      <c r="Q232" s="6"/>
      <c r="R232" s="6"/>
      <c r="S232" s="6"/>
      <c r="T232" s="6"/>
      <c r="U232" s="6"/>
      <c r="V232" s="6"/>
      <c r="W232" s="6"/>
      <c r="X232" s="6"/>
      <c r="Y232" s="6"/>
      <c r="Z232" s="6"/>
    </row>
    <row r="233" spans="2:26" ht="15.75" customHeight="1" x14ac:dyDescent="0.15">
      <c r="B233" s="6"/>
      <c r="C233" s="96"/>
      <c r="D233" s="33"/>
      <c r="E233" s="34"/>
      <c r="F233" s="96"/>
      <c r="G233" s="33"/>
      <c r="H233" s="98"/>
      <c r="I233" s="14"/>
      <c r="J233" s="6"/>
      <c r="K233" s="6"/>
      <c r="L233" s="6"/>
      <c r="M233" s="6"/>
      <c r="N233" s="6"/>
      <c r="O233" s="6"/>
      <c r="P233" s="6"/>
      <c r="Q233" s="6"/>
      <c r="R233" s="6"/>
      <c r="S233" s="6"/>
      <c r="T233" s="6"/>
      <c r="U233" s="6"/>
      <c r="V233" s="6"/>
      <c r="W233" s="6"/>
      <c r="X233" s="6"/>
      <c r="Y233" s="6"/>
      <c r="Z233" s="6"/>
    </row>
    <row r="234" spans="2:26" ht="15.75" customHeight="1" x14ac:dyDescent="0.15">
      <c r="B234" s="6"/>
      <c r="C234" s="96"/>
      <c r="D234" s="33"/>
      <c r="E234" s="34"/>
      <c r="F234" s="96"/>
      <c r="G234" s="33"/>
      <c r="H234" s="98"/>
      <c r="I234" s="14"/>
      <c r="J234" s="6"/>
      <c r="K234" s="6"/>
      <c r="L234" s="6"/>
      <c r="M234" s="6"/>
      <c r="N234" s="6"/>
      <c r="O234" s="6"/>
      <c r="P234" s="6"/>
      <c r="Q234" s="6"/>
      <c r="R234" s="6"/>
      <c r="S234" s="6"/>
      <c r="T234" s="6"/>
      <c r="U234" s="6"/>
      <c r="V234" s="6"/>
      <c r="W234" s="6"/>
      <c r="X234" s="6"/>
      <c r="Y234" s="6"/>
      <c r="Z234" s="6"/>
    </row>
    <row r="235" spans="2:26" ht="15.75" customHeight="1" x14ac:dyDescent="0.15">
      <c r="B235" s="6"/>
      <c r="C235" s="96"/>
      <c r="D235" s="33"/>
      <c r="E235" s="34"/>
      <c r="F235" s="96"/>
      <c r="G235" s="33"/>
      <c r="H235" s="98"/>
      <c r="I235" s="14"/>
      <c r="J235" s="6"/>
      <c r="K235" s="6"/>
      <c r="L235" s="6"/>
      <c r="M235" s="6"/>
      <c r="N235" s="6"/>
      <c r="O235" s="6"/>
      <c r="P235" s="6"/>
      <c r="Q235" s="6"/>
      <c r="R235" s="6"/>
      <c r="S235" s="6"/>
      <c r="T235" s="6"/>
      <c r="U235" s="6"/>
      <c r="V235" s="6"/>
      <c r="W235" s="6"/>
      <c r="X235" s="6"/>
      <c r="Y235" s="6"/>
      <c r="Z235" s="6"/>
    </row>
    <row r="236" spans="2:26" ht="15.75" customHeight="1" x14ac:dyDescent="0.15">
      <c r="B236" s="6"/>
      <c r="C236" s="96"/>
      <c r="D236" s="33"/>
      <c r="E236" s="34"/>
      <c r="F236" s="96"/>
      <c r="G236" s="33"/>
      <c r="H236" s="98"/>
      <c r="I236" s="14"/>
      <c r="J236" s="6"/>
      <c r="K236" s="6"/>
      <c r="L236" s="6"/>
      <c r="M236" s="6"/>
      <c r="N236" s="6"/>
      <c r="O236" s="6"/>
      <c r="P236" s="6"/>
      <c r="Q236" s="6"/>
      <c r="R236" s="6"/>
      <c r="S236" s="6"/>
      <c r="T236" s="6"/>
      <c r="U236" s="6"/>
      <c r="V236" s="6"/>
      <c r="W236" s="6"/>
      <c r="X236" s="6"/>
      <c r="Y236" s="6"/>
      <c r="Z236" s="6"/>
    </row>
    <row r="237" spans="2:26" ht="15.75" customHeight="1" x14ac:dyDescent="0.15">
      <c r="B237" s="6"/>
      <c r="C237" s="96"/>
      <c r="D237" s="33"/>
      <c r="E237" s="34"/>
      <c r="F237" s="96"/>
      <c r="G237" s="33"/>
      <c r="H237" s="98"/>
      <c r="I237" s="14"/>
      <c r="J237" s="6"/>
      <c r="K237" s="6"/>
      <c r="L237" s="6"/>
      <c r="M237" s="6"/>
      <c r="N237" s="6"/>
      <c r="O237" s="6"/>
      <c r="P237" s="6"/>
      <c r="Q237" s="6"/>
      <c r="R237" s="6"/>
      <c r="S237" s="6"/>
      <c r="T237" s="6"/>
      <c r="U237" s="6"/>
      <c r="V237" s="6"/>
      <c r="W237" s="6"/>
      <c r="X237" s="6"/>
      <c r="Y237" s="6"/>
      <c r="Z237" s="6"/>
    </row>
    <row r="238" spans="2:26" ht="15.75" customHeight="1" x14ac:dyDescent="0.15">
      <c r="B238" s="6"/>
      <c r="C238" s="96"/>
      <c r="D238" s="33"/>
      <c r="E238" s="34"/>
      <c r="F238" s="96"/>
      <c r="G238" s="33"/>
      <c r="H238" s="98"/>
      <c r="I238" s="14"/>
      <c r="J238" s="6"/>
      <c r="K238" s="6"/>
      <c r="L238" s="6"/>
      <c r="M238" s="6"/>
      <c r="N238" s="6"/>
      <c r="O238" s="6"/>
      <c r="P238" s="6"/>
      <c r="Q238" s="6"/>
      <c r="R238" s="6"/>
      <c r="S238" s="6"/>
      <c r="T238" s="6"/>
      <c r="U238" s="6"/>
      <c r="V238" s="6"/>
      <c r="W238" s="6"/>
      <c r="X238" s="6"/>
      <c r="Y238" s="6"/>
      <c r="Z238" s="6"/>
    </row>
    <row r="239" spans="2:26" ht="15.75" customHeight="1" x14ac:dyDescent="0.15">
      <c r="B239" s="6"/>
      <c r="C239" s="96"/>
      <c r="D239" s="33"/>
      <c r="E239" s="34"/>
      <c r="F239" s="96"/>
      <c r="G239" s="33"/>
      <c r="H239" s="98"/>
      <c r="I239" s="14"/>
      <c r="J239" s="6"/>
      <c r="K239" s="6"/>
      <c r="L239" s="6"/>
      <c r="M239" s="6"/>
      <c r="N239" s="6"/>
      <c r="O239" s="6"/>
      <c r="P239" s="6"/>
      <c r="Q239" s="6"/>
      <c r="R239" s="6"/>
      <c r="S239" s="6"/>
      <c r="T239" s="6"/>
      <c r="U239" s="6"/>
      <c r="V239" s="6"/>
      <c r="W239" s="6"/>
      <c r="X239" s="6"/>
      <c r="Y239" s="6"/>
      <c r="Z239" s="6"/>
    </row>
    <row r="240" spans="2:26" ht="15.75" customHeight="1" x14ac:dyDescent="0.15">
      <c r="B240" s="6"/>
      <c r="C240" s="96"/>
      <c r="D240" s="33"/>
      <c r="E240" s="34"/>
      <c r="F240" s="96"/>
      <c r="G240" s="33"/>
      <c r="H240" s="98"/>
      <c r="I240" s="14"/>
      <c r="J240" s="6"/>
      <c r="K240" s="6"/>
      <c r="L240" s="6"/>
      <c r="M240" s="6"/>
      <c r="N240" s="6"/>
      <c r="O240" s="6"/>
      <c r="P240" s="6"/>
      <c r="Q240" s="6"/>
      <c r="R240" s="6"/>
      <c r="S240" s="6"/>
      <c r="T240" s="6"/>
      <c r="U240" s="6"/>
      <c r="V240" s="6"/>
      <c r="W240" s="6"/>
      <c r="X240" s="6"/>
      <c r="Y240" s="6"/>
      <c r="Z240" s="6"/>
    </row>
    <row r="241" spans="2:26" ht="15.75" customHeight="1" x14ac:dyDescent="0.15">
      <c r="B241" s="6"/>
      <c r="C241" s="96"/>
      <c r="D241" s="33"/>
      <c r="E241" s="34"/>
      <c r="F241" s="96"/>
      <c r="G241" s="33"/>
      <c r="H241" s="98"/>
      <c r="I241" s="14"/>
      <c r="J241" s="6"/>
      <c r="K241" s="6"/>
      <c r="L241" s="6"/>
      <c r="M241" s="6"/>
      <c r="N241" s="6"/>
      <c r="O241" s="6"/>
      <c r="P241" s="6"/>
      <c r="Q241" s="6"/>
      <c r="R241" s="6"/>
      <c r="S241" s="6"/>
      <c r="T241" s="6"/>
      <c r="U241" s="6"/>
      <c r="V241" s="6"/>
      <c r="W241" s="6"/>
      <c r="X241" s="6"/>
      <c r="Y241" s="6"/>
      <c r="Z241" s="6"/>
    </row>
    <row r="242" spans="2:26" ht="15.75" customHeight="1" x14ac:dyDescent="0.15">
      <c r="B242" s="6"/>
      <c r="C242" s="96"/>
      <c r="D242" s="33"/>
      <c r="E242" s="34"/>
      <c r="F242" s="96"/>
      <c r="G242" s="33"/>
      <c r="H242" s="98"/>
      <c r="I242" s="14"/>
      <c r="J242" s="6"/>
      <c r="K242" s="6"/>
      <c r="L242" s="6"/>
      <c r="M242" s="6"/>
      <c r="N242" s="6"/>
      <c r="O242" s="6"/>
      <c r="P242" s="6"/>
      <c r="Q242" s="6"/>
      <c r="R242" s="6"/>
      <c r="S242" s="6"/>
      <c r="T242" s="6"/>
      <c r="U242" s="6"/>
      <c r="V242" s="6"/>
      <c r="W242" s="6"/>
      <c r="X242" s="6"/>
      <c r="Y242" s="6"/>
      <c r="Z242" s="6"/>
    </row>
    <row r="243" spans="2:26" ht="15.75" customHeight="1" x14ac:dyDescent="0.15">
      <c r="B243" s="6"/>
      <c r="C243" s="96"/>
      <c r="D243" s="33"/>
      <c r="E243" s="34"/>
      <c r="F243" s="96"/>
      <c r="G243" s="33"/>
      <c r="H243" s="98"/>
      <c r="I243" s="14"/>
      <c r="J243" s="6"/>
      <c r="K243" s="6"/>
      <c r="L243" s="6"/>
      <c r="M243" s="6"/>
      <c r="N243" s="6"/>
      <c r="O243" s="6"/>
      <c r="P243" s="6"/>
      <c r="Q243" s="6"/>
      <c r="R243" s="6"/>
      <c r="S243" s="6"/>
      <c r="T243" s="6"/>
      <c r="U243" s="6"/>
      <c r="V243" s="6"/>
      <c r="W243" s="6"/>
      <c r="X243" s="6"/>
      <c r="Y243" s="6"/>
      <c r="Z243" s="6"/>
    </row>
    <row r="244" spans="2:26" ht="15.75" customHeight="1" x14ac:dyDescent="0.15">
      <c r="B244" s="6"/>
      <c r="C244" s="96"/>
      <c r="D244" s="33"/>
      <c r="E244" s="34"/>
      <c r="F244" s="96"/>
      <c r="G244" s="33"/>
      <c r="H244" s="98"/>
      <c r="I244" s="14"/>
      <c r="J244" s="6"/>
      <c r="K244" s="6"/>
      <c r="L244" s="6"/>
      <c r="M244" s="6"/>
      <c r="N244" s="6"/>
      <c r="O244" s="6"/>
      <c r="P244" s="6"/>
      <c r="Q244" s="6"/>
      <c r="R244" s="6"/>
      <c r="S244" s="6"/>
      <c r="T244" s="6"/>
      <c r="U244" s="6"/>
      <c r="V244" s="6"/>
      <c r="W244" s="6"/>
      <c r="X244" s="6"/>
      <c r="Y244" s="6"/>
      <c r="Z244" s="6"/>
    </row>
    <row r="245" spans="2:26" ht="15.75" customHeight="1" x14ac:dyDescent="0.15">
      <c r="B245" s="6"/>
      <c r="C245" s="96"/>
      <c r="D245" s="33"/>
      <c r="E245" s="34"/>
      <c r="F245" s="96"/>
      <c r="G245" s="33"/>
      <c r="H245" s="98"/>
      <c r="I245" s="14"/>
      <c r="J245" s="6"/>
      <c r="K245" s="6"/>
      <c r="L245" s="6"/>
      <c r="M245" s="6"/>
      <c r="N245" s="6"/>
      <c r="O245" s="6"/>
      <c r="P245" s="6"/>
      <c r="Q245" s="6"/>
      <c r="R245" s="6"/>
      <c r="S245" s="6"/>
      <c r="T245" s="6"/>
      <c r="U245" s="6"/>
      <c r="V245" s="6"/>
      <c r="W245" s="6"/>
      <c r="X245" s="6"/>
      <c r="Y245" s="6"/>
      <c r="Z245" s="6"/>
    </row>
    <row r="246" spans="2:26" ht="15.75" customHeight="1" x14ac:dyDescent="0.15">
      <c r="B246" s="6"/>
      <c r="C246" s="96"/>
      <c r="D246" s="33"/>
      <c r="E246" s="34"/>
      <c r="F246" s="96"/>
      <c r="G246" s="33"/>
      <c r="H246" s="98"/>
      <c r="I246" s="14"/>
      <c r="J246" s="6"/>
      <c r="K246" s="6"/>
      <c r="L246" s="6"/>
      <c r="M246" s="6"/>
      <c r="N246" s="6"/>
      <c r="O246" s="6"/>
      <c r="P246" s="6"/>
      <c r="Q246" s="6"/>
      <c r="R246" s="6"/>
      <c r="S246" s="6"/>
      <c r="T246" s="6"/>
      <c r="U246" s="6"/>
      <c r="V246" s="6"/>
      <c r="W246" s="6"/>
      <c r="X246" s="6"/>
      <c r="Y246" s="6"/>
      <c r="Z246" s="6"/>
    </row>
    <row r="247" spans="2:26" ht="15.75" customHeight="1" x14ac:dyDescent="0.15">
      <c r="B247" s="6"/>
      <c r="C247" s="96"/>
      <c r="D247" s="33"/>
      <c r="E247" s="34"/>
      <c r="F247" s="96"/>
      <c r="G247" s="33"/>
      <c r="H247" s="98"/>
      <c r="I247" s="14"/>
      <c r="J247" s="6"/>
      <c r="K247" s="6"/>
      <c r="L247" s="6"/>
      <c r="M247" s="6"/>
      <c r="N247" s="6"/>
      <c r="O247" s="6"/>
      <c r="P247" s="6"/>
      <c r="Q247" s="6"/>
      <c r="R247" s="6"/>
      <c r="S247" s="6"/>
      <c r="T247" s="6"/>
      <c r="U247" s="6"/>
      <c r="V247" s="6"/>
      <c r="W247" s="6"/>
      <c r="X247" s="6"/>
      <c r="Y247" s="6"/>
      <c r="Z247" s="6"/>
    </row>
    <row r="248" spans="2:26" ht="15.75" customHeight="1" x14ac:dyDescent="0.15">
      <c r="B248" s="6"/>
      <c r="C248" s="96"/>
      <c r="D248" s="33"/>
      <c r="E248" s="34"/>
      <c r="F248" s="96"/>
      <c r="G248" s="33"/>
      <c r="H248" s="98"/>
      <c r="I248" s="14"/>
      <c r="J248" s="6"/>
      <c r="K248" s="6"/>
      <c r="L248" s="6"/>
      <c r="M248" s="6"/>
      <c r="N248" s="6"/>
      <c r="O248" s="6"/>
      <c r="P248" s="6"/>
      <c r="Q248" s="6"/>
      <c r="R248" s="6"/>
      <c r="S248" s="6"/>
      <c r="T248" s="6"/>
      <c r="U248" s="6"/>
      <c r="V248" s="6"/>
      <c r="W248" s="6"/>
      <c r="X248" s="6"/>
      <c r="Y248" s="6"/>
      <c r="Z248" s="6"/>
    </row>
    <row r="249" spans="2:26" ht="15.75" customHeight="1" x14ac:dyDescent="0.15">
      <c r="B249" s="6"/>
      <c r="C249" s="96"/>
      <c r="D249" s="33"/>
      <c r="E249" s="34"/>
      <c r="F249" s="96"/>
      <c r="G249" s="33"/>
      <c r="H249" s="98"/>
      <c r="I249" s="14"/>
      <c r="J249" s="6"/>
      <c r="K249" s="6"/>
      <c r="L249" s="6"/>
      <c r="M249" s="6"/>
      <c r="N249" s="6"/>
      <c r="O249" s="6"/>
      <c r="P249" s="6"/>
      <c r="Q249" s="6"/>
      <c r="R249" s="6"/>
      <c r="S249" s="6"/>
      <c r="T249" s="6"/>
      <c r="U249" s="6"/>
      <c r="V249" s="6"/>
      <c r="W249" s="6"/>
      <c r="X249" s="6"/>
      <c r="Y249" s="6"/>
      <c r="Z249" s="6"/>
    </row>
    <row r="250" spans="2:26" ht="15.75" customHeight="1" x14ac:dyDescent="0.15">
      <c r="B250" s="6"/>
      <c r="C250" s="96"/>
      <c r="D250" s="33"/>
      <c r="E250" s="34"/>
      <c r="F250" s="96"/>
      <c r="G250" s="33"/>
      <c r="H250" s="98"/>
      <c r="I250" s="14"/>
      <c r="J250" s="6"/>
      <c r="K250" s="6"/>
      <c r="L250" s="6"/>
      <c r="M250" s="6"/>
      <c r="N250" s="6"/>
      <c r="O250" s="6"/>
      <c r="P250" s="6"/>
      <c r="Q250" s="6"/>
      <c r="R250" s="6"/>
      <c r="S250" s="6"/>
      <c r="T250" s="6"/>
      <c r="U250" s="6"/>
      <c r="V250" s="6"/>
      <c r="W250" s="6"/>
      <c r="X250" s="6"/>
      <c r="Y250" s="6"/>
      <c r="Z250" s="6"/>
    </row>
    <row r="251" spans="2:26" ht="15.75" customHeight="1" x14ac:dyDescent="0.15">
      <c r="B251" s="6"/>
      <c r="C251" s="96"/>
      <c r="D251" s="33"/>
      <c r="E251" s="34"/>
      <c r="F251" s="96"/>
      <c r="G251" s="33"/>
      <c r="H251" s="98"/>
      <c r="I251" s="14"/>
      <c r="J251" s="6"/>
      <c r="K251" s="6"/>
      <c r="L251" s="6"/>
      <c r="M251" s="6"/>
      <c r="N251" s="6"/>
      <c r="O251" s="6"/>
      <c r="P251" s="6"/>
      <c r="Q251" s="6"/>
      <c r="R251" s="6"/>
      <c r="S251" s="6"/>
      <c r="T251" s="6"/>
      <c r="U251" s="6"/>
      <c r="V251" s="6"/>
      <c r="W251" s="6"/>
      <c r="X251" s="6"/>
      <c r="Y251" s="6"/>
      <c r="Z251" s="6"/>
    </row>
    <row r="252" spans="2:26" ht="15.75" customHeight="1" x14ac:dyDescent="0.15">
      <c r="B252" s="6"/>
      <c r="C252" s="96"/>
      <c r="D252" s="33"/>
      <c r="E252" s="34"/>
      <c r="F252" s="96"/>
      <c r="G252" s="33"/>
      <c r="H252" s="98"/>
      <c r="I252" s="14"/>
      <c r="J252" s="6"/>
      <c r="K252" s="6"/>
      <c r="L252" s="6"/>
      <c r="M252" s="6"/>
      <c r="N252" s="6"/>
      <c r="O252" s="6"/>
      <c r="P252" s="6"/>
      <c r="Q252" s="6"/>
      <c r="R252" s="6"/>
      <c r="S252" s="6"/>
      <c r="T252" s="6"/>
      <c r="U252" s="6"/>
      <c r="V252" s="6"/>
      <c r="W252" s="6"/>
      <c r="X252" s="6"/>
      <c r="Y252" s="6"/>
      <c r="Z252" s="6"/>
    </row>
    <row r="253" spans="2:26" ht="15.75" customHeight="1" x14ac:dyDescent="0.15">
      <c r="B253" s="6"/>
      <c r="C253" s="96"/>
      <c r="D253" s="33"/>
      <c r="E253" s="34"/>
      <c r="F253" s="96"/>
      <c r="G253" s="33"/>
      <c r="H253" s="98"/>
      <c r="I253" s="14"/>
      <c r="J253" s="6"/>
      <c r="K253" s="6"/>
      <c r="L253" s="6"/>
      <c r="M253" s="6"/>
      <c r="N253" s="6"/>
      <c r="O253" s="6"/>
      <c r="P253" s="6"/>
      <c r="Q253" s="6"/>
      <c r="R253" s="6"/>
      <c r="S253" s="6"/>
      <c r="T253" s="6"/>
      <c r="U253" s="6"/>
      <c r="V253" s="6"/>
      <c r="W253" s="6"/>
      <c r="X253" s="6"/>
      <c r="Y253" s="6"/>
      <c r="Z253" s="6"/>
    </row>
    <row r="254" spans="2:26" ht="15.75" customHeight="1" x14ac:dyDescent="0.15">
      <c r="B254" s="6"/>
      <c r="C254" s="96"/>
      <c r="D254" s="33"/>
      <c r="E254" s="34"/>
      <c r="F254" s="96"/>
      <c r="G254" s="33"/>
      <c r="H254" s="98"/>
      <c r="I254" s="14"/>
      <c r="J254" s="6"/>
      <c r="K254" s="6"/>
      <c r="L254" s="6"/>
      <c r="M254" s="6"/>
      <c r="N254" s="6"/>
      <c r="O254" s="6"/>
      <c r="P254" s="6"/>
      <c r="Q254" s="6"/>
      <c r="R254" s="6"/>
      <c r="S254" s="6"/>
      <c r="T254" s="6"/>
      <c r="U254" s="6"/>
      <c r="V254" s="6"/>
      <c r="W254" s="6"/>
      <c r="X254" s="6"/>
      <c r="Y254" s="6"/>
      <c r="Z254" s="6"/>
    </row>
    <row r="255" spans="2:26" ht="15.75" customHeight="1" x14ac:dyDescent="0.15">
      <c r="B255" s="6"/>
      <c r="C255" s="96"/>
      <c r="D255" s="33"/>
      <c r="E255" s="34"/>
      <c r="F255" s="96"/>
      <c r="G255" s="33"/>
      <c r="H255" s="98"/>
      <c r="I255" s="14"/>
      <c r="J255" s="6"/>
      <c r="K255" s="6"/>
      <c r="L255" s="6"/>
      <c r="M255" s="6"/>
      <c r="N255" s="6"/>
      <c r="O255" s="6"/>
      <c r="P255" s="6"/>
      <c r="Q255" s="6"/>
      <c r="R255" s="6"/>
      <c r="S255" s="6"/>
      <c r="T255" s="6"/>
      <c r="U255" s="6"/>
      <c r="V255" s="6"/>
      <c r="W255" s="6"/>
      <c r="X255" s="6"/>
      <c r="Y255" s="6"/>
      <c r="Z255" s="6"/>
    </row>
    <row r="256" spans="2:26" ht="15.75" customHeight="1" x14ac:dyDescent="0.15">
      <c r="B256" s="6"/>
      <c r="C256" s="96"/>
      <c r="D256" s="33"/>
      <c r="E256" s="34"/>
      <c r="F256" s="96"/>
      <c r="G256" s="33"/>
      <c r="H256" s="98"/>
      <c r="I256" s="14"/>
      <c r="J256" s="6"/>
      <c r="K256" s="6"/>
      <c r="L256" s="6"/>
      <c r="M256" s="6"/>
      <c r="N256" s="6"/>
      <c r="O256" s="6"/>
      <c r="P256" s="6"/>
      <c r="Q256" s="6"/>
      <c r="R256" s="6"/>
      <c r="S256" s="6"/>
      <c r="T256" s="6"/>
      <c r="U256" s="6"/>
      <c r="V256" s="6"/>
      <c r="W256" s="6"/>
      <c r="X256" s="6"/>
      <c r="Y256" s="6"/>
      <c r="Z256" s="6"/>
    </row>
    <row r="257" spans="2:26" ht="15.75" customHeight="1" x14ac:dyDescent="0.15">
      <c r="B257" s="6"/>
      <c r="C257" s="96"/>
      <c r="D257" s="33"/>
      <c r="E257" s="34"/>
      <c r="F257" s="96"/>
      <c r="G257" s="33"/>
      <c r="H257" s="98"/>
      <c r="I257" s="14"/>
      <c r="J257" s="6"/>
      <c r="K257" s="6"/>
      <c r="L257" s="6"/>
      <c r="M257" s="6"/>
      <c r="N257" s="6"/>
      <c r="O257" s="6"/>
      <c r="P257" s="6"/>
      <c r="Q257" s="6"/>
      <c r="R257" s="6"/>
      <c r="S257" s="6"/>
      <c r="T257" s="6"/>
      <c r="U257" s="6"/>
      <c r="V257" s="6"/>
      <c r="W257" s="6"/>
      <c r="X257" s="6"/>
      <c r="Y257" s="6"/>
      <c r="Z257" s="6"/>
    </row>
    <row r="258" spans="2:26" ht="15.75" customHeight="1" x14ac:dyDescent="0.15">
      <c r="B258" s="6"/>
      <c r="C258" s="96"/>
      <c r="D258" s="33"/>
      <c r="E258" s="34"/>
      <c r="F258" s="96"/>
      <c r="G258" s="33"/>
      <c r="H258" s="98"/>
      <c r="I258" s="14"/>
      <c r="J258" s="6"/>
      <c r="K258" s="6"/>
      <c r="L258" s="6"/>
      <c r="M258" s="6"/>
      <c r="N258" s="6"/>
      <c r="O258" s="6"/>
      <c r="P258" s="6"/>
      <c r="Q258" s="6"/>
      <c r="R258" s="6"/>
      <c r="S258" s="6"/>
      <c r="T258" s="6"/>
      <c r="U258" s="6"/>
      <c r="V258" s="6"/>
      <c r="W258" s="6"/>
      <c r="X258" s="6"/>
      <c r="Y258" s="6"/>
      <c r="Z258" s="6"/>
    </row>
    <row r="259" spans="2:26" ht="15.75" customHeight="1" x14ac:dyDescent="0.15">
      <c r="B259" s="6"/>
      <c r="C259" s="96"/>
      <c r="D259" s="33"/>
      <c r="E259" s="34"/>
      <c r="F259" s="96"/>
      <c r="G259" s="33"/>
      <c r="H259" s="98"/>
      <c r="I259" s="14"/>
      <c r="J259" s="6"/>
      <c r="K259" s="6"/>
      <c r="L259" s="6"/>
      <c r="M259" s="6"/>
      <c r="N259" s="6"/>
      <c r="O259" s="6"/>
      <c r="P259" s="6"/>
      <c r="Q259" s="6"/>
      <c r="R259" s="6"/>
      <c r="S259" s="6"/>
      <c r="T259" s="6"/>
      <c r="U259" s="6"/>
      <c r="V259" s="6"/>
      <c r="W259" s="6"/>
      <c r="X259" s="6"/>
      <c r="Y259" s="6"/>
      <c r="Z259" s="6"/>
    </row>
    <row r="260" spans="2:26" ht="15.75" customHeight="1" x14ac:dyDescent="0.15">
      <c r="B260" s="6"/>
      <c r="C260" s="96"/>
      <c r="D260" s="33"/>
      <c r="E260" s="34"/>
      <c r="F260" s="96"/>
      <c r="G260" s="33"/>
      <c r="H260" s="98"/>
      <c r="I260" s="14"/>
      <c r="J260" s="6"/>
      <c r="K260" s="6"/>
      <c r="L260" s="6"/>
      <c r="M260" s="6"/>
      <c r="N260" s="6"/>
      <c r="O260" s="6"/>
      <c r="P260" s="6"/>
      <c r="Q260" s="6"/>
      <c r="R260" s="6"/>
      <c r="S260" s="6"/>
      <c r="T260" s="6"/>
      <c r="U260" s="6"/>
      <c r="V260" s="6"/>
      <c r="W260" s="6"/>
      <c r="X260" s="6"/>
      <c r="Y260" s="6"/>
      <c r="Z260" s="6"/>
    </row>
    <row r="261" spans="2:26" ht="15.75" customHeight="1" x14ac:dyDescent="0.15">
      <c r="B261" s="6"/>
      <c r="C261" s="96"/>
      <c r="D261" s="33"/>
      <c r="E261" s="34"/>
      <c r="F261" s="96"/>
      <c r="G261" s="33"/>
      <c r="H261" s="98"/>
      <c r="I261" s="14"/>
      <c r="J261" s="6"/>
      <c r="K261" s="6"/>
      <c r="L261" s="6"/>
      <c r="M261" s="6"/>
      <c r="N261" s="6"/>
      <c r="O261" s="6"/>
      <c r="P261" s="6"/>
      <c r="Q261" s="6"/>
      <c r="R261" s="6"/>
      <c r="S261" s="6"/>
      <c r="T261" s="6"/>
      <c r="U261" s="6"/>
      <c r="V261" s="6"/>
      <c r="W261" s="6"/>
      <c r="X261" s="6"/>
      <c r="Y261" s="6"/>
      <c r="Z261" s="6"/>
    </row>
    <row r="262" spans="2:26" ht="15.75" customHeight="1" x14ac:dyDescent="0.15">
      <c r="B262" s="6"/>
      <c r="C262" s="96"/>
      <c r="D262" s="33"/>
      <c r="E262" s="34"/>
      <c r="F262" s="96"/>
      <c r="G262" s="33"/>
      <c r="H262" s="98"/>
      <c r="I262" s="14"/>
      <c r="J262" s="6"/>
      <c r="K262" s="6"/>
      <c r="L262" s="6"/>
      <c r="M262" s="6"/>
      <c r="N262" s="6"/>
      <c r="O262" s="6"/>
      <c r="P262" s="6"/>
      <c r="Q262" s="6"/>
      <c r="R262" s="6"/>
      <c r="S262" s="6"/>
      <c r="T262" s="6"/>
      <c r="U262" s="6"/>
      <c r="V262" s="6"/>
      <c r="W262" s="6"/>
      <c r="X262" s="6"/>
      <c r="Y262" s="6"/>
      <c r="Z262" s="6"/>
    </row>
    <row r="263" spans="2:26" ht="15.75" customHeight="1" x14ac:dyDescent="0.15">
      <c r="B263" s="6"/>
      <c r="C263" s="96"/>
      <c r="D263" s="33"/>
      <c r="E263" s="34"/>
      <c r="F263" s="96"/>
      <c r="G263" s="33"/>
      <c r="H263" s="98"/>
      <c r="I263" s="14"/>
      <c r="J263" s="6"/>
      <c r="K263" s="6"/>
      <c r="L263" s="6"/>
      <c r="M263" s="6"/>
      <c r="N263" s="6"/>
      <c r="O263" s="6"/>
      <c r="P263" s="6"/>
      <c r="Q263" s="6"/>
      <c r="R263" s="6"/>
      <c r="S263" s="6"/>
      <c r="T263" s="6"/>
      <c r="U263" s="6"/>
      <c r="V263" s="6"/>
      <c r="W263" s="6"/>
      <c r="X263" s="6"/>
      <c r="Y263" s="6"/>
      <c r="Z263" s="6"/>
    </row>
    <row r="264" spans="2:26" ht="15.75" customHeight="1" x14ac:dyDescent="0.15">
      <c r="B264" s="6"/>
      <c r="C264" s="96"/>
      <c r="D264" s="33"/>
      <c r="E264" s="34"/>
      <c r="F264" s="96"/>
      <c r="G264" s="33"/>
      <c r="H264" s="98"/>
      <c r="I264" s="14"/>
      <c r="J264" s="6"/>
      <c r="K264" s="6"/>
      <c r="L264" s="6"/>
      <c r="M264" s="6"/>
      <c r="N264" s="6"/>
      <c r="O264" s="6"/>
      <c r="P264" s="6"/>
      <c r="Q264" s="6"/>
      <c r="R264" s="6"/>
      <c r="S264" s="6"/>
      <c r="T264" s="6"/>
      <c r="U264" s="6"/>
      <c r="V264" s="6"/>
      <c r="W264" s="6"/>
      <c r="X264" s="6"/>
      <c r="Y264" s="6"/>
      <c r="Z264" s="6"/>
    </row>
    <row r="265" spans="2:26" ht="15.75" customHeight="1" x14ac:dyDescent="0.15">
      <c r="B265" s="6"/>
      <c r="C265" s="96"/>
      <c r="D265" s="33"/>
      <c r="E265" s="34"/>
      <c r="F265" s="96"/>
      <c r="G265" s="33"/>
      <c r="H265" s="98"/>
      <c r="I265" s="14"/>
      <c r="J265" s="6"/>
      <c r="K265" s="6"/>
      <c r="L265" s="6"/>
      <c r="M265" s="6"/>
      <c r="N265" s="6"/>
      <c r="O265" s="6"/>
      <c r="P265" s="6"/>
      <c r="Q265" s="6"/>
      <c r="R265" s="6"/>
      <c r="S265" s="6"/>
      <c r="T265" s="6"/>
      <c r="U265" s="6"/>
      <c r="V265" s="6"/>
      <c r="W265" s="6"/>
      <c r="X265" s="6"/>
      <c r="Y265" s="6"/>
      <c r="Z265" s="6"/>
    </row>
    <row r="266" spans="2:26" ht="15.75" customHeight="1" x14ac:dyDescent="0.15">
      <c r="B266" s="6"/>
      <c r="C266" s="96"/>
      <c r="D266" s="33"/>
      <c r="E266" s="34"/>
      <c r="F266" s="96"/>
      <c r="G266" s="33"/>
      <c r="H266" s="98"/>
      <c r="I266" s="14"/>
      <c r="J266" s="6"/>
      <c r="K266" s="6"/>
      <c r="L266" s="6"/>
      <c r="M266" s="6"/>
      <c r="N266" s="6"/>
      <c r="O266" s="6"/>
      <c r="P266" s="6"/>
      <c r="Q266" s="6"/>
      <c r="R266" s="6"/>
      <c r="S266" s="6"/>
      <c r="T266" s="6"/>
      <c r="U266" s="6"/>
      <c r="V266" s="6"/>
      <c r="W266" s="6"/>
      <c r="X266" s="6"/>
      <c r="Y266" s="6"/>
      <c r="Z266" s="6"/>
    </row>
    <row r="267" spans="2:26" ht="15.75" customHeight="1" x14ac:dyDescent="0.15">
      <c r="B267" s="6"/>
      <c r="C267" s="96"/>
      <c r="D267" s="33"/>
      <c r="E267" s="34"/>
      <c r="F267" s="96"/>
      <c r="G267" s="33"/>
      <c r="H267" s="98"/>
      <c r="I267" s="14"/>
      <c r="J267" s="6"/>
      <c r="K267" s="6"/>
      <c r="L267" s="6"/>
      <c r="M267" s="6"/>
      <c r="N267" s="6"/>
      <c r="O267" s="6"/>
      <c r="P267" s="6"/>
      <c r="Q267" s="6"/>
      <c r="R267" s="6"/>
      <c r="S267" s="6"/>
      <c r="T267" s="6"/>
      <c r="U267" s="6"/>
      <c r="V267" s="6"/>
      <c r="W267" s="6"/>
      <c r="X267" s="6"/>
      <c r="Y267" s="6"/>
      <c r="Z267" s="6"/>
    </row>
    <row r="268" spans="2:26" ht="15.75" customHeight="1" x14ac:dyDescent="0.15">
      <c r="B268" s="6"/>
      <c r="C268" s="96"/>
      <c r="D268" s="33"/>
      <c r="E268" s="34"/>
      <c r="F268" s="96"/>
      <c r="G268" s="33"/>
      <c r="H268" s="98"/>
      <c r="I268" s="14"/>
      <c r="J268" s="6"/>
      <c r="K268" s="6"/>
      <c r="L268" s="6"/>
      <c r="M268" s="6"/>
      <c r="N268" s="6"/>
      <c r="O268" s="6"/>
      <c r="P268" s="6"/>
      <c r="Q268" s="6"/>
      <c r="R268" s="6"/>
      <c r="S268" s="6"/>
      <c r="T268" s="6"/>
      <c r="U268" s="6"/>
      <c r="V268" s="6"/>
      <c r="W268" s="6"/>
      <c r="X268" s="6"/>
      <c r="Y268" s="6"/>
      <c r="Z268" s="6"/>
    </row>
    <row r="269" spans="2:26" ht="15.75" customHeight="1" x14ac:dyDescent="0.15">
      <c r="B269" s="6"/>
      <c r="C269" s="96"/>
      <c r="D269" s="33"/>
      <c r="E269" s="34"/>
      <c r="F269" s="96"/>
      <c r="G269" s="33"/>
      <c r="H269" s="98"/>
      <c r="I269" s="14"/>
      <c r="J269" s="6"/>
      <c r="K269" s="6"/>
      <c r="L269" s="6"/>
      <c r="M269" s="6"/>
      <c r="N269" s="6"/>
      <c r="O269" s="6"/>
      <c r="P269" s="6"/>
      <c r="Q269" s="6"/>
      <c r="R269" s="6"/>
      <c r="S269" s="6"/>
      <c r="T269" s="6"/>
      <c r="U269" s="6"/>
      <c r="V269" s="6"/>
      <c r="W269" s="6"/>
      <c r="X269" s="6"/>
      <c r="Y269" s="6"/>
      <c r="Z269" s="6"/>
    </row>
    <row r="270" spans="2:26" ht="15.75" customHeight="1" x14ac:dyDescent="0.15">
      <c r="B270" s="6"/>
      <c r="C270" s="96"/>
      <c r="D270" s="33"/>
      <c r="E270" s="34"/>
      <c r="F270" s="96"/>
      <c r="G270" s="33"/>
      <c r="H270" s="98"/>
      <c r="I270" s="14"/>
      <c r="J270" s="6"/>
      <c r="K270" s="6"/>
      <c r="L270" s="6"/>
      <c r="M270" s="6"/>
      <c r="N270" s="6"/>
      <c r="O270" s="6"/>
      <c r="P270" s="6"/>
      <c r="Q270" s="6"/>
      <c r="R270" s="6"/>
      <c r="S270" s="6"/>
      <c r="T270" s="6"/>
      <c r="U270" s="6"/>
      <c r="V270" s="6"/>
      <c r="W270" s="6"/>
      <c r="X270" s="6"/>
      <c r="Y270" s="6"/>
      <c r="Z270" s="6"/>
    </row>
    <row r="271" spans="2:26" ht="15.75" customHeight="1" x14ac:dyDescent="0.15">
      <c r="B271" s="6"/>
      <c r="C271" s="96"/>
      <c r="D271" s="33"/>
      <c r="E271" s="34"/>
      <c r="F271" s="96"/>
      <c r="G271" s="33"/>
      <c r="H271" s="98"/>
      <c r="I271" s="14"/>
      <c r="J271" s="6"/>
      <c r="K271" s="6"/>
      <c r="L271" s="6"/>
      <c r="M271" s="6"/>
      <c r="N271" s="6"/>
      <c r="O271" s="6"/>
      <c r="P271" s="6"/>
      <c r="Q271" s="6"/>
      <c r="R271" s="6"/>
      <c r="S271" s="6"/>
      <c r="T271" s="6"/>
      <c r="U271" s="6"/>
      <c r="V271" s="6"/>
      <c r="W271" s="6"/>
      <c r="X271" s="6"/>
      <c r="Y271" s="6"/>
      <c r="Z271" s="6"/>
    </row>
    <row r="272" spans="2:26" ht="15.75" customHeight="1" x14ac:dyDescent="0.15">
      <c r="B272" s="6"/>
      <c r="C272" s="96"/>
      <c r="D272" s="33"/>
      <c r="E272" s="34"/>
      <c r="F272" s="96"/>
      <c r="G272" s="33"/>
      <c r="H272" s="98"/>
      <c r="I272" s="14"/>
      <c r="J272" s="6"/>
      <c r="K272" s="6"/>
      <c r="L272" s="6"/>
      <c r="M272" s="6"/>
      <c r="N272" s="6"/>
      <c r="O272" s="6"/>
      <c r="P272" s="6"/>
      <c r="Q272" s="6"/>
      <c r="R272" s="6"/>
      <c r="S272" s="6"/>
      <c r="T272" s="6"/>
      <c r="U272" s="6"/>
      <c r="V272" s="6"/>
      <c r="W272" s="6"/>
      <c r="X272" s="6"/>
      <c r="Y272" s="6"/>
      <c r="Z272" s="6"/>
    </row>
    <row r="273" spans="2:26" ht="15.75" customHeight="1" x14ac:dyDescent="0.15">
      <c r="B273" s="6"/>
      <c r="C273" s="96"/>
      <c r="D273" s="33"/>
      <c r="E273" s="34"/>
      <c r="F273" s="96"/>
      <c r="G273" s="33"/>
      <c r="H273" s="98"/>
      <c r="I273" s="14"/>
      <c r="J273" s="6"/>
      <c r="K273" s="6"/>
      <c r="L273" s="6"/>
      <c r="M273" s="6"/>
      <c r="N273" s="6"/>
      <c r="O273" s="6"/>
      <c r="P273" s="6"/>
      <c r="Q273" s="6"/>
      <c r="R273" s="6"/>
      <c r="S273" s="6"/>
      <c r="T273" s="6"/>
      <c r="U273" s="6"/>
      <c r="V273" s="6"/>
      <c r="W273" s="6"/>
      <c r="X273" s="6"/>
      <c r="Y273" s="6"/>
      <c r="Z273" s="6"/>
    </row>
    <row r="274" spans="2:26" ht="15.75" customHeight="1" x14ac:dyDescent="0.15">
      <c r="B274" s="6"/>
      <c r="C274" s="96"/>
      <c r="D274" s="33"/>
      <c r="E274" s="34"/>
      <c r="F274" s="96"/>
      <c r="G274" s="33"/>
      <c r="H274" s="98"/>
      <c r="I274" s="14"/>
      <c r="J274" s="6"/>
      <c r="K274" s="6"/>
      <c r="L274" s="6"/>
      <c r="M274" s="6"/>
      <c r="N274" s="6"/>
      <c r="O274" s="6"/>
      <c r="P274" s="6"/>
      <c r="Q274" s="6"/>
      <c r="R274" s="6"/>
      <c r="S274" s="6"/>
      <c r="T274" s="6"/>
      <c r="U274" s="6"/>
      <c r="V274" s="6"/>
      <c r="W274" s="6"/>
      <c r="X274" s="6"/>
      <c r="Y274" s="6"/>
      <c r="Z274" s="6"/>
    </row>
    <row r="275" spans="2:26" ht="15.75" customHeight="1" x14ac:dyDescent="0.15">
      <c r="B275" s="6"/>
      <c r="C275" s="96"/>
      <c r="D275" s="33"/>
      <c r="E275" s="34"/>
      <c r="F275" s="96"/>
      <c r="G275" s="33"/>
      <c r="H275" s="98"/>
      <c r="I275" s="14"/>
      <c r="J275" s="6"/>
      <c r="K275" s="6"/>
      <c r="L275" s="6"/>
      <c r="M275" s="6"/>
      <c r="N275" s="6"/>
      <c r="O275" s="6"/>
      <c r="P275" s="6"/>
      <c r="Q275" s="6"/>
      <c r="R275" s="6"/>
      <c r="S275" s="6"/>
      <c r="T275" s="6"/>
      <c r="U275" s="6"/>
      <c r="V275" s="6"/>
      <c r="W275" s="6"/>
      <c r="X275" s="6"/>
      <c r="Y275" s="6"/>
      <c r="Z275" s="6"/>
    </row>
    <row r="276" spans="2:26" ht="15.75" customHeight="1" x14ac:dyDescent="0.15">
      <c r="B276" s="6"/>
      <c r="C276" s="96"/>
      <c r="D276" s="33"/>
      <c r="E276" s="34"/>
      <c r="F276" s="96"/>
      <c r="G276" s="33"/>
      <c r="H276" s="98"/>
      <c r="I276" s="14"/>
      <c r="J276" s="6"/>
      <c r="K276" s="6"/>
      <c r="L276" s="6"/>
      <c r="M276" s="6"/>
      <c r="N276" s="6"/>
      <c r="O276" s="6"/>
      <c r="P276" s="6"/>
      <c r="Q276" s="6"/>
      <c r="R276" s="6"/>
      <c r="S276" s="6"/>
      <c r="T276" s="6"/>
      <c r="U276" s="6"/>
      <c r="V276" s="6"/>
      <c r="W276" s="6"/>
      <c r="X276" s="6"/>
      <c r="Y276" s="6"/>
      <c r="Z276" s="6"/>
    </row>
    <row r="277" spans="2:26" ht="15.75" customHeight="1" x14ac:dyDescent="0.15">
      <c r="B277" s="6"/>
      <c r="C277" s="96"/>
      <c r="D277" s="33"/>
      <c r="E277" s="34"/>
      <c r="F277" s="96"/>
      <c r="G277" s="33"/>
      <c r="H277" s="98"/>
      <c r="I277" s="14"/>
      <c r="J277" s="6"/>
      <c r="K277" s="6"/>
      <c r="L277" s="6"/>
      <c r="M277" s="6"/>
      <c r="N277" s="6"/>
      <c r="O277" s="6"/>
      <c r="P277" s="6"/>
      <c r="Q277" s="6"/>
      <c r="R277" s="6"/>
      <c r="S277" s="6"/>
      <c r="T277" s="6"/>
      <c r="U277" s="6"/>
      <c r="V277" s="6"/>
      <c r="W277" s="6"/>
      <c r="X277" s="6"/>
      <c r="Y277" s="6"/>
      <c r="Z277" s="6"/>
    </row>
    <row r="278" spans="2:26" ht="15.75" customHeight="1" x14ac:dyDescent="0.15">
      <c r="B278" s="6"/>
      <c r="C278" s="96"/>
      <c r="D278" s="33"/>
      <c r="E278" s="34"/>
      <c r="F278" s="96"/>
      <c r="G278" s="33"/>
      <c r="H278" s="98"/>
      <c r="I278" s="14"/>
      <c r="J278" s="6"/>
      <c r="K278" s="6"/>
      <c r="L278" s="6"/>
      <c r="M278" s="6"/>
      <c r="N278" s="6"/>
      <c r="O278" s="6"/>
      <c r="P278" s="6"/>
      <c r="Q278" s="6"/>
      <c r="R278" s="6"/>
      <c r="S278" s="6"/>
      <c r="T278" s="6"/>
      <c r="U278" s="6"/>
      <c r="V278" s="6"/>
      <c r="W278" s="6"/>
      <c r="X278" s="6"/>
      <c r="Y278" s="6"/>
      <c r="Z278" s="6"/>
    </row>
    <row r="279" spans="2:26" ht="15.75" customHeight="1" x14ac:dyDescent="0.15">
      <c r="B279" s="6"/>
      <c r="C279" s="96"/>
      <c r="D279" s="33"/>
      <c r="E279" s="34"/>
      <c r="F279" s="96"/>
      <c r="G279" s="33"/>
      <c r="H279" s="98"/>
      <c r="I279" s="14"/>
      <c r="J279" s="6"/>
      <c r="K279" s="6"/>
      <c r="L279" s="6"/>
      <c r="M279" s="6"/>
      <c r="N279" s="6"/>
      <c r="O279" s="6"/>
      <c r="P279" s="6"/>
      <c r="Q279" s="6"/>
      <c r="R279" s="6"/>
      <c r="S279" s="6"/>
      <c r="T279" s="6"/>
      <c r="U279" s="6"/>
      <c r="V279" s="6"/>
      <c r="W279" s="6"/>
      <c r="X279" s="6"/>
      <c r="Y279" s="6"/>
      <c r="Z279" s="6"/>
    </row>
    <row r="280" spans="2:26" ht="15.75" customHeight="1" x14ac:dyDescent="0.15">
      <c r="B280" s="6"/>
      <c r="C280" s="96"/>
      <c r="D280" s="33"/>
      <c r="E280" s="34"/>
      <c r="F280" s="96"/>
      <c r="G280" s="33"/>
      <c r="H280" s="98"/>
      <c r="I280" s="14"/>
      <c r="J280" s="6"/>
      <c r="K280" s="6"/>
      <c r="L280" s="6"/>
      <c r="M280" s="6"/>
      <c r="N280" s="6"/>
      <c r="O280" s="6"/>
      <c r="P280" s="6"/>
      <c r="Q280" s="6"/>
      <c r="R280" s="6"/>
      <c r="S280" s="6"/>
      <c r="T280" s="6"/>
      <c r="U280" s="6"/>
      <c r="V280" s="6"/>
      <c r="W280" s="6"/>
      <c r="X280" s="6"/>
      <c r="Y280" s="6"/>
      <c r="Z280" s="6"/>
    </row>
    <row r="281" spans="2:26" ht="15.75" customHeight="1" x14ac:dyDescent="0.15">
      <c r="B281" s="6"/>
      <c r="C281" s="96"/>
      <c r="D281" s="33"/>
      <c r="E281" s="34"/>
      <c r="F281" s="96"/>
      <c r="G281" s="33"/>
      <c r="H281" s="98"/>
      <c r="I281" s="14"/>
      <c r="J281" s="6"/>
      <c r="K281" s="6"/>
      <c r="L281" s="6"/>
      <c r="M281" s="6"/>
      <c r="N281" s="6"/>
      <c r="O281" s="6"/>
      <c r="P281" s="6"/>
      <c r="Q281" s="6"/>
      <c r="R281" s="6"/>
      <c r="S281" s="6"/>
      <c r="T281" s="6"/>
      <c r="U281" s="6"/>
      <c r="V281" s="6"/>
      <c r="W281" s="6"/>
      <c r="X281" s="6"/>
      <c r="Y281" s="6"/>
      <c r="Z281" s="6"/>
    </row>
    <row r="282" spans="2:26" ht="15.75" customHeight="1" x14ac:dyDescent="0.15">
      <c r="B282" s="6"/>
      <c r="C282" s="96"/>
      <c r="D282" s="33"/>
      <c r="E282" s="34"/>
      <c r="F282" s="96"/>
      <c r="G282" s="33"/>
      <c r="H282" s="98"/>
      <c r="I282" s="14"/>
      <c r="J282" s="6"/>
      <c r="K282" s="6"/>
      <c r="L282" s="6"/>
      <c r="M282" s="6"/>
      <c r="N282" s="6"/>
      <c r="O282" s="6"/>
      <c r="P282" s="6"/>
      <c r="Q282" s="6"/>
      <c r="R282" s="6"/>
      <c r="S282" s="6"/>
      <c r="T282" s="6"/>
      <c r="U282" s="6"/>
      <c r="V282" s="6"/>
      <c r="W282" s="6"/>
      <c r="X282" s="6"/>
      <c r="Y282" s="6"/>
      <c r="Z282" s="6"/>
    </row>
    <row r="283" spans="2:26" ht="15.75" customHeight="1" x14ac:dyDescent="0.15">
      <c r="B283" s="6"/>
      <c r="C283" s="96"/>
      <c r="D283" s="33"/>
      <c r="E283" s="34"/>
      <c r="F283" s="96"/>
      <c r="G283" s="33"/>
      <c r="H283" s="98"/>
      <c r="I283" s="14"/>
      <c r="J283" s="6"/>
      <c r="K283" s="6"/>
      <c r="L283" s="6"/>
      <c r="M283" s="6"/>
      <c r="N283" s="6"/>
      <c r="O283" s="6"/>
      <c r="P283" s="6"/>
      <c r="Q283" s="6"/>
      <c r="R283" s="6"/>
      <c r="S283" s="6"/>
      <c r="T283" s="6"/>
      <c r="U283" s="6"/>
      <c r="V283" s="6"/>
      <c r="W283" s="6"/>
      <c r="X283" s="6"/>
      <c r="Y283" s="6"/>
      <c r="Z283" s="6"/>
    </row>
    <row r="284" spans="2:26" ht="15.75" customHeight="1" x14ac:dyDescent="0.15">
      <c r="B284" s="6"/>
      <c r="C284" s="96"/>
      <c r="D284" s="33"/>
      <c r="E284" s="34"/>
      <c r="F284" s="96"/>
      <c r="G284" s="33"/>
      <c r="H284" s="98"/>
      <c r="I284" s="14"/>
      <c r="J284" s="6"/>
      <c r="K284" s="6"/>
      <c r="L284" s="6"/>
      <c r="M284" s="6"/>
      <c r="N284" s="6"/>
      <c r="O284" s="6"/>
      <c r="P284" s="6"/>
      <c r="Q284" s="6"/>
      <c r="R284" s="6"/>
      <c r="S284" s="6"/>
      <c r="T284" s="6"/>
      <c r="U284" s="6"/>
      <c r="V284" s="6"/>
      <c r="W284" s="6"/>
      <c r="X284" s="6"/>
      <c r="Y284" s="6"/>
      <c r="Z284" s="6"/>
    </row>
    <row r="285" spans="2:26" ht="15.75" customHeight="1" x14ac:dyDescent="0.15">
      <c r="B285" s="6"/>
      <c r="C285" s="96"/>
      <c r="D285" s="33"/>
      <c r="E285" s="34"/>
      <c r="F285" s="96"/>
      <c r="G285" s="33"/>
      <c r="H285" s="98"/>
      <c r="I285" s="14"/>
      <c r="J285" s="6"/>
      <c r="K285" s="6"/>
      <c r="L285" s="6"/>
      <c r="M285" s="6"/>
      <c r="N285" s="6"/>
      <c r="O285" s="6"/>
      <c r="P285" s="6"/>
      <c r="Q285" s="6"/>
      <c r="R285" s="6"/>
      <c r="S285" s="6"/>
      <c r="T285" s="6"/>
      <c r="U285" s="6"/>
      <c r="V285" s="6"/>
      <c r="W285" s="6"/>
      <c r="X285" s="6"/>
      <c r="Y285" s="6"/>
      <c r="Z285" s="6"/>
    </row>
    <row r="286" spans="2:26" ht="15.75" customHeight="1" x14ac:dyDescent="0.15">
      <c r="B286" s="6"/>
      <c r="C286" s="96"/>
      <c r="D286" s="33"/>
      <c r="E286" s="34"/>
      <c r="F286" s="96"/>
      <c r="G286" s="33"/>
      <c r="H286" s="98"/>
      <c r="I286" s="14"/>
      <c r="J286" s="6"/>
      <c r="K286" s="6"/>
      <c r="L286" s="6"/>
      <c r="M286" s="6"/>
      <c r="N286" s="6"/>
      <c r="O286" s="6"/>
      <c r="P286" s="6"/>
      <c r="Q286" s="6"/>
      <c r="R286" s="6"/>
      <c r="S286" s="6"/>
      <c r="T286" s="6"/>
      <c r="U286" s="6"/>
      <c r="V286" s="6"/>
      <c r="W286" s="6"/>
      <c r="X286" s="6"/>
      <c r="Y286" s="6"/>
      <c r="Z286" s="6"/>
    </row>
    <row r="287" spans="2:26" ht="15.75" customHeight="1" x14ac:dyDescent="0.15">
      <c r="B287" s="6"/>
      <c r="C287" s="96"/>
      <c r="D287" s="33"/>
      <c r="E287" s="34"/>
      <c r="F287" s="96"/>
      <c r="G287" s="33"/>
      <c r="H287" s="98"/>
      <c r="I287" s="14"/>
      <c r="J287" s="6"/>
      <c r="K287" s="6"/>
      <c r="L287" s="6"/>
      <c r="M287" s="6"/>
      <c r="N287" s="6"/>
      <c r="O287" s="6"/>
      <c r="P287" s="6"/>
      <c r="Q287" s="6"/>
      <c r="R287" s="6"/>
      <c r="S287" s="6"/>
      <c r="T287" s="6"/>
      <c r="U287" s="6"/>
      <c r="V287" s="6"/>
      <c r="W287" s="6"/>
      <c r="X287" s="6"/>
      <c r="Y287" s="6"/>
      <c r="Z287" s="6"/>
    </row>
    <row r="288" spans="2:26" ht="15.75" customHeight="1" x14ac:dyDescent="0.15">
      <c r="B288" s="6"/>
      <c r="C288" s="96"/>
      <c r="D288" s="33"/>
      <c r="E288" s="34"/>
      <c r="F288" s="96"/>
      <c r="G288" s="33"/>
      <c r="H288" s="98"/>
      <c r="I288" s="14"/>
      <c r="J288" s="6"/>
      <c r="K288" s="6"/>
      <c r="L288" s="6"/>
      <c r="M288" s="6"/>
      <c r="N288" s="6"/>
      <c r="O288" s="6"/>
      <c r="P288" s="6"/>
      <c r="Q288" s="6"/>
      <c r="R288" s="6"/>
      <c r="S288" s="6"/>
      <c r="T288" s="6"/>
      <c r="U288" s="6"/>
      <c r="V288" s="6"/>
      <c r="W288" s="6"/>
      <c r="X288" s="6"/>
      <c r="Y288" s="6"/>
      <c r="Z288" s="6"/>
    </row>
    <row r="289" spans="2:26" ht="15.75" customHeight="1" x14ac:dyDescent="0.15">
      <c r="B289" s="6"/>
      <c r="C289" s="96"/>
      <c r="D289" s="33"/>
      <c r="E289" s="34"/>
      <c r="F289" s="96"/>
      <c r="G289" s="33"/>
      <c r="H289" s="98"/>
      <c r="I289" s="14"/>
      <c r="J289" s="6"/>
      <c r="K289" s="6"/>
      <c r="L289" s="6"/>
      <c r="M289" s="6"/>
      <c r="N289" s="6"/>
      <c r="O289" s="6"/>
      <c r="P289" s="6"/>
      <c r="Q289" s="6"/>
      <c r="R289" s="6"/>
      <c r="S289" s="6"/>
      <c r="T289" s="6"/>
      <c r="U289" s="6"/>
      <c r="V289" s="6"/>
      <c r="W289" s="6"/>
      <c r="X289" s="6"/>
      <c r="Y289" s="6"/>
      <c r="Z289" s="6"/>
    </row>
    <row r="290" spans="2:26" ht="15.75" customHeight="1" x14ac:dyDescent="0.15">
      <c r="B290" s="6"/>
      <c r="C290" s="96"/>
      <c r="D290" s="33"/>
      <c r="E290" s="34"/>
      <c r="F290" s="96"/>
      <c r="G290" s="33"/>
      <c r="H290" s="98"/>
      <c r="I290" s="14"/>
      <c r="J290" s="6"/>
      <c r="K290" s="6"/>
      <c r="L290" s="6"/>
      <c r="M290" s="6"/>
      <c r="N290" s="6"/>
      <c r="O290" s="6"/>
      <c r="P290" s="6"/>
      <c r="Q290" s="6"/>
      <c r="R290" s="6"/>
      <c r="S290" s="6"/>
      <c r="T290" s="6"/>
      <c r="U290" s="6"/>
      <c r="V290" s="6"/>
      <c r="W290" s="6"/>
      <c r="X290" s="6"/>
      <c r="Y290" s="6"/>
      <c r="Z290" s="6"/>
    </row>
    <row r="291" spans="2:26" ht="15.75" customHeight="1" x14ac:dyDescent="0.15">
      <c r="B291" s="6"/>
      <c r="C291" s="96"/>
      <c r="D291" s="33"/>
      <c r="E291" s="34"/>
      <c r="F291" s="96"/>
      <c r="G291" s="33"/>
      <c r="H291" s="98"/>
      <c r="I291" s="14"/>
      <c r="J291" s="6"/>
      <c r="K291" s="6"/>
      <c r="L291" s="6"/>
      <c r="M291" s="6"/>
      <c r="N291" s="6"/>
      <c r="O291" s="6"/>
      <c r="P291" s="6"/>
      <c r="Q291" s="6"/>
      <c r="R291" s="6"/>
      <c r="S291" s="6"/>
      <c r="T291" s="6"/>
      <c r="U291" s="6"/>
      <c r="V291" s="6"/>
      <c r="W291" s="6"/>
      <c r="X291" s="6"/>
      <c r="Y291" s="6"/>
      <c r="Z291" s="6"/>
    </row>
    <row r="292" spans="2:26" ht="15.75" customHeight="1" x14ac:dyDescent="0.15">
      <c r="B292" s="6"/>
      <c r="C292" s="96"/>
      <c r="D292" s="33"/>
      <c r="E292" s="34"/>
      <c r="F292" s="96"/>
      <c r="G292" s="33"/>
      <c r="H292" s="98"/>
      <c r="I292" s="14"/>
      <c r="J292" s="6"/>
      <c r="K292" s="6"/>
      <c r="L292" s="6"/>
      <c r="M292" s="6"/>
      <c r="N292" s="6"/>
      <c r="O292" s="6"/>
      <c r="P292" s="6"/>
      <c r="Q292" s="6"/>
      <c r="R292" s="6"/>
      <c r="S292" s="6"/>
      <c r="T292" s="6"/>
      <c r="U292" s="6"/>
      <c r="V292" s="6"/>
      <c r="W292" s="6"/>
      <c r="X292" s="6"/>
      <c r="Y292" s="6"/>
      <c r="Z292" s="6"/>
    </row>
    <row r="293" spans="2:26" ht="15.75" customHeight="1" x14ac:dyDescent="0.15">
      <c r="B293" s="6"/>
      <c r="C293" s="96"/>
      <c r="D293" s="33"/>
      <c r="E293" s="34"/>
      <c r="F293" s="96"/>
      <c r="G293" s="33"/>
      <c r="H293" s="98"/>
      <c r="I293" s="14"/>
      <c r="J293" s="6"/>
      <c r="K293" s="6"/>
      <c r="L293" s="6"/>
      <c r="M293" s="6"/>
      <c r="N293" s="6"/>
      <c r="O293" s="6"/>
      <c r="P293" s="6"/>
      <c r="Q293" s="6"/>
      <c r="R293" s="6"/>
      <c r="S293" s="6"/>
      <c r="T293" s="6"/>
      <c r="U293" s="6"/>
      <c r="V293" s="6"/>
      <c r="W293" s="6"/>
      <c r="X293" s="6"/>
      <c r="Y293" s="6"/>
      <c r="Z293" s="6"/>
    </row>
    <row r="294" spans="2:26" ht="15.75" customHeight="1" x14ac:dyDescent="0.15">
      <c r="B294" s="6"/>
      <c r="C294" s="96"/>
      <c r="D294" s="33"/>
      <c r="E294" s="34"/>
      <c r="F294" s="96"/>
      <c r="G294" s="33"/>
      <c r="H294" s="98"/>
      <c r="I294" s="14"/>
      <c r="J294" s="6"/>
      <c r="K294" s="6"/>
      <c r="L294" s="6"/>
      <c r="M294" s="6"/>
      <c r="N294" s="6"/>
      <c r="O294" s="6"/>
      <c r="P294" s="6"/>
      <c r="Q294" s="6"/>
      <c r="R294" s="6"/>
      <c r="S294" s="6"/>
      <c r="T294" s="6"/>
      <c r="U294" s="6"/>
      <c r="V294" s="6"/>
      <c r="W294" s="6"/>
      <c r="X294" s="6"/>
      <c r="Y294" s="6"/>
      <c r="Z294" s="6"/>
    </row>
    <row r="295" spans="2:26" ht="15.75" customHeight="1" x14ac:dyDescent="0.15">
      <c r="B295" s="6"/>
      <c r="C295" s="96"/>
      <c r="D295" s="33"/>
      <c r="E295" s="34"/>
      <c r="F295" s="96"/>
      <c r="G295" s="33"/>
      <c r="H295" s="98"/>
      <c r="I295" s="14"/>
      <c r="J295" s="6"/>
      <c r="K295" s="6"/>
      <c r="L295" s="6"/>
      <c r="M295" s="6"/>
      <c r="N295" s="6"/>
      <c r="O295" s="6"/>
      <c r="P295" s="6"/>
      <c r="Q295" s="6"/>
      <c r="R295" s="6"/>
      <c r="S295" s="6"/>
      <c r="T295" s="6"/>
      <c r="U295" s="6"/>
      <c r="V295" s="6"/>
      <c r="W295" s="6"/>
      <c r="X295" s="6"/>
      <c r="Y295" s="6"/>
      <c r="Z295" s="6"/>
    </row>
    <row r="296" spans="2:26" ht="15.75" customHeight="1" x14ac:dyDescent="0.15">
      <c r="B296" s="6"/>
      <c r="C296" s="96"/>
      <c r="D296" s="33"/>
      <c r="E296" s="34"/>
      <c r="F296" s="96"/>
      <c r="G296" s="33"/>
      <c r="H296" s="98"/>
      <c r="I296" s="14"/>
      <c r="J296" s="6"/>
      <c r="K296" s="6"/>
      <c r="L296" s="6"/>
      <c r="M296" s="6"/>
      <c r="N296" s="6"/>
      <c r="O296" s="6"/>
      <c r="P296" s="6"/>
      <c r="Q296" s="6"/>
      <c r="R296" s="6"/>
      <c r="S296" s="6"/>
      <c r="T296" s="6"/>
      <c r="U296" s="6"/>
      <c r="V296" s="6"/>
      <c r="W296" s="6"/>
      <c r="X296" s="6"/>
      <c r="Y296" s="6"/>
      <c r="Z296" s="6"/>
    </row>
    <row r="297" spans="2:26" ht="15.75" customHeight="1" x14ac:dyDescent="0.15">
      <c r="B297" s="6"/>
      <c r="C297" s="96"/>
      <c r="D297" s="33"/>
      <c r="E297" s="34"/>
      <c r="F297" s="96"/>
      <c r="G297" s="33"/>
      <c r="H297" s="98"/>
      <c r="I297" s="14"/>
      <c r="J297" s="6"/>
      <c r="K297" s="6"/>
      <c r="L297" s="6"/>
      <c r="M297" s="6"/>
      <c r="N297" s="6"/>
      <c r="O297" s="6"/>
      <c r="P297" s="6"/>
      <c r="Q297" s="6"/>
      <c r="R297" s="6"/>
      <c r="S297" s="6"/>
      <c r="T297" s="6"/>
      <c r="U297" s="6"/>
      <c r="V297" s="6"/>
      <c r="W297" s="6"/>
      <c r="X297" s="6"/>
      <c r="Y297" s="6"/>
      <c r="Z297" s="6"/>
    </row>
    <row r="298" spans="2:26" ht="15.75" customHeight="1" x14ac:dyDescent="0.15">
      <c r="B298" s="6"/>
      <c r="C298" s="96"/>
      <c r="D298" s="33"/>
      <c r="E298" s="34"/>
      <c r="F298" s="96"/>
      <c r="G298" s="33"/>
      <c r="H298" s="98"/>
      <c r="I298" s="14"/>
      <c r="J298" s="6"/>
      <c r="K298" s="6"/>
      <c r="L298" s="6"/>
      <c r="M298" s="6"/>
      <c r="N298" s="6"/>
      <c r="O298" s="6"/>
      <c r="P298" s="6"/>
      <c r="Q298" s="6"/>
      <c r="R298" s="6"/>
      <c r="S298" s="6"/>
      <c r="T298" s="6"/>
      <c r="U298" s="6"/>
      <c r="V298" s="6"/>
      <c r="W298" s="6"/>
      <c r="X298" s="6"/>
      <c r="Y298" s="6"/>
      <c r="Z298" s="6"/>
    </row>
    <row r="299" spans="2:26" ht="15.75" customHeight="1" x14ac:dyDescent="0.15">
      <c r="B299" s="6"/>
      <c r="C299" s="96"/>
      <c r="D299" s="33"/>
      <c r="E299" s="34"/>
      <c r="F299" s="96"/>
      <c r="G299" s="33"/>
      <c r="H299" s="98"/>
      <c r="I299" s="14"/>
      <c r="J299" s="6"/>
      <c r="K299" s="6"/>
      <c r="L299" s="6"/>
      <c r="M299" s="6"/>
      <c r="N299" s="6"/>
      <c r="O299" s="6"/>
      <c r="P299" s="6"/>
      <c r="Q299" s="6"/>
      <c r="R299" s="6"/>
      <c r="S299" s="6"/>
      <c r="T299" s="6"/>
      <c r="U299" s="6"/>
      <c r="V299" s="6"/>
      <c r="W299" s="6"/>
      <c r="X299" s="6"/>
      <c r="Y299" s="6"/>
      <c r="Z299" s="6"/>
    </row>
    <row r="300" spans="2:26" ht="15.75" customHeight="1" x14ac:dyDescent="0.15">
      <c r="B300" s="6"/>
      <c r="C300" s="96"/>
      <c r="D300" s="33"/>
      <c r="E300" s="34"/>
      <c r="F300" s="96"/>
      <c r="G300" s="33"/>
      <c r="H300" s="98"/>
      <c r="I300" s="14"/>
      <c r="J300" s="6"/>
      <c r="K300" s="6"/>
      <c r="L300" s="6"/>
      <c r="M300" s="6"/>
      <c r="N300" s="6"/>
      <c r="O300" s="6"/>
      <c r="P300" s="6"/>
      <c r="Q300" s="6"/>
      <c r="R300" s="6"/>
      <c r="S300" s="6"/>
      <c r="T300" s="6"/>
      <c r="U300" s="6"/>
      <c r="V300" s="6"/>
      <c r="W300" s="6"/>
      <c r="X300" s="6"/>
      <c r="Y300" s="6"/>
      <c r="Z300" s="6"/>
    </row>
    <row r="301" spans="2:26" ht="15.75" customHeight="1" x14ac:dyDescent="0.15">
      <c r="B301" s="6"/>
      <c r="C301" s="96"/>
      <c r="D301" s="33"/>
      <c r="E301" s="34"/>
      <c r="F301" s="96"/>
      <c r="G301" s="33"/>
      <c r="H301" s="98"/>
      <c r="I301" s="14"/>
      <c r="J301" s="6"/>
      <c r="K301" s="6"/>
      <c r="L301" s="6"/>
      <c r="M301" s="6"/>
      <c r="N301" s="6"/>
      <c r="O301" s="6"/>
      <c r="P301" s="6"/>
      <c r="Q301" s="6"/>
      <c r="R301" s="6"/>
      <c r="S301" s="6"/>
      <c r="T301" s="6"/>
      <c r="U301" s="6"/>
      <c r="V301" s="6"/>
      <c r="W301" s="6"/>
      <c r="X301" s="6"/>
      <c r="Y301" s="6"/>
      <c r="Z301" s="6"/>
    </row>
    <row r="302" spans="2:26" ht="15.75" customHeight="1" x14ac:dyDescent="0.15">
      <c r="B302" s="6"/>
      <c r="C302" s="96"/>
      <c r="D302" s="33"/>
      <c r="E302" s="34"/>
      <c r="F302" s="96"/>
      <c r="G302" s="33"/>
      <c r="H302" s="98"/>
      <c r="I302" s="14"/>
      <c r="J302" s="6"/>
      <c r="K302" s="6"/>
      <c r="L302" s="6"/>
      <c r="M302" s="6"/>
      <c r="N302" s="6"/>
      <c r="O302" s="6"/>
      <c r="P302" s="6"/>
      <c r="Q302" s="6"/>
      <c r="R302" s="6"/>
      <c r="S302" s="6"/>
      <c r="T302" s="6"/>
      <c r="U302" s="6"/>
      <c r="V302" s="6"/>
      <c r="W302" s="6"/>
      <c r="X302" s="6"/>
      <c r="Y302" s="6"/>
      <c r="Z302" s="6"/>
    </row>
    <row r="303" spans="2:26" ht="15.75" customHeight="1" x14ac:dyDescent="0.15">
      <c r="B303" s="6"/>
      <c r="C303" s="96"/>
      <c r="D303" s="33"/>
      <c r="E303" s="34"/>
      <c r="F303" s="96"/>
      <c r="G303" s="33"/>
      <c r="H303" s="98"/>
      <c r="I303" s="14"/>
      <c r="J303" s="6"/>
      <c r="K303" s="6"/>
      <c r="L303" s="6"/>
      <c r="M303" s="6"/>
      <c r="N303" s="6"/>
      <c r="O303" s="6"/>
      <c r="P303" s="6"/>
      <c r="Q303" s="6"/>
      <c r="R303" s="6"/>
      <c r="S303" s="6"/>
      <c r="T303" s="6"/>
      <c r="U303" s="6"/>
      <c r="V303" s="6"/>
      <c r="W303" s="6"/>
      <c r="X303" s="6"/>
      <c r="Y303" s="6"/>
      <c r="Z303" s="6"/>
    </row>
    <row r="304" spans="2:26" ht="15.75" customHeight="1" x14ac:dyDescent="0.15">
      <c r="B304" s="6"/>
      <c r="C304" s="96"/>
      <c r="D304" s="33"/>
      <c r="E304" s="34"/>
      <c r="F304" s="96"/>
      <c r="G304" s="33"/>
      <c r="H304" s="98"/>
      <c r="I304" s="14"/>
      <c r="J304" s="6"/>
      <c r="K304" s="6"/>
      <c r="L304" s="6"/>
      <c r="M304" s="6"/>
      <c r="N304" s="6"/>
      <c r="O304" s="6"/>
      <c r="P304" s="6"/>
      <c r="Q304" s="6"/>
      <c r="R304" s="6"/>
      <c r="S304" s="6"/>
      <c r="T304" s="6"/>
      <c r="U304" s="6"/>
      <c r="V304" s="6"/>
      <c r="W304" s="6"/>
      <c r="X304" s="6"/>
      <c r="Y304" s="6"/>
      <c r="Z304" s="6"/>
    </row>
    <row r="305" spans="2:26" ht="15.75" customHeight="1" x14ac:dyDescent="0.15">
      <c r="B305" s="6"/>
      <c r="C305" s="96"/>
      <c r="D305" s="33"/>
      <c r="E305" s="34"/>
      <c r="F305" s="96"/>
      <c r="G305" s="33"/>
      <c r="H305" s="98"/>
      <c r="I305" s="14"/>
      <c r="J305" s="6"/>
      <c r="K305" s="6"/>
      <c r="L305" s="6"/>
      <c r="M305" s="6"/>
      <c r="N305" s="6"/>
      <c r="O305" s="6"/>
      <c r="P305" s="6"/>
      <c r="Q305" s="6"/>
      <c r="R305" s="6"/>
      <c r="S305" s="6"/>
      <c r="T305" s="6"/>
      <c r="U305" s="6"/>
      <c r="V305" s="6"/>
      <c r="W305" s="6"/>
      <c r="X305" s="6"/>
      <c r="Y305" s="6"/>
      <c r="Z305" s="6"/>
    </row>
    <row r="306" spans="2:26" ht="15.75" customHeight="1" x14ac:dyDescent="0.2"/>
    <row r="307" spans="2:26" ht="15.75" customHeight="1" x14ac:dyDescent="0.2"/>
    <row r="308" spans="2:26" ht="15.75" customHeight="1" x14ac:dyDescent="0.2"/>
    <row r="309" spans="2:26" ht="15.75" customHeight="1" x14ac:dyDescent="0.2"/>
    <row r="310" spans="2:26" ht="15.75" customHeight="1" x14ac:dyDescent="0.2"/>
    <row r="311" spans="2:26" ht="15.75" customHeight="1" x14ac:dyDescent="0.2"/>
    <row r="312" spans="2:26" ht="15.75" customHeight="1" x14ac:dyDescent="0.2"/>
    <row r="313" spans="2:26" ht="15.75" customHeight="1" x14ac:dyDescent="0.2"/>
    <row r="314" spans="2:26" ht="15.75" customHeight="1" x14ac:dyDescent="0.2"/>
    <row r="315" spans="2:26" ht="15.75" customHeight="1" x14ac:dyDescent="0.2"/>
    <row r="316" spans="2:26" ht="15.75" customHeight="1" x14ac:dyDescent="0.2"/>
    <row r="317" spans="2:26" ht="15.75" customHeight="1" x14ac:dyDescent="0.2"/>
    <row r="318" spans="2:26" ht="15.75" customHeight="1" x14ac:dyDescent="0.2"/>
    <row r="319" spans="2:26" ht="15.75" customHeight="1" x14ac:dyDescent="0.2"/>
    <row r="320" spans="2:26"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7">
    <mergeCell ref="A1:H1"/>
    <mergeCell ref="A2:H2"/>
    <mergeCell ref="A22:B22"/>
    <mergeCell ref="A29:B29"/>
    <mergeCell ref="A37:B37"/>
    <mergeCell ref="A44:B44"/>
    <mergeCell ref="A50:B50"/>
    <mergeCell ref="A87:B87"/>
    <mergeCell ref="A92:B92"/>
    <mergeCell ref="A95:B95"/>
    <mergeCell ref="A55:B55"/>
    <mergeCell ref="A60:B60"/>
    <mergeCell ref="A67:B67"/>
    <mergeCell ref="A70:B70"/>
    <mergeCell ref="A75:B75"/>
    <mergeCell ref="A79:B79"/>
    <mergeCell ref="A84:B84"/>
  </mergeCells>
  <conditionalFormatting sqref="A50">
    <cfRule type="expression" dxfId="74" priority="6">
      <formula>#REF!="No"</formula>
    </cfRule>
  </conditionalFormatting>
  <conditionalFormatting sqref="A67">
    <cfRule type="expression" dxfId="73" priority="1">
      <formula>#REF!="No"</formula>
    </cfRule>
  </conditionalFormatting>
  <conditionalFormatting sqref="A75">
    <cfRule type="expression" dxfId="72" priority="2">
      <formula>#REF!="No"</formula>
    </cfRule>
  </conditionalFormatting>
  <conditionalFormatting sqref="A76:A78">
    <cfRule type="expression" dxfId="71" priority="5">
      <formula>$C$33="No"</formula>
    </cfRule>
    <cfRule type="expression" dxfId="70" priority="7">
      <formula>#REF!="No"</formula>
    </cfRule>
  </conditionalFormatting>
  <conditionalFormatting sqref="A80:A83 A96:A97 A85:A86 A88:A91 A93:A94">
    <cfRule type="expression" dxfId="69" priority="9">
      <formula>#REF!="Yes"</formula>
    </cfRule>
  </conditionalFormatting>
  <conditionalFormatting sqref="A80:A83">
    <cfRule type="expression" dxfId="68" priority="3">
      <formula>#REF!="No"</formula>
    </cfRule>
  </conditionalFormatting>
  <conditionalFormatting sqref="A83 A79:B79 A95:B95">
    <cfRule type="expression" dxfId="67" priority="8">
      <formula>#REF!="Yes"</formula>
    </cfRule>
  </conditionalFormatting>
  <conditionalFormatting sqref="A96:A97">
    <cfRule type="expression" dxfId="66" priority="4">
      <formula>#REF!="No"</formula>
    </cfRule>
  </conditionalFormatting>
  <conditionalFormatting sqref="C66">
    <cfRule type="expression" dxfId="65" priority="59">
      <formula>$C$159="No"</formula>
    </cfRule>
  </conditionalFormatting>
  <conditionalFormatting sqref="C94:D94">
    <cfRule type="expression" dxfId="64" priority="110">
      <formula>$C$177="No"</formula>
    </cfRule>
  </conditionalFormatting>
  <conditionalFormatting sqref="C40:H40">
    <cfRule type="expression" dxfId="63" priority="12">
      <formula>$C$69="No"</formula>
    </cfRule>
  </conditionalFormatting>
  <conditionalFormatting sqref="C71:H71">
    <cfRule type="expression" dxfId="62" priority="66">
      <formula>$C$177="No"</formula>
    </cfRule>
  </conditionalFormatting>
  <conditionalFormatting sqref="C74:H74">
    <cfRule type="expression" dxfId="61" priority="75">
      <formula>$C$172="No"</formula>
    </cfRule>
    <cfRule type="expression" dxfId="60" priority="76">
      <formula>$C$173="No"</formula>
    </cfRule>
  </conditionalFormatting>
  <conditionalFormatting sqref="C96:H96">
    <cfRule type="expression" dxfId="59" priority="114">
      <formula>$C$274="No"</formula>
    </cfRule>
  </conditionalFormatting>
  <conditionalFormatting sqref="E38:E43">
    <cfRule type="expression" dxfId="58" priority="13">
      <formula>$C$29="Yes"</formula>
    </cfRule>
  </conditionalFormatting>
  <conditionalFormatting sqref="E45:E49">
    <cfRule type="expression" dxfId="57" priority="25">
      <formula>$C$29="Yes"</formula>
    </cfRule>
  </conditionalFormatting>
  <conditionalFormatting sqref="E51:E54">
    <cfRule type="expression" dxfId="56" priority="35">
      <formula>$C$29="Yes"</formula>
    </cfRule>
  </conditionalFormatting>
  <conditionalFormatting sqref="E56:E59">
    <cfRule type="expression" dxfId="55" priority="43">
      <formula>$C$29="Yes"</formula>
    </cfRule>
  </conditionalFormatting>
  <conditionalFormatting sqref="E61">
    <cfRule type="expression" dxfId="54" priority="51">
      <formula>$C$29="Yes"</formula>
    </cfRule>
  </conditionalFormatting>
  <conditionalFormatting sqref="E64:E66">
    <cfRule type="expression" dxfId="53" priority="55">
      <formula>$C$29="Yes"</formula>
    </cfRule>
  </conditionalFormatting>
  <conditionalFormatting sqref="E68:E69">
    <cfRule type="expression" dxfId="52" priority="64">
      <formula>$C$29="Yes"</formula>
    </cfRule>
  </conditionalFormatting>
  <conditionalFormatting sqref="E71:E73">
    <cfRule type="expression" dxfId="51" priority="67">
      <formula>$C$29="Yes"</formula>
    </cfRule>
  </conditionalFormatting>
  <conditionalFormatting sqref="E74">
    <cfRule type="expression" dxfId="50" priority="77">
      <formula>$C$29="Yes"</formula>
    </cfRule>
  </conditionalFormatting>
  <conditionalFormatting sqref="E76:E78">
    <cfRule type="expression" dxfId="49" priority="83">
      <formula>$C$29="Yes"</formula>
    </cfRule>
  </conditionalFormatting>
  <conditionalFormatting sqref="E80:E83">
    <cfRule type="expression" dxfId="48" priority="89">
      <formula>$C$29="Yes"</formula>
    </cfRule>
  </conditionalFormatting>
  <conditionalFormatting sqref="E85:E86">
    <cfRule type="expression" dxfId="47" priority="98">
      <formula>$C$29="Yes"</formula>
    </cfRule>
  </conditionalFormatting>
  <conditionalFormatting sqref="E88:E91">
    <cfRule type="expression" dxfId="46" priority="100">
      <formula>$C$29="Yes"</formula>
    </cfRule>
  </conditionalFormatting>
  <conditionalFormatting sqref="E93:E94">
    <cfRule type="expression" dxfId="45" priority="10">
      <formula>$C$29="Yes"</formula>
    </cfRule>
  </conditionalFormatting>
  <conditionalFormatting sqref="E96">
    <cfRule type="expression" dxfId="44" priority="115">
      <formula>$C$29="Yes"</formula>
    </cfRule>
  </conditionalFormatting>
  <conditionalFormatting sqref="E97">
    <cfRule type="expression" dxfId="43" priority="95">
      <formula>$C$29="Yes"</formula>
    </cfRule>
  </conditionalFormatting>
  <conditionalFormatting sqref="F66:G66">
    <cfRule type="expression" dxfId="42" priority="61">
      <formula>$C$159="No"</formula>
    </cfRule>
  </conditionalFormatting>
  <conditionalFormatting sqref="F94:G94">
    <cfRule type="expression" dxfId="41" priority="111">
      <formula>$C$177="No"</formula>
    </cfRule>
  </conditionalFormatting>
  <conditionalFormatting sqref="H38:H43">
    <cfRule type="expression" dxfId="40" priority="15">
      <formula>$C$29="Yes"</formula>
    </cfRule>
  </conditionalFormatting>
  <conditionalFormatting sqref="H45:H49">
    <cfRule type="expression" dxfId="39" priority="26">
      <formula>$C$29="Yes"</formula>
    </cfRule>
  </conditionalFormatting>
  <conditionalFormatting sqref="H51:H54">
    <cfRule type="expression" dxfId="38" priority="36">
      <formula>$C$29="Yes"</formula>
    </cfRule>
  </conditionalFormatting>
  <conditionalFormatting sqref="H56:H59">
    <cfRule type="expression" dxfId="37" priority="44">
      <formula>$C$29="Yes"</formula>
    </cfRule>
  </conditionalFormatting>
  <conditionalFormatting sqref="H61:H62">
    <cfRule type="expression" dxfId="36" priority="52">
      <formula>$C$29="Yes"</formula>
    </cfRule>
  </conditionalFormatting>
  <conditionalFormatting sqref="H64:H66">
    <cfRule type="expression" dxfId="35" priority="56">
      <formula>$C$29="Yes"</formula>
    </cfRule>
  </conditionalFormatting>
  <conditionalFormatting sqref="H68:H69">
    <cfRule type="expression" dxfId="34" priority="65">
      <formula>$C$29="Yes"</formula>
    </cfRule>
  </conditionalFormatting>
  <conditionalFormatting sqref="H71:H73">
    <cfRule type="expression" dxfId="33" priority="69">
      <formula>$C$29="Yes"</formula>
    </cfRule>
  </conditionalFormatting>
  <conditionalFormatting sqref="H74">
    <cfRule type="expression" dxfId="32" priority="80">
      <formula>$C$29="Yes"</formula>
    </cfRule>
  </conditionalFormatting>
  <conditionalFormatting sqref="H76:H78">
    <cfRule type="expression" dxfId="31" priority="84">
      <formula>$C$29="Yes"</formula>
    </cfRule>
  </conditionalFormatting>
  <conditionalFormatting sqref="H80:H83">
    <cfRule type="expression" dxfId="30" priority="90">
      <formula>$C$29="Yes"</formula>
    </cfRule>
  </conditionalFormatting>
  <conditionalFormatting sqref="H85:H86">
    <cfRule type="expression" dxfId="29" priority="99">
      <formula>$C$29="Yes"</formula>
    </cfRule>
  </conditionalFormatting>
  <conditionalFormatting sqref="H88:H91">
    <cfRule type="expression" dxfId="28" priority="101">
      <formula>$C$29="Yes"</formula>
    </cfRule>
  </conditionalFormatting>
  <conditionalFormatting sqref="H93:H94">
    <cfRule type="expression" dxfId="27" priority="109">
      <formula>$C$29="Yes"</formula>
    </cfRule>
  </conditionalFormatting>
  <conditionalFormatting sqref="H96:H97">
    <cfRule type="expression" dxfId="26" priority="11">
      <formula>$C$29="Yes"</formula>
    </cfRule>
  </conditionalFormatting>
  <pageMargins left="0.75" right="0.75" top="1" bottom="1" header="0" footer="0"/>
  <pageSetup orientation="landscape"/>
  <headerFooter>
    <oddFooter>&amp;L000000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0070C0"/>
  </sheetPr>
  <dimension ref="A1:Z1000"/>
  <sheetViews>
    <sheetView zoomScaleNormal="100" workbookViewId="0">
      <selection activeCell="E3" sqref="E3:H3"/>
    </sheetView>
  </sheetViews>
  <sheetFormatPr baseColWidth="10" defaultColWidth="11.25" defaultRowHeight="15" customHeight="1" x14ac:dyDescent="0.2"/>
  <cols>
    <col min="1" max="1" width="11.375" customWidth="1"/>
    <col min="2" max="2" width="23.375" customWidth="1"/>
    <col min="3" max="3" width="40.625" customWidth="1"/>
    <col min="4" max="4" width="13" customWidth="1"/>
    <col min="5" max="5" width="26.375" customWidth="1"/>
    <col min="6" max="26" width="8.625" customWidth="1"/>
  </cols>
  <sheetData>
    <row r="1" spans="1:26" ht="36" customHeight="1" x14ac:dyDescent="0.2">
      <c r="A1" s="319" t="s">
        <v>2255</v>
      </c>
      <c r="B1" s="320"/>
      <c r="C1" s="320"/>
      <c r="D1" s="320"/>
      <c r="E1" s="320"/>
      <c r="F1" s="321"/>
      <c r="G1" s="322" t="str">
        <f>'HECVAT - Lite | Vendor Response'!E1</f>
        <v>Version 3.04</v>
      </c>
      <c r="H1" s="323"/>
      <c r="I1" s="7"/>
      <c r="J1" s="7"/>
      <c r="K1" s="7"/>
      <c r="L1" s="7"/>
      <c r="M1" s="7"/>
      <c r="N1" s="7"/>
      <c r="O1" s="7"/>
      <c r="P1" s="7"/>
      <c r="Q1" s="7"/>
      <c r="R1" s="7"/>
      <c r="S1" s="7"/>
      <c r="T1" s="7"/>
      <c r="U1" s="7"/>
      <c r="V1" s="7"/>
      <c r="W1" s="7"/>
      <c r="X1" s="7"/>
      <c r="Y1" s="7"/>
      <c r="Z1" s="7"/>
    </row>
    <row r="2" spans="1:26" ht="36" customHeight="1" x14ac:dyDescent="0.2">
      <c r="A2" s="324"/>
      <c r="B2" s="325"/>
      <c r="C2" s="325"/>
      <c r="D2" s="325"/>
      <c r="E2" s="325"/>
      <c r="F2" s="325"/>
      <c r="G2" s="325"/>
      <c r="H2" s="326"/>
      <c r="I2" s="7"/>
      <c r="J2" s="7"/>
      <c r="K2" s="7"/>
      <c r="L2" s="7"/>
      <c r="M2" s="7"/>
      <c r="N2" s="7"/>
      <c r="O2" s="7"/>
      <c r="P2" s="7"/>
      <c r="Q2" s="7"/>
      <c r="R2" s="7"/>
      <c r="S2" s="7"/>
      <c r="T2" s="7"/>
      <c r="U2" s="7"/>
      <c r="V2" s="7"/>
      <c r="W2" s="7"/>
      <c r="X2" s="7"/>
      <c r="Y2" s="7"/>
      <c r="Z2" s="7"/>
    </row>
    <row r="3" spans="1:26" ht="32.25" customHeight="1" x14ac:dyDescent="0.2">
      <c r="A3" s="100" t="s">
        <v>926</v>
      </c>
      <c r="B3" s="272" t="str">
        <f>'HECVAT - Lite | Vendor Response'!C6</f>
        <v>Instructure</v>
      </c>
      <c r="C3" s="271"/>
      <c r="D3" s="8" t="s">
        <v>927</v>
      </c>
      <c r="E3" s="272" t="str">
        <f>'HECVAT - Lite | Vendor Response'!C7</f>
        <v>LearnPlatform</v>
      </c>
      <c r="F3" s="269"/>
      <c r="G3" s="269"/>
      <c r="H3" s="327"/>
    </row>
    <row r="4" spans="1:26" ht="32.25" customHeight="1" x14ac:dyDescent="0.2">
      <c r="A4" s="101" t="s">
        <v>928</v>
      </c>
      <c r="B4" s="337" t="str">
        <f>'HECVAT - Lite | Vendor Response'!C8</f>
        <v>Unique rapid-cycle evaluation technology provides insight into which tools are moving the needle with usage, cost, and outcomes analyses.</v>
      </c>
      <c r="C4" s="269"/>
      <c r="D4" s="269"/>
      <c r="E4" s="269"/>
      <c r="F4" s="269"/>
      <c r="G4" s="269"/>
      <c r="H4" s="327"/>
    </row>
    <row r="5" spans="1:26" ht="36" customHeight="1" x14ac:dyDescent="0.2">
      <c r="A5" s="338"/>
      <c r="B5" s="296"/>
      <c r="C5" s="265"/>
      <c r="D5" s="342" t="s">
        <v>929</v>
      </c>
      <c r="E5" s="271"/>
      <c r="F5" s="343"/>
      <c r="G5" s="296"/>
      <c r="H5" s="344"/>
    </row>
    <row r="6" spans="1:26" ht="35.25" customHeight="1" x14ac:dyDescent="0.2">
      <c r="A6" s="339"/>
      <c r="B6" s="340"/>
      <c r="C6" s="341"/>
      <c r="D6" s="102">
        <f>Values!J8</f>
        <v>0.85185185185185186</v>
      </c>
      <c r="E6" s="103" t="str">
        <f>IF(D6&gt;=0.9,"A",IF(D6&gt;=0.8,"B",IF(D6&gt;=0.7,"C",IF(D6&gt;=0.6,"D","F"))))</f>
        <v>B</v>
      </c>
      <c r="F6" s="345"/>
      <c r="G6" s="340"/>
      <c r="H6" s="346"/>
    </row>
    <row r="7" spans="1:26" ht="15.75" customHeight="1" x14ac:dyDescent="0.2">
      <c r="A7" s="104" t="str">
        <f>Values!C2</f>
        <v>Company</v>
      </c>
      <c r="B7" s="105">
        <f>Values!I2</f>
        <v>0.77777777777777779</v>
      </c>
      <c r="C7" s="106"/>
      <c r="E7" s="107"/>
      <c r="H7" s="108"/>
    </row>
    <row r="8" spans="1:26" ht="15.75" customHeight="1" x14ac:dyDescent="0.2">
      <c r="A8" s="104" t="str">
        <f>Values!C3</f>
        <v>Documentation</v>
      </c>
      <c r="B8" s="105">
        <f>Values!I3</f>
        <v>0.83720930232558144</v>
      </c>
      <c r="C8" s="109">
        <v>0</v>
      </c>
      <c r="D8" s="110">
        <v>0.6</v>
      </c>
      <c r="E8" s="111">
        <v>0.7</v>
      </c>
      <c r="F8" s="110">
        <v>0.8</v>
      </c>
      <c r="G8" s="110">
        <v>0.9</v>
      </c>
      <c r="H8" s="108"/>
    </row>
    <row r="9" spans="1:26" ht="15.75" customHeight="1" x14ac:dyDescent="0.2">
      <c r="A9" s="104" t="str">
        <f>Values!C4</f>
        <v>IT Accessibility</v>
      </c>
      <c r="B9" s="105">
        <f>Values!I4</f>
        <v>0.66666666666666663</v>
      </c>
      <c r="C9" s="109">
        <v>0.6</v>
      </c>
      <c r="D9" s="110">
        <v>0.7</v>
      </c>
      <c r="E9" s="111">
        <v>0.8</v>
      </c>
      <c r="F9" s="110">
        <v>0.9</v>
      </c>
      <c r="G9" s="110">
        <v>1</v>
      </c>
      <c r="H9" s="108"/>
    </row>
    <row r="10" spans="1:26" ht="15.75" customHeight="1" x14ac:dyDescent="0.2">
      <c r="A10" s="104" t="str">
        <f>Values!C5</f>
        <v>Application Security</v>
      </c>
      <c r="B10" s="105">
        <f>Values!I5</f>
        <v>1</v>
      </c>
      <c r="C10" s="109" t="s">
        <v>930</v>
      </c>
      <c r="D10" s="110" t="s">
        <v>931</v>
      </c>
      <c r="E10" s="111" t="s">
        <v>932</v>
      </c>
      <c r="F10" s="110" t="s">
        <v>933</v>
      </c>
      <c r="G10" s="110" t="s">
        <v>934</v>
      </c>
      <c r="H10" s="108"/>
    </row>
    <row r="11" spans="1:26" ht="15.75" customHeight="1" x14ac:dyDescent="0.2">
      <c r="A11" s="104" t="str">
        <f>Values!C6</f>
        <v>Authentication, Authorization, and Accounting</v>
      </c>
      <c r="B11" s="105">
        <f>Values!I6</f>
        <v>0.89189189189189189</v>
      </c>
      <c r="C11" s="112" t="str">
        <f t="shared" ref="C11:G11" si="0">IF(AND(C$8&lt;$B11,$B11&lt;=C$9),$B11,"")</f>
        <v/>
      </c>
      <c r="D11" s="112" t="str">
        <f t="shared" si="0"/>
        <v/>
      </c>
      <c r="E11" s="112" t="str">
        <f t="shared" si="0"/>
        <v/>
      </c>
      <c r="F11" s="112">
        <f t="shared" si="0"/>
        <v>0.89189189189189189</v>
      </c>
      <c r="G11" s="112" t="str">
        <f t="shared" si="0"/>
        <v/>
      </c>
      <c r="H11" s="108"/>
    </row>
    <row r="12" spans="1:26" ht="15.75" customHeight="1" x14ac:dyDescent="0.2">
      <c r="A12" s="104" t="str">
        <f>Values!C7</f>
        <v>Systems Manangement</v>
      </c>
      <c r="B12" s="105">
        <f>Values!I7</f>
        <v>0.8571428571428571</v>
      </c>
      <c r="C12" s="112" t="str">
        <f t="shared" ref="C12:G12" si="1">IF(AND(C$8&lt;$B12,$B12&lt;=C$9),$B12,"")</f>
        <v/>
      </c>
      <c r="D12" s="112" t="str">
        <f t="shared" si="1"/>
        <v/>
      </c>
      <c r="E12" s="112" t="str">
        <f t="shared" si="1"/>
        <v/>
      </c>
      <c r="F12" s="112">
        <f t="shared" si="1"/>
        <v>0.8571428571428571</v>
      </c>
      <c r="G12" s="112" t="str">
        <f t="shared" si="1"/>
        <v/>
      </c>
      <c r="H12" s="108"/>
    </row>
    <row r="13" spans="1:26" ht="15.75" customHeight="1" x14ac:dyDescent="0.2">
      <c r="A13" s="104" t="str">
        <f>Values!C8</f>
        <v>Data</v>
      </c>
      <c r="B13" s="105">
        <f>Values!I8</f>
        <v>0.60606060606060608</v>
      </c>
      <c r="C13" s="112" t="str">
        <f t="shared" ref="C13:G13" si="2">IF(AND(C$8&lt;$B13,$B13&lt;=C$9),$B13,"")</f>
        <v/>
      </c>
      <c r="D13" s="112">
        <f t="shared" si="2"/>
        <v>0.60606060606060608</v>
      </c>
      <c r="E13" s="112" t="str">
        <f t="shared" si="2"/>
        <v/>
      </c>
      <c r="F13" s="112" t="str">
        <f t="shared" si="2"/>
        <v/>
      </c>
      <c r="G13" s="112" t="str">
        <f t="shared" si="2"/>
        <v/>
      </c>
      <c r="H13" s="108"/>
    </row>
    <row r="14" spans="1:26" ht="15.75" customHeight="1" x14ac:dyDescent="0.2">
      <c r="A14" s="104" t="str">
        <f>Values!C9</f>
        <v>Datacenter</v>
      </c>
      <c r="B14" s="105">
        <f>Values!I9</f>
        <v>1</v>
      </c>
      <c r="C14" s="112" t="str">
        <f t="shared" ref="C14:G14" si="3">IF(AND(C$8&lt;$B14,$B14&lt;=C$9),$B14,"")</f>
        <v/>
      </c>
      <c r="D14" s="112" t="str">
        <f t="shared" si="3"/>
        <v/>
      </c>
      <c r="E14" s="112" t="str">
        <f t="shared" si="3"/>
        <v/>
      </c>
      <c r="F14" s="112" t="str">
        <f t="shared" si="3"/>
        <v/>
      </c>
      <c r="G14" s="112">
        <f t="shared" si="3"/>
        <v>1</v>
      </c>
      <c r="H14" s="108"/>
    </row>
    <row r="15" spans="1:26" ht="15.75" customHeight="1" x14ac:dyDescent="0.2">
      <c r="A15" s="104" t="str">
        <f>Values!C10</f>
        <v>Networking</v>
      </c>
      <c r="B15" s="105">
        <f>Values!I10</f>
        <v>0.74193548387096775</v>
      </c>
      <c r="C15" s="112" t="str">
        <f t="shared" ref="C15:G15" si="4">IF(AND(C$8&lt;$B15,$B15&lt;=C$9),$B15,"")</f>
        <v/>
      </c>
      <c r="D15" s="112" t="str">
        <f t="shared" si="4"/>
        <v/>
      </c>
      <c r="E15" s="112">
        <f t="shared" si="4"/>
        <v>0.74193548387096775</v>
      </c>
      <c r="F15" s="112" t="str">
        <f t="shared" si="4"/>
        <v/>
      </c>
      <c r="G15" s="112" t="str">
        <f t="shared" si="4"/>
        <v/>
      </c>
      <c r="H15" s="108"/>
    </row>
    <row r="16" spans="1:26" ht="15.75" customHeight="1" x14ac:dyDescent="0.2">
      <c r="A16" s="104" t="str">
        <f>Values!C11</f>
        <v>Incident Handling</v>
      </c>
      <c r="B16" s="105">
        <f>Values!I11</f>
        <v>1</v>
      </c>
      <c r="C16" s="112" t="str">
        <f t="shared" ref="C16:G16" si="5">IF(AND(C$8&lt;$B16,$B16&lt;=C$9),$B16,"")</f>
        <v/>
      </c>
      <c r="D16" s="112" t="str">
        <f t="shared" si="5"/>
        <v/>
      </c>
      <c r="E16" s="112" t="str">
        <f t="shared" si="5"/>
        <v/>
      </c>
      <c r="F16" s="112" t="str">
        <f t="shared" si="5"/>
        <v/>
      </c>
      <c r="G16" s="112">
        <f t="shared" si="5"/>
        <v>1</v>
      </c>
      <c r="H16" s="108"/>
    </row>
    <row r="17" spans="1:26" ht="15.75" customHeight="1" x14ac:dyDescent="0.2">
      <c r="A17" s="104" t="str">
        <f>Values!C12</f>
        <v>Policies, Procedures, and Practices</v>
      </c>
      <c r="B17" s="105">
        <f>Values!I12</f>
        <v>1</v>
      </c>
      <c r="C17" s="112" t="str">
        <f t="shared" ref="C17:G17" si="6">IF(AND(C$8&lt;$B17,$B17&lt;=C$9),$B17,"")</f>
        <v/>
      </c>
      <c r="D17" s="112" t="str">
        <f t="shared" si="6"/>
        <v/>
      </c>
      <c r="E17" s="112" t="str">
        <f t="shared" si="6"/>
        <v/>
      </c>
      <c r="F17" s="112" t="str">
        <f t="shared" si="6"/>
        <v/>
      </c>
      <c r="G17" s="112">
        <f t="shared" si="6"/>
        <v>1</v>
      </c>
      <c r="H17" s="108"/>
    </row>
    <row r="18" spans="1:26" ht="15.75" customHeight="1" x14ac:dyDescent="0.2">
      <c r="A18" s="104" t="str">
        <f>Values!C13</f>
        <v>Third Party Assessment</v>
      </c>
      <c r="B18" s="105">
        <f>Values!I13</f>
        <v>1</v>
      </c>
      <c r="H18" s="108"/>
    </row>
    <row r="19" spans="1:26" ht="32" customHeight="1" x14ac:dyDescent="0.2">
      <c r="A19" s="104"/>
      <c r="H19" s="108"/>
    </row>
    <row r="20" spans="1:26" ht="51" customHeight="1" thickBot="1" x14ac:dyDescent="0.25">
      <c r="A20" s="328" t="s">
        <v>935</v>
      </c>
      <c r="B20" s="329"/>
      <c r="C20" s="329"/>
      <c r="D20" s="329"/>
      <c r="E20" s="329"/>
      <c r="F20" s="329"/>
      <c r="G20" s="329"/>
      <c r="H20" s="330"/>
    </row>
    <row r="21" spans="1:26" ht="36" customHeight="1" x14ac:dyDescent="0.2">
      <c r="A21" s="331"/>
      <c r="B21" s="332"/>
      <c r="C21" s="333"/>
      <c r="D21" s="334" t="s">
        <v>151</v>
      </c>
      <c r="E21" s="335"/>
      <c r="F21" s="335"/>
      <c r="G21" s="335"/>
      <c r="H21" s="336"/>
    </row>
    <row r="22" spans="1:26" ht="54" customHeight="1" x14ac:dyDescent="0.2">
      <c r="A22" s="223" t="str">
        <f>'High Risk Non-Compliant'!B4</f>
        <v>ID</v>
      </c>
      <c r="B22" s="223" t="str">
        <f>'High Risk Non-Compliant'!C4</f>
        <v>Question</v>
      </c>
      <c r="C22" s="223" t="str">
        <f>'High Risk Non-Compliant'!D4</f>
        <v>Additional Info</v>
      </c>
      <c r="D22" s="224" t="str">
        <f>IFERROR(VLOOKUP('Analyst Report'!C10,Values!A60:B67,1,FALSE),"")</f>
        <v>ISO 27002:2013</v>
      </c>
      <c r="E22" s="229">
        <f>VLOOKUP('Analyst Report'!C10,Values!A60:B67,2)</f>
        <v>6</v>
      </c>
      <c r="F22" s="227"/>
      <c r="G22" s="227"/>
      <c r="H22" s="228"/>
      <c r="I22" s="7"/>
      <c r="J22" s="7"/>
      <c r="K22" s="7"/>
      <c r="L22" s="7"/>
      <c r="M22" s="7"/>
      <c r="N22" s="7"/>
      <c r="O22" s="7"/>
      <c r="P22" s="7"/>
      <c r="Q22" s="7"/>
      <c r="R22" s="7"/>
      <c r="S22" s="7"/>
      <c r="T22" s="7"/>
      <c r="U22" s="7"/>
      <c r="V22" s="7"/>
      <c r="W22" s="7"/>
      <c r="X22" s="7"/>
      <c r="Y22" s="7"/>
      <c r="Z22" s="7"/>
    </row>
    <row r="23" spans="1:26" ht="93" customHeight="1" x14ac:dyDescent="0.2">
      <c r="A23" s="183" t="str">
        <f>IF(ISBLANK('High Risk Non-Compliant'!B5),"",'High Risk Non-Compliant'!B5)</f>
        <v>COMP-05</v>
      </c>
      <c r="B23" s="183" t="str">
        <f>IF(ISBLANK('High Risk Non-Compliant'!C5),"",'High Risk Non-Compliant'!C5)</f>
        <v>Does your product process protected health information (PHI) or any data covered by the Health Insurance Portability and Accountability Act?</v>
      </c>
      <c r="C23" s="225" t="str">
        <f>_xlfn.IFNA(VLOOKUP(A23,Questions!B$3:D$95,3,TRUE),"")</f>
        <v/>
      </c>
      <c r="D23" s="226" t="str">
        <f>IFERROR(IF(VLOOKUP(A23,'High Risk Non-Compliant'!B:K,$E$22,FALSE)=0,"N/A",VLOOKUP(A23,'High Risk Non-Compliant'!B:K,$E$22,FALSE)),"")</f>
        <v>15.2.1</v>
      </c>
      <c r="E23" s="347" t="str">
        <f>IFERROR(IF(D23="N/A","N/A",VLOOKUP(D23,'Crosswalk Detail'!A:B,2,FALSE)),"")</f>
        <v>Monitoring and review of supplier services</v>
      </c>
      <c r="F23" s="347"/>
      <c r="G23" s="347"/>
      <c r="H23" s="347"/>
    </row>
    <row r="24" spans="1:26" ht="140.25" customHeight="1" x14ac:dyDescent="0.2">
      <c r="A24" s="183" t="str">
        <f>IF(ISBLANK('High Risk Non-Compliant'!B6),"",'High Risk Non-Compliant'!B6)</f>
        <v>COMP-06</v>
      </c>
      <c r="B24" s="183" t="str">
        <f>IF(ISBLANK('High Risk Non-Compliant'!C6),"",'High Risk Non-Compliant'!C6)</f>
        <v>Will data regulated by PCI DSS reside in the vended product?</v>
      </c>
      <c r="C24" s="225" t="str">
        <f>_xlfn.IFNA(VLOOKUP(A24,Questions!B$3:D$95,3,TRUE),"")</f>
        <v/>
      </c>
      <c r="D24" s="226" t="str">
        <f>IFERROR(IF(VLOOKUP(A24,'High Risk Non-Compliant'!B:K,$E$22,FALSE)=0,"N/A",VLOOKUP(A24,'High Risk Non-Compliant'!B:K,$E$22,FALSE)),"")</f>
        <v>14.2.1</v>
      </c>
      <c r="E24" s="347" t="str">
        <f>IFERROR(IF(D24="N/A","N/A",VLOOKUP(D24,'Crosswalk Detail'!A:B,2,FALSE)),"")</f>
        <v>Secure development policy</v>
      </c>
      <c r="F24" s="347"/>
      <c r="G24" s="347"/>
      <c r="H24" s="347"/>
    </row>
    <row r="25" spans="1:26" ht="98.25" customHeight="1" x14ac:dyDescent="0.2">
      <c r="A25" s="183" t="str">
        <f>IF(ISBLANK('High Risk Non-Compliant'!B7),"",'High Risk Non-Compliant'!B7)</f>
        <v>DOCU-04</v>
      </c>
      <c r="B25" s="183" t="str">
        <f>IF(ISBLANK('High Risk Non-Compliant'!C7),"",'High Risk Non-Compliant'!C7)</f>
        <v>Do you conform with a specific industry standard security framework? (e.g. NIST Cybersecurity Framework, CIS Controls, ISO 27001, etc.)</v>
      </c>
      <c r="C25" s="225" t="str">
        <f>_xlfn.IFNA(VLOOKUP(A25,Questions!B$3:D$95,3,TRUE),"")</f>
        <v>Instructure has invested in operating a robust information security program which is founded on the guidance provided by the International Organisation for Standardization's (ISO) 27000 suite of standards. Instructure also uses NIST's 800-53 suite of controls as a guide to securing Instructure services where applicable and relevant, as well as following information security best practices as set forth by the AICPA's Trust Service Principles and Criteria.</v>
      </c>
      <c r="D25" s="226" t="str">
        <f>IFERROR(IF(VLOOKUP(A25,'High Risk Non-Compliant'!B:K,$E$22,FALSE)=0,"N/A",VLOOKUP(A25,'High Risk Non-Compliant'!B:K,$E$22,FALSE)),"")</f>
        <v>18.1.1</v>
      </c>
      <c r="E25" s="347" t="str">
        <f>IFERROR(IF(D25="N/A","N/A",VLOOKUP(D25,'Crosswalk Detail'!A:B,2,FALSE)),"")</f>
        <v>Identification of applicable legislation and contractual requirements</v>
      </c>
      <c r="F25" s="347"/>
      <c r="G25" s="347"/>
      <c r="H25" s="347"/>
    </row>
    <row r="26" spans="1:26" ht="91.5" customHeight="1" x14ac:dyDescent="0.2">
      <c r="A26" s="183" t="str">
        <f>IF(ISBLANK('High Risk Non-Compliant'!B8),"",'High Risk Non-Compliant'!B8)</f>
        <v>DOCU-06</v>
      </c>
      <c r="B26" s="183" t="str">
        <f>IF(ISBLANK('High Risk Non-Compliant'!C8),"",'High Risk Non-Compliant'!C8)</f>
        <v>Can you provide overall system and/or application architecture diagrams including a full description of the data flow for all components of the system?</v>
      </c>
      <c r="C26" s="225" t="str">
        <f>_xlfn.IFNA(VLOOKUP(A26,Questions!B$3:D$95,3,TRUE),"")</f>
        <v>An architecture diagram is available as part of our LearnPlatform Security Package.</v>
      </c>
      <c r="D26" s="226" t="str">
        <f>IFERROR(IF(VLOOKUP(A26,'High Risk Non-Compliant'!B:K,$E$22,FALSE)=0,"N/A",VLOOKUP(A26,'High Risk Non-Compliant'!B:K,$E$22,FALSE)),"")</f>
        <v>18.1.4</v>
      </c>
      <c r="E26" s="347" t="str">
        <f>IFERROR(IF(D26="N/A","N/A",VLOOKUP(D26,'Crosswalk Detail'!A:B,2,FALSE)),"")</f>
        <v>Privacy and protection of personally identifiable information</v>
      </c>
      <c r="F26" s="347"/>
      <c r="G26" s="347"/>
      <c r="H26" s="347"/>
    </row>
    <row r="27" spans="1:26" ht="91.5" customHeight="1" x14ac:dyDescent="0.2">
      <c r="A27" s="183" t="str">
        <f>IF(ISBLANK('High Risk Non-Compliant'!B9),"",'High Risk Non-Compliant'!B9)</f>
        <v>DOCU-11</v>
      </c>
      <c r="B27" s="183" t="str">
        <f>IF(ISBLANK('High Risk Non-Compliant'!C9),"",'High Risk Non-Compliant'!C9)</f>
        <v>Do you have a documented change management process?</v>
      </c>
      <c r="C27" s="225" t="str">
        <f>_xlfn.IFNA(VLOOKUP(A27,Questions!B$3:D$95,3,TRUE),"")</f>
        <v>A documented change management process is in place, which is in line with ISO 27001 standards. Instructure's ISO 27001 certificate is available in the LearnPlatform Security Package.</v>
      </c>
      <c r="D27" s="226" t="str">
        <f>IFERROR(IF(VLOOKUP(A27,'High Risk Non-Compliant'!B:K,$E$22,FALSE)=0,"N/A",VLOOKUP(A27,'High Risk Non-Compliant'!B:K,$E$22,FALSE)),"")</f>
        <v>(blank)</v>
      </c>
      <c r="E27" s="347" t="str">
        <f>IFERROR(IF(D27="N/A","N/A",VLOOKUP(D27,'Crosswalk Detail'!A:B,2,FALSE)),"")</f>
        <v/>
      </c>
      <c r="F27" s="347"/>
      <c r="G27" s="347"/>
      <c r="H27" s="347"/>
    </row>
    <row r="28" spans="1:26" ht="90" customHeight="1" x14ac:dyDescent="0.2">
      <c r="A28" s="183" t="str">
        <f>IF(ISBLANK('High Risk Non-Compliant'!B10),"",'High Risk Non-Compliant'!B10)</f>
        <v>HLAP-01</v>
      </c>
      <c r="B28" s="183" t="str">
        <f>IF(ISBLANK('High Risk Non-Compliant'!C10),"",'High Risk Non-Compliant'!C10)</f>
        <v>Are access controls for institutional accounts based on structured rules, such as role-based access control (RBAC), attribute-based access control (ABAC) or policy-based access control (PBAC)?</v>
      </c>
      <c r="C28" s="225" t="str">
        <f>_xlfn.IFNA(VLOOKUP(A28,Questions!B$3:D$95,3,TRUE),"")</f>
        <v>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
 LearnPlatform Key Features for Accessibility are:
 ● Keyboard accessible
 ● The application is generally keyboard accessible with full ability to navigate to and away from components and visible focus indicators.
 ● Data input
 ● Input fields contain labels and helper text with minor exceptions where context is clear.
 ● Forms contain error notifications and text as well as information on expected data formatting.
 ● User settings
 ● If a user has changed their default font size or zoom setting the application will respect the user’s settings.
 ● Data presentation
 ● Information conveyed through presentation - such as tabular data and forms with required fields.
 ● Site Navigation
 ● All pages have descriptive titles.
 ● Navigation is consistent across the application.
 ● Web “breadcrumbs” are displayed on pages to show where users are currently located and provide an easy mechanism for navigating back.</v>
      </c>
      <c r="D28" s="226" t="str">
        <f>IFERROR(IF(VLOOKUP(A28,'High Risk Non-Compliant'!B:K,$E$22,FALSE)=0,"N/A",VLOOKUP(A28,'High Risk Non-Compliant'!B:K,$E$22,FALSE)),"")</f>
        <v>9.2.2</v>
      </c>
      <c r="E28" s="347" t="str">
        <f>IFERROR(IF(D28="N/A","N/A",VLOOKUP(D28,'Crosswalk Detail'!A:B,2,FALSE)),"")</f>
        <v>User access provisioning</v>
      </c>
      <c r="F28" s="347"/>
      <c r="G28" s="347"/>
      <c r="H28" s="347"/>
    </row>
    <row r="29" spans="1:26" ht="45.75" customHeight="1" x14ac:dyDescent="0.2">
      <c r="A29" s="183" t="str">
        <f>IF(ISBLANK('High Risk Non-Compliant'!B11),"",'High Risk Non-Compliant'!B11)</f>
        <v>HLAP-04</v>
      </c>
      <c r="B29" s="183" t="str">
        <f>IF(ISBLANK('High Risk Non-Compliant'!C11),"",'High Risk Non-Compliant'!C11)</f>
        <v>Does the system provide data input validation and error messages?</v>
      </c>
      <c r="C29" s="225" t="str">
        <f>_xlfn.IFNA(VLOOKUP(A29,Questions!B$3:D$95,3,TRUE),"")</f>
        <v/>
      </c>
      <c r="D29" s="226" t="str">
        <f>IFERROR(IF(VLOOKUP(A29,'High Risk Non-Compliant'!B:K,$E$22,FALSE)=0,"N/A",VLOOKUP(A29,'High Risk Non-Compliant'!B:K,$E$22,FALSE)),"")</f>
        <v>12.1.1</v>
      </c>
      <c r="E29" s="347" t="str">
        <f>IFERROR(IF(D29="N/A","N/A",VLOOKUP(D29,'Crosswalk Detail'!A:B,2,FALSE)),"")</f>
        <v>Documented operating procedures</v>
      </c>
      <c r="F29" s="347"/>
      <c r="G29" s="347"/>
      <c r="H29" s="347"/>
    </row>
    <row r="30" spans="1:26" ht="44.25" customHeight="1" x14ac:dyDescent="0.2">
      <c r="A30" s="183" t="str">
        <f>IF(ISBLANK('High Risk Non-Compliant'!B12),"",'High Risk Non-Compliant'!B12)</f>
        <v>HLAP-05</v>
      </c>
      <c r="B30" s="183" t="str">
        <f>IF(ISBLANK('High Risk Non-Compliant'!C12),"",'High Risk Non-Compliant'!C12)</f>
        <v>Are you using a web application firewall (WAF)?</v>
      </c>
      <c r="C30" s="225" t="str">
        <f>_xlfn.IFNA(VLOOKUP(A30,Questions!B$3:D$95,3,TRUE),"")</f>
        <v/>
      </c>
      <c r="D30" s="226" t="str">
        <f>IFERROR(IF(VLOOKUP(A30,'High Risk Non-Compliant'!B:K,$E$22,FALSE)=0,"N/A",VLOOKUP(A30,'High Risk Non-Compliant'!B:K,$E$22,FALSE)),"")</f>
        <v>14.2.5</v>
      </c>
      <c r="E30" s="347" t="str">
        <f>IFERROR(IF(D30="N/A","N/A",VLOOKUP(D30,'Crosswalk Detail'!A:B,2,FALSE)),"")</f>
        <v>Secure system engineering principles</v>
      </c>
      <c r="F30" s="347"/>
      <c r="G30" s="347"/>
      <c r="H30" s="347"/>
    </row>
    <row r="31" spans="1:26" ht="58.5" customHeight="1" x14ac:dyDescent="0.2">
      <c r="A31" s="183" t="str">
        <f>IF(ISBLANK('High Risk Non-Compliant'!B13),"",'High Risk Non-Compliant'!B13)</f>
        <v>HLAA-07</v>
      </c>
      <c r="B31" s="183" t="str">
        <f>IF(ISBLANK('High Risk Non-Compliant'!C13),"",'High Risk Non-Compliant'!C13)</f>
        <v>Are audit logs available to the institution that include AT LEAST all of the following; login, logout, actions performed, timestamp, and source IP address?</v>
      </c>
      <c r="C31" s="225" t="str">
        <f>_xlfn.IFNA(VLOOKUP(A31,Questions!B$3:D$95,3,TRUE),"")</f>
        <v>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
 LearnPlatform Key Features for Accessibility are:
 ● Keyboard accessible
 ● The application is generally keyboard accessible with full ability to navigate to and away from components and visible focus indicators.
 ● Data input
 ● Input fields contain labels and helper text with minor exceptions where context is clear.
 ● Forms contain error notifications and text as well as information on expected data formatting.
 ● User settings
 ● If a user has changed their default font size or zoom setting the application will respect the user’s settings.
 ● Data presentation
 ● Information conveyed through presentation - such as tabular data and forms with required fields.
 ● Site Navigation
 ● All pages have descriptive titles.
 ● Navigation is consistent across the application.
 ● Web “breadcrumbs” are displayed on pages to show where users are currently located and provide an easy mechanism for navigating back.</v>
      </c>
      <c r="D31" s="226" t="str">
        <f>IFERROR(IF(VLOOKUP(A31,'High Risk Non-Compliant'!B:K,$E$22,FALSE)=0,"N/A",VLOOKUP(A31,'High Risk Non-Compliant'!B:K,$E$22,FALSE)),"")</f>
        <v>(blank)</v>
      </c>
      <c r="E31" s="347" t="str">
        <f>IFERROR(IF(D31="N/A","N/A",VLOOKUP(D31,'Crosswalk Detail'!A:B,2,FALSE)),"")</f>
        <v/>
      </c>
      <c r="F31" s="347"/>
      <c r="G31" s="347"/>
      <c r="H31" s="347"/>
    </row>
    <row r="32" spans="1:26" ht="45" customHeight="1" x14ac:dyDescent="0.2">
      <c r="A32" s="183" t="str">
        <f>IF(ISBLANK('High Risk Non-Compliant'!B14),"",'High Risk Non-Compliant'!B14)</f>
        <v>HLDA-01</v>
      </c>
      <c r="B32" s="183" t="str">
        <f>IF(ISBLANK('High Risk Non-Compliant'!C14),"",'High Risk Non-Compliant'!C14)</f>
        <v>Does the environment provide for dedicated single-tenant capabilities? If not, describe how your product or environment separates data from different customers (e.g., logically, physically, single tenancy, multi-tenancy).</v>
      </c>
      <c r="C32" s="225" t="str">
        <f>_xlfn.IFNA(VLOOKUP(A32,Questions!B$3:D$95,3,TRUE),"")</f>
        <v/>
      </c>
      <c r="D32" s="226" t="str">
        <f>IFERROR(IF(VLOOKUP(A32,'High Risk Non-Compliant'!B:K,$E$22,FALSE)=0,"N/A",VLOOKUP(A32,'High Risk Non-Compliant'!B:K,$E$22,FALSE)),"")</f>
        <v>(blank)</v>
      </c>
      <c r="E32" s="347" t="str">
        <f>IFERROR(IF(D32="N/A","N/A",VLOOKUP(D32,'Crosswalk Detail'!A:B,2,FALSE)),"")</f>
        <v/>
      </c>
      <c r="F32" s="347"/>
      <c r="G32" s="347"/>
      <c r="H32" s="347"/>
    </row>
    <row r="33" spans="1:8" ht="50.25" customHeight="1" x14ac:dyDescent="0.2">
      <c r="A33" s="183" t="str">
        <f>IF(ISBLANK('High Risk Non-Compliant'!B15),"",'High Risk Non-Compliant'!B15)</f>
        <v>HLDA-05</v>
      </c>
      <c r="B33" s="183" t="str">
        <f>IF(ISBLANK('High Risk Non-Compliant'!C15),"",'High Risk Non-Compliant'!C15)</f>
        <v>Can the Institution extract a full or partial backup of data?</v>
      </c>
      <c r="C33" s="225" t="str">
        <f>_xlfn.IFNA(VLOOKUP(A33,Questions!B$3:D$95,3,TRUE),"")</f>
        <v/>
      </c>
      <c r="D33" s="226" t="str">
        <f>IFERROR(IF(VLOOKUP(A33,'High Risk Non-Compliant'!B:K,$E$22,FALSE)=0,"N/A",VLOOKUP(A33,'High Risk Non-Compliant'!B:K,$E$22,FALSE)),"")</f>
        <v>8.3.1</v>
      </c>
      <c r="E33" s="347" t="str">
        <f>IFERROR(IF(D33="N/A","N/A",VLOOKUP(D33,'Crosswalk Detail'!A:B,2,FALSE)),"")</f>
        <v>Management of removable media</v>
      </c>
      <c r="F33" s="347"/>
      <c r="G33" s="347"/>
      <c r="H33" s="347"/>
    </row>
    <row r="34" spans="1:8" ht="63.75" customHeight="1" x14ac:dyDescent="0.2">
      <c r="A34" s="183" t="str">
        <f>IF(ISBLANK('High Risk Non-Compliant'!B16),"",'High Risk Non-Compliant'!B16)</f>
        <v>HLDC-02</v>
      </c>
      <c r="B34" s="183" t="str">
        <f>IF(ISBLANK('High Risk Non-Compliant'!C16),"",'High Risk Non-Compliant'!C16)</f>
        <v>Are you generally able to accomodate storing each institution's data within their geographic region?</v>
      </c>
      <c r="C34" s="225" t="str">
        <f>_xlfn.IFNA(VLOOKUP(A34,Questions!B$3:D$95,3,TRUE),"")</f>
        <v>LearnPlatform currently supports data storage in the following regions:
 • Virginia (US-East-1)</v>
      </c>
      <c r="D34" s="226" t="str">
        <f>IFERROR(IF(VLOOKUP(A34,'High Risk Non-Compliant'!B:K,$E$22,FALSE)=0,"N/A",VLOOKUP(A34,'High Risk Non-Compliant'!B:K,$E$22,FALSE)),"")</f>
        <v>11.1.1</v>
      </c>
      <c r="E34" s="347" t="str">
        <f>IFERROR(IF(D34="N/A","N/A",VLOOKUP(D34,'Crosswalk Detail'!A:B,2,FALSE)),"")</f>
        <v>Physical security perimeter</v>
      </c>
      <c r="F34" s="347"/>
      <c r="G34" s="347"/>
      <c r="H34" s="347"/>
    </row>
    <row r="35" spans="1:8" ht="68.25" customHeight="1" x14ac:dyDescent="0.2">
      <c r="A35" s="183" t="str">
        <f>IF(ISBLANK('High Risk Non-Compliant'!B17),"",'High Risk Non-Compliant'!B17)</f>
        <v>HLDC-03</v>
      </c>
      <c r="B35" s="183" t="str">
        <f>IF(ISBLANK('High Risk Non-Compliant'!C17),"",'High Risk Non-Compliant'!C17)</f>
        <v>Does the hosting provider have a SOC 2 Type 2 report available?</v>
      </c>
      <c r="C35" s="225" t="str">
        <f>_xlfn.IFNA(VLOOKUP(A35,Questions!B$3:D$95,3,TRUE),"")</f>
        <v>Instructure's NDA with AWS does not allow us to distribute their NDA to our clients. Amazon have a SOC 3 report available at https://aws.amazon.com/compliance/</v>
      </c>
      <c r="D35" s="226" t="str">
        <f>IFERROR(IF(VLOOKUP(A35,'High Risk Non-Compliant'!B:K,$E$22,FALSE)=0,"N/A",VLOOKUP(A35,'High Risk Non-Compliant'!B:K,$E$22,FALSE)),"")</f>
        <v>11.1.1</v>
      </c>
      <c r="E35" s="347" t="str">
        <f>IFERROR(IF(D35="N/A","N/A",VLOOKUP(D35,'Crosswalk Detail'!A:B,2,FALSE)),"")</f>
        <v>Physical security perimeter</v>
      </c>
      <c r="F35" s="347"/>
      <c r="G35" s="347"/>
      <c r="H35" s="347"/>
    </row>
    <row r="36" spans="1:8" ht="53.25" customHeight="1" x14ac:dyDescent="0.2">
      <c r="A36" s="183" t="str">
        <f>IF(ISBLANK('High Risk Non-Compliant'!B18),"",'High Risk Non-Compliant'!B18)</f>
        <v>HLDC-04</v>
      </c>
      <c r="B36" s="183" t="str">
        <f>IF(ISBLANK('High Risk Non-Compliant'!C18),"",'High Risk Non-Compliant'!C18)</f>
        <v>Does your organization have physical security controls and policies in place?</v>
      </c>
      <c r="C36" s="225" t="str">
        <f>_xlfn.IFNA(VLOOKUP(A36,Questions!B$3:D$95,3,TRUE),"")</f>
        <v>At Instructure offices, where no client data is stored, electronic surveillance, physical authentication mechanisms, and reception desks are implemented. AWS physical security controls include but are not limited to perimeter controls such as fencing, walls, security staff, video surveillance, intrusion detection systems and other electronic means. The AWS SOC reports provides additional details on the specific control activities executed by AWS. Refer to ISO 27001 standards; Annex A, domain 11 for further information. AWS has been validated and certified by an independent auditor to confirm alignment with ISO 27001 certification standard.</v>
      </c>
      <c r="D36" s="226" t="str">
        <f>IFERROR(IF(VLOOKUP(A36,'High Risk Non-Compliant'!B:K,$E$22,FALSE)=0,"N/A",VLOOKUP(A36,'High Risk Non-Compliant'!B:K,$E$22,FALSE)),"")</f>
        <v>11.1.1, 11.1.2</v>
      </c>
      <c r="E36" s="347" t="str">
        <f>IFERROR(IF(D36="N/A","N/A",VLOOKUP(D36,'Crosswalk Detail'!A:B,2,FALSE)),"")</f>
        <v>Physical security perimeter; Physical entry controls</v>
      </c>
      <c r="F36" s="347"/>
      <c r="G36" s="347"/>
      <c r="H36" s="347"/>
    </row>
    <row r="37" spans="1:8" ht="54.75" customHeight="1" x14ac:dyDescent="0.2">
      <c r="A37" s="183" t="str">
        <f>IF(ISBLANK('High Risk Non-Compliant'!B19),"",'High Risk Non-Compliant'!B19)</f>
        <v>HLDC-05</v>
      </c>
      <c r="B37" s="183" t="str">
        <f>IF(ISBLANK('High Risk Non-Compliant'!C19),"",'High Risk Non-Compliant'!C19)</f>
        <v>Do you have physical access control and video surveillance to prevent/detect unauthorized access to your data center?</v>
      </c>
      <c r="C37" s="225" t="str">
        <f>_xlfn.IFNA(VLOOKUP(A37,Questions!B$3:D$95,3,TRUE),"")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D37" s="226" t="str">
        <f>IFERROR(IF(VLOOKUP(A37,'High Risk Non-Compliant'!B:K,$E$22,FALSE)=0,"N/A",VLOOKUP(A37,'High Risk Non-Compliant'!B:K,$E$22,FALSE)),"")</f>
        <v>(blank)</v>
      </c>
      <c r="E37" s="347" t="str">
        <f>IFERROR(IF(D37="N/A","N/A",VLOOKUP(D37,'Crosswalk Detail'!A:B,2,FALSE)),"")</f>
        <v/>
      </c>
      <c r="F37" s="347"/>
      <c r="G37" s="347"/>
      <c r="H37" s="347"/>
    </row>
    <row r="38" spans="1:8" ht="63" customHeight="1" x14ac:dyDescent="0.2">
      <c r="A38" s="183" t="str">
        <f>IF(ISBLANK('High Risk Non-Compliant'!B20),"",'High Risk Non-Compliant'!B20)</f>
        <v>HLNT-01</v>
      </c>
      <c r="B38" s="183" t="str">
        <f>IF(ISBLANK('High Risk Non-Compliant'!C20),"",'High Risk Non-Compliant'!C20)</f>
        <v>Do you enforce network segmentation between trusted and untrusted networks (i.e., Internet, DMZ, Extranet, etc.)?</v>
      </c>
      <c r="C38" s="225" t="str">
        <f>_xlfn.IFNA(VLOOKUP(A38,Questions!B$3:D$95,3,TRUE),"")</f>
        <v>PagerDuty sends alerts 24x7x365 for investigation and response.</v>
      </c>
      <c r="D38" s="226" t="str">
        <f>IFERROR(IF(VLOOKUP(A38,'High Risk Non-Compliant'!B:K,$E$22,FALSE)=0,"N/A",VLOOKUP(A38,'High Risk Non-Compliant'!B:K,$E$22,FALSE)),"")</f>
        <v>(blank)</v>
      </c>
      <c r="E38" s="347" t="str">
        <f>IFERROR(IF(D38="N/A","N/A",VLOOKUP(D38,'Crosswalk Detail'!A:B,2,FALSE)),"")</f>
        <v/>
      </c>
      <c r="F38" s="347"/>
      <c r="G38" s="347"/>
      <c r="H38" s="347"/>
    </row>
    <row r="39" spans="1:8" ht="66" customHeight="1" x14ac:dyDescent="0.2">
      <c r="A39" s="183" t="str">
        <f>IF(ISBLANK('High Risk Non-Compliant'!B21),"",'High Risk Non-Compliant'!B21)</f>
        <v>HLNT-02</v>
      </c>
      <c r="B39" s="183" t="str">
        <f>IF(ISBLANK('High Risk Non-Compliant'!C21),"",'High Risk Non-Compliant'!C21)</f>
        <v>Are you utilizing a stateful packet inspection (SPI) firewall?</v>
      </c>
      <c r="C39" s="225" t="str">
        <f>_xlfn.IFNA(VLOOKUP(A39,Questions!B$3:D$95,3,TRUE),"")</f>
        <v>PagerDuty sends alerts 24x7x365 for investigation and response.</v>
      </c>
      <c r="D39" s="226" t="str">
        <f>IFERROR(IF(VLOOKUP(A39,'High Risk Non-Compliant'!B:K,$E$22,FALSE)=0,"N/A",VLOOKUP(A39,'High Risk Non-Compliant'!B:K,$E$22,FALSE)),"")</f>
        <v>(blank)</v>
      </c>
      <c r="E39" s="347" t="str">
        <f>IFERROR(IF(D39="N/A","N/A",VLOOKUP(D39,'Crosswalk Detail'!A:B,2,FALSE)),"")</f>
        <v/>
      </c>
      <c r="F39" s="347"/>
      <c r="G39" s="347"/>
      <c r="H39" s="347"/>
    </row>
    <row r="40" spans="1:8" ht="59.25" customHeight="1" x14ac:dyDescent="0.2">
      <c r="A40" s="183" t="str">
        <f>IF(ISBLANK('High Risk Non-Compliant'!B22),"",'High Risk Non-Compliant'!B22)</f>
        <v>HLNT-03</v>
      </c>
      <c r="B40" s="183" t="str">
        <f>IF(ISBLANK('High Risk Non-Compliant'!C22),"",'High Risk Non-Compliant'!C22)</f>
        <v>Do you use an automated IDS/IPS system to monitor for intrusions?</v>
      </c>
      <c r="C40" s="225" t="str">
        <f>_xlfn.IFNA(VLOOKUP(A40,Questions!B$3:D$95,3,TRUE),"")</f>
        <v>PagerDuty sends alerts 24x7x365 for investigation and response.</v>
      </c>
      <c r="D40" s="226" t="str">
        <f>IFERROR(IF(VLOOKUP(A40,'High Risk Non-Compliant'!B:K,$E$22,FALSE)=0,"N/A",VLOOKUP(A40,'High Risk Non-Compliant'!B:K,$E$22,FALSE)),"")</f>
        <v>(blank)</v>
      </c>
      <c r="E40" s="347" t="str">
        <f>IFERROR(IF(D40="N/A","N/A",VLOOKUP(D40,'Crosswalk Detail'!A:B,2,FALSE)),"")</f>
        <v/>
      </c>
      <c r="F40" s="347"/>
      <c r="G40" s="347"/>
      <c r="H40" s="347"/>
    </row>
    <row r="41" spans="1:8" ht="59.25" customHeight="1" x14ac:dyDescent="0.2">
      <c r="A41" s="183" t="str">
        <f>IF(ISBLANK('High Risk Non-Compliant'!B23),"",'High Risk Non-Compliant'!B23)</f>
        <v>HLIH-01</v>
      </c>
      <c r="B41" s="183" t="str">
        <f>IF(ISBLANK('High Risk Non-Compliant'!C23),"",'High Risk Non-Compliant'!C23)</f>
        <v>Do you have a formal incident response plan?</v>
      </c>
      <c r="C41" s="225" t="str">
        <f>_xlfn.IFNA(VLOOKUP(A41,Questions!B$3:D$95,3,TRUE),"")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D41" s="226" t="str">
        <f>IFERROR(IF(VLOOKUP(A41,'High Risk Non-Compliant'!B:K,$E$22,FALSE)=0,"N/A",VLOOKUP(A41,'High Risk Non-Compliant'!B:K,$E$22,FALSE)),"")</f>
        <v>(blank)</v>
      </c>
      <c r="E41" s="347" t="str">
        <f>IFERROR(IF(D41="N/A","N/A",VLOOKUP(D41,'Crosswalk Detail'!A:B,2,FALSE)),"")</f>
        <v/>
      </c>
      <c r="F41" s="347"/>
      <c r="G41" s="347"/>
      <c r="H41" s="347"/>
    </row>
    <row r="42" spans="1:8" ht="36.75" customHeight="1" x14ac:dyDescent="0.2">
      <c r="A42" s="183" t="str">
        <f>IF(ISBLANK('High Risk Non-Compliant'!B24),"",'High Risk Non-Compliant'!B24)</f>
        <v>HLIH-04</v>
      </c>
      <c r="B42" s="183" t="str">
        <f>IF(ISBLANK('High Risk Non-Compliant'!C24),"",'High Risk Non-Compliant'!C24)</f>
        <v>Do you have either an internal incident response team or retain an external team?</v>
      </c>
      <c r="C42" s="225" t="str">
        <f>_xlfn.IFNA(VLOOKUP(A42,Questions!B$3:D$95,3,TRUE),"")</f>
        <v>At the first sign of an incident, Instructure’s Chief Information Security Officer will assemble an internal incident response team. The composition and charge of the team will depend upon the type of breach and resulting data exposure. The team conducts a preliminary assessment to help develop a tailored response. Once the incident is contained, this team will also evaluate changes in processes, systems and/or policies to prevent a repeat event.</v>
      </c>
      <c r="D42" s="226" t="str">
        <f>IFERROR(IF(VLOOKUP(A42,'High Risk Non-Compliant'!B:K,$E$22,FALSE)=0,"N/A",VLOOKUP(A42,'High Risk Non-Compliant'!B:K,$E$22,FALSE)),"")</f>
        <v>(blank)</v>
      </c>
      <c r="E42" s="347" t="str">
        <f>IFERROR(IF(D42="N/A","N/A",VLOOKUP(D42,'Crosswalk Detail'!A:B,2,FALSE)),"")</f>
        <v/>
      </c>
      <c r="F42" s="347"/>
      <c r="G42" s="347"/>
      <c r="H42" s="347"/>
    </row>
    <row r="43" spans="1:8" ht="49.5" customHeight="1" x14ac:dyDescent="0.2">
      <c r="A43" s="183" t="str">
        <f>IF(ISBLANK('High Risk Non-Compliant'!B25),"",'High Risk Non-Compliant'!B25)</f>
        <v>HLIH-05</v>
      </c>
      <c r="B43" s="183" t="str">
        <f>IF(ISBLANK('High Risk Non-Compliant'!C25),"",'High Risk Non-Compliant'!C25)</f>
        <v>Do you have the capability to respond to incidents on a 24x7x365 basis?</v>
      </c>
      <c r="C43" s="225" t="str">
        <f>_xlfn.IFNA(VLOOKUP(A43,Questions!B$3:D$95,3,TRUE),"")</f>
        <v>PagerDuty sends alerts 24x7x365 for investigation and response.</v>
      </c>
      <c r="D43" s="226" t="str">
        <f>IFERROR(IF(VLOOKUP(A43,'High Risk Non-Compliant'!B:K,$E$22,FALSE)=0,"N/A",VLOOKUP(A43,'High Risk Non-Compliant'!B:K,$E$22,FALSE)),"")</f>
        <v>(blank)</v>
      </c>
      <c r="E43" s="347" t="str">
        <f>IFERROR(IF(D43="N/A","N/A",VLOOKUP(D43,'Crosswalk Detail'!A:B,2,FALSE)),"")</f>
        <v/>
      </c>
      <c r="F43" s="347"/>
      <c r="G43" s="347"/>
      <c r="H43" s="347"/>
    </row>
    <row r="44" spans="1:8" ht="56.25" customHeight="1" x14ac:dyDescent="0.2">
      <c r="A44" s="183" t="str">
        <f>IF(ISBLANK('High Risk Non-Compliant'!B26),"",'High Risk Non-Compliant'!B26)</f>
        <v>HLPP-02</v>
      </c>
      <c r="B44" s="183" t="str">
        <f>IF(ISBLANK('High Risk Non-Compliant'!C26),"",'High Risk Non-Compliant'!C26)</f>
        <v>Are information security principles designed into the product lifecycle?</v>
      </c>
      <c r="C44" s="225" t="str">
        <f>_xlfn.IFNA(VLOOKUP(A44,Questions!B$3:D$95,3,TRUE),"")</f>
        <v>PagerDuty sends alerts 24x7x365 for investigation and response.</v>
      </c>
      <c r="D44" s="226" t="str">
        <f>IFERROR(IF(VLOOKUP(A44,'High Risk Non-Compliant'!B:K,$E$22,FALSE)=0,"N/A",VLOOKUP(A44,'High Risk Non-Compliant'!B:K,$E$22,FALSE)),"")</f>
        <v>(blank)</v>
      </c>
      <c r="E44" s="347" t="str">
        <f>IFERROR(IF(D44="N/A","N/A",VLOOKUP(D44,'Crosswalk Detail'!A:B,2,FALSE)),"")</f>
        <v/>
      </c>
      <c r="F44" s="347"/>
      <c r="G44" s="347"/>
      <c r="H44" s="347"/>
    </row>
    <row r="45" spans="1:8" ht="64.5" customHeight="1" x14ac:dyDescent="0.2">
      <c r="A45" s="183" t="str">
        <f>IF(ISBLANK('High Risk Non-Compliant'!B27),"",'High Risk Non-Compliant'!B27)</f>
        <v>HLPP-03</v>
      </c>
      <c r="B45" s="183" t="str">
        <f>IF(ISBLANK('High Risk Non-Compliant'!C27),"",'High Risk Non-Compliant'!C27)</f>
        <v>Do you have a documented information security policy?</v>
      </c>
      <c r="C45" s="225" t="str">
        <f>_xlfn.IFNA(VLOOKUP(A45,Questions!B$3:D$95,3,TRUE),"")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v>
      </c>
      <c r="D45" s="226" t="str">
        <f>IFERROR(IF(VLOOKUP(A45,'High Risk Non-Compliant'!B:K,$E$22,FALSE)=0,"N/A",VLOOKUP(A45,'High Risk Non-Compliant'!B:K,$E$22,FALSE)),"")</f>
        <v>(blank)</v>
      </c>
      <c r="E45" s="347" t="str">
        <f>IFERROR(IF(D45="N/A","N/A",VLOOKUP(D45,'Crosswalk Detail'!A:B,2,FALSE)),"")</f>
        <v/>
      </c>
      <c r="F45" s="347"/>
      <c r="G45" s="347"/>
      <c r="H45" s="347"/>
    </row>
    <row r="46" spans="1:8" ht="90" customHeight="1" x14ac:dyDescent="0.2">
      <c r="A46" s="183" t="str">
        <f>IF(ISBLANK('High Risk Non-Compliant'!B28),"",'High Risk Non-Compliant'!B28)</f>
        <v>HLTP-02</v>
      </c>
      <c r="B46" s="183" t="str">
        <f>IF(ISBLANK('High Risk Non-Compliant'!C28),"",'High Risk Non-Compliant'!C28)</f>
        <v>Do you perform security assessments of third party companies with which you share data? (i.e. hosting providers, cloud services, PaaS, IaaS, SaaS, etc.).</v>
      </c>
      <c r="C46" s="225" t="str">
        <f>_xlfn.IFNA(VLOOKUP(A46,Questions!B$3:D$95,3,TRUE),"")</f>
        <v>Instructure has a robust third party due diligence process. Prior to using any third party and on an annual basis thereafter, Instructure’s security team performs a security review of these vendors. Included as part of this review, the security team requests a copy of the third party's SOC 2 Type 2 report. If any exceptions or other issues are noted in these reports, the security team follows up as necessary to determine scope and impact. If a SOC 2 Type 2 report is not available, the security team provides the third party with questions related to the types of data, how those data elements are handled, and additional queries related to the status of security controls and processes implemented in the environment where data flow. Lastly, contractual obligations are put in place between Instructure and the third party to ensure security practices are in place and operating effectively.</v>
      </c>
      <c r="D46" s="226" t="str">
        <f>IFERROR(IF(VLOOKUP(A46,'High Risk Non-Compliant'!B:K,$E$22,FALSE)=0,"N/A",VLOOKUP(A46,'High Risk Non-Compliant'!B:K,$E$22,FALSE)),"")</f>
        <v>(blank)</v>
      </c>
      <c r="E46" s="347" t="str">
        <f>IFERROR(IF(D46="N/A","N/A",VLOOKUP(D46,'Crosswalk Detail'!A:B,2,FALSE)),"")</f>
        <v/>
      </c>
      <c r="F46" s="347"/>
      <c r="G46" s="347"/>
      <c r="H46" s="347"/>
    </row>
    <row r="47" spans="1:8" ht="88.5" customHeight="1" x14ac:dyDescent="0.2">
      <c r="A47" s="183" t="str">
        <f>IF(ISBLANK('High Risk Non-Compliant'!B29),"",'High Risk Non-Compliant'!B29)</f>
        <v>HLTP-03</v>
      </c>
      <c r="B47" s="183" t="str">
        <f>IF(ISBLANK('High Risk Non-Compliant'!C29),"",'High Risk Non-Compliant'!C29)</f>
        <v>Do you have an implemented third party management strategy?</v>
      </c>
      <c r="C47" s="225" t="str">
        <f>_xlfn.IFNA(VLOOKUP(A47,Questions!B$3:D$95,3,TRUE),"")</f>
        <v>Instructure conducts security assessments of our vendors and subcontractors annually. These assessments are then entered into our Risk Register, OneTrust, for management and ongoing risk assessment. We request and review copies of third party assurance reports provided by these organizations on an ongoing basis.</v>
      </c>
      <c r="D47" s="226" t="str">
        <f>IFERROR(IF(VLOOKUP(A47,'High Risk Non-Compliant'!B:K,$E$22,FALSE)=0,"N/A",VLOOKUP(A47,'High Risk Non-Compliant'!B:K,$E$22,FALSE)),"")</f>
        <v>(blank)</v>
      </c>
      <c r="E47" s="347" t="str">
        <f>IFERROR(IF(D47="N/A","N/A",VLOOKUP(D47,'Crosswalk Detail'!A:B,2,FALSE)),"")</f>
        <v/>
      </c>
      <c r="F47" s="347"/>
      <c r="G47" s="347"/>
      <c r="H47" s="347"/>
    </row>
    <row r="48" spans="1:8" ht="67.5" customHeight="1" x14ac:dyDescent="0.2">
      <c r="A48" s="183" t="str">
        <f>IF(ISBLANK('High Risk Non-Compliant'!B30),"",'High Risk Non-Compliant'!B30)</f>
        <v>HLTP-04</v>
      </c>
      <c r="B48" s="183" t="str">
        <f>IF(ISBLANK('High Risk Non-Compliant'!C30),"",'High Risk Non-Compliant'!C30)</f>
        <v>Do you have a process and implemented procedures for managing your hardware supply chain? (e.g., telecommunications equipment, export licensing, computing devices)</v>
      </c>
      <c r="C48" s="225" t="str">
        <f>_xlfn.IFNA(VLOOKUP(A48,Questions!B$3:D$95,3,TRUE),"")</f>
        <v>Our processes and procedures cover regions in which we operate.</v>
      </c>
      <c r="D48" s="226" t="str">
        <f>IFERROR(IF(VLOOKUP(A48,'High Risk Non-Compliant'!B:K,$E$22,FALSE)=0,"N/A",VLOOKUP(A48,'High Risk Non-Compliant'!B:K,$E$22,FALSE)),"")</f>
        <v>(blank)</v>
      </c>
      <c r="E48" s="347" t="str">
        <f>IFERROR(IF(D48="N/A","N/A",VLOOKUP(D48,'Crosswalk Detail'!A:B,2,FALSE)),"")</f>
        <v/>
      </c>
      <c r="F48" s="347"/>
      <c r="G48" s="347"/>
      <c r="H48" s="347"/>
    </row>
    <row r="49" spans="1:8" ht="15" customHeight="1" x14ac:dyDescent="0.2">
      <c r="A49" s="183" t="str">
        <f>IF(ISBLANK('High Risk Non-Compliant'!B31),"",'High Risk Non-Compliant'!B31)</f>
        <v/>
      </c>
      <c r="B49" s="183" t="str">
        <f>IF(ISBLANK('High Risk Non-Compliant'!C31),"",'High Risk Non-Compliant'!C31)</f>
        <v/>
      </c>
      <c r="C49" s="225" t="str">
        <f>_xlfn.IFNA(VLOOKUP(A49,Questions!B$3:D$95,3,TRUE),"")</f>
        <v/>
      </c>
      <c r="D49" s="226" t="str">
        <f>IFERROR(IF(VLOOKUP(A49,'High Risk Non-Compliant'!B:K,$E$22,FALSE)=0,"N/A",VLOOKUP(A49,'High Risk Non-Compliant'!B:K,$E$22,FALSE)),"")</f>
        <v/>
      </c>
      <c r="E49" s="347" t="str">
        <f>IFERROR(IF(D49="N/A","N/A",VLOOKUP(D49,'Crosswalk Detail'!A:B,2,FALSE)),"")</f>
        <v/>
      </c>
      <c r="F49" s="347"/>
      <c r="G49" s="347"/>
      <c r="H49" s="347"/>
    </row>
    <row r="50" spans="1:8" ht="15" customHeight="1" x14ac:dyDescent="0.2">
      <c r="A50" s="183" t="str">
        <f>IF(ISBLANK('High Risk Non-Compliant'!B32),"",'High Risk Non-Compliant'!B32)</f>
        <v/>
      </c>
      <c r="B50" s="183" t="str">
        <f>IF(ISBLANK('High Risk Non-Compliant'!C32),"",'High Risk Non-Compliant'!C32)</f>
        <v/>
      </c>
      <c r="C50" s="225" t="str">
        <f>_xlfn.IFNA(VLOOKUP(A50,Questions!B$3:D$95,3,TRUE),"")</f>
        <v/>
      </c>
      <c r="D50" s="226" t="str">
        <f>IFERROR(IF(VLOOKUP(A50,'High Risk Non-Compliant'!B:K,$E$22,FALSE)=0,"N/A",VLOOKUP(A50,'High Risk Non-Compliant'!B:K,$E$22,FALSE)),"")</f>
        <v/>
      </c>
      <c r="E50" s="347" t="str">
        <f>IFERROR(IF(D50="N/A","N/A",VLOOKUP(D50,'Crosswalk Detail'!A:B,2,FALSE)),"")</f>
        <v/>
      </c>
      <c r="F50" s="347"/>
      <c r="G50" s="347"/>
      <c r="H50" s="347"/>
    </row>
    <row r="51" spans="1:8" ht="15" customHeight="1" x14ac:dyDescent="0.2">
      <c r="A51" s="183" t="str">
        <f>IF(ISBLANK('High Risk Non-Compliant'!B33),"",'High Risk Non-Compliant'!B33)</f>
        <v/>
      </c>
      <c r="B51" s="183" t="str">
        <f>IF(ISBLANK('High Risk Non-Compliant'!C33),"",'High Risk Non-Compliant'!C33)</f>
        <v/>
      </c>
      <c r="C51" s="225" t="str">
        <f>_xlfn.IFNA(VLOOKUP(A51,Questions!B$3:D$95,3,TRUE),"")</f>
        <v/>
      </c>
      <c r="D51" s="226" t="str">
        <f>IFERROR(IF(VLOOKUP(A51,'High Risk Non-Compliant'!B:K,$E$22,FALSE)=0,"N/A",VLOOKUP(A51,'High Risk Non-Compliant'!B:K,$E$22,FALSE)),"")</f>
        <v/>
      </c>
      <c r="E51" s="347" t="str">
        <f>IFERROR(IF(D51="N/A","N/A",VLOOKUP(D51,'Crosswalk Detail'!A:B,2,FALSE)),"")</f>
        <v/>
      </c>
      <c r="F51" s="347"/>
      <c r="G51" s="347"/>
      <c r="H51" s="347"/>
    </row>
    <row r="52" spans="1:8" ht="15" customHeight="1" x14ac:dyDescent="0.2">
      <c r="A52" s="183" t="str">
        <f>IF(ISBLANK('High Risk Non-Compliant'!B34),"",'High Risk Non-Compliant'!B34)</f>
        <v/>
      </c>
      <c r="B52" s="183" t="str">
        <f>IF(ISBLANK('High Risk Non-Compliant'!C34),"",'High Risk Non-Compliant'!C34)</f>
        <v/>
      </c>
      <c r="C52" s="225" t="str">
        <f>_xlfn.IFNA(VLOOKUP(A52,Questions!B$3:D$95,3,TRUE),"")</f>
        <v/>
      </c>
      <c r="D52" s="226" t="str">
        <f>IFERROR(IF(VLOOKUP(A52,'High Risk Non-Compliant'!B:K,$E$22,FALSE)=0,"N/A",VLOOKUP(A52,'High Risk Non-Compliant'!B:K,$E$22,FALSE)),"")</f>
        <v/>
      </c>
      <c r="E52" s="347" t="str">
        <f>IFERROR(IF(D52="N/A","N/A",VLOOKUP(D52,'Crosswalk Detail'!A:B,2,FALSE)),"")</f>
        <v/>
      </c>
      <c r="F52" s="347"/>
      <c r="G52" s="347"/>
      <c r="H52" s="347"/>
    </row>
    <row r="53" spans="1:8" ht="15.75" customHeight="1" x14ac:dyDescent="0.2">
      <c r="A53" s="183" t="str">
        <f>IF(ISBLANK('High Risk Non-Compliant'!B35),"",'High Risk Non-Compliant'!B35)</f>
        <v/>
      </c>
      <c r="B53" s="183" t="str">
        <f>IF(ISBLANK('High Risk Non-Compliant'!C35),"",'High Risk Non-Compliant'!C35)</f>
        <v/>
      </c>
      <c r="C53" s="225" t="str">
        <f>_xlfn.IFNA(VLOOKUP(A53,Questions!B$3:D$95,3,TRUE),"")</f>
        <v/>
      </c>
      <c r="D53" s="226" t="str">
        <f>IFERROR(IF(VLOOKUP(A53,'High Risk Non-Compliant'!B:K,$E$22,FALSE)=0,"N/A",VLOOKUP(A53,'High Risk Non-Compliant'!B:K,$E$22,FALSE)),"")</f>
        <v/>
      </c>
      <c r="E53" s="347" t="str">
        <f>IFERROR(IF(D53="N/A","N/A",VLOOKUP(D53,'Crosswalk Detail'!A:B,2,FALSE)),"")</f>
        <v/>
      </c>
      <c r="F53" s="347"/>
      <c r="G53" s="347"/>
      <c r="H53" s="347"/>
    </row>
    <row r="54" spans="1:8" ht="15.75" customHeight="1" x14ac:dyDescent="0.2">
      <c r="A54" s="183" t="str">
        <f>IF(ISBLANK('High Risk Non-Compliant'!B36),"",'High Risk Non-Compliant'!B36)</f>
        <v/>
      </c>
      <c r="B54" s="183" t="str">
        <f>IF(ISBLANK('High Risk Non-Compliant'!C36),"",'High Risk Non-Compliant'!C36)</f>
        <v/>
      </c>
      <c r="C54" s="225" t="str">
        <f>_xlfn.IFNA(VLOOKUP(A54,Questions!B$3:D$95,3,TRUE),"")</f>
        <v/>
      </c>
      <c r="D54" s="226" t="str">
        <f>IFERROR(IF(VLOOKUP(A54,'High Risk Non-Compliant'!B:K,$E$22,FALSE)=0,"N/A",VLOOKUP(A54,'High Risk Non-Compliant'!B:K,$E$22,FALSE)),"")</f>
        <v/>
      </c>
      <c r="E54" s="347" t="str">
        <f>IFERROR(IF(D54="N/A","N/A",VLOOKUP(D54,'Crosswalk Detail'!A:B,2,FALSE)),"")</f>
        <v/>
      </c>
      <c r="F54" s="347"/>
      <c r="G54" s="347"/>
      <c r="H54" s="347"/>
    </row>
    <row r="55" spans="1:8" ht="15" customHeight="1" x14ac:dyDescent="0.2">
      <c r="A55" s="183"/>
      <c r="B55" s="183"/>
      <c r="C55" s="183"/>
      <c r="D55" s="183"/>
      <c r="E55" s="183"/>
      <c r="F55" s="183"/>
      <c r="G55" s="183"/>
      <c r="H55" s="183"/>
    </row>
    <row r="56" spans="1:8" ht="15" customHeight="1" x14ac:dyDescent="0.2">
      <c r="A56" s="183"/>
      <c r="B56" s="183"/>
      <c r="C56" s="183"/>
      <c r="D56" s="183"/>
      <c r="E56" s="183"/>
      <c r="F56" s="183"/>
      <c r="G56" s="183"/>
      <c r="H56" s="183"/>
    </row>
    <row r="57" spans="1:8" ht="15" customHeight="1" x14ac:dyDescent="0.2">
      <c r="A57" s="183"/>
      <c r="B57" s="183"/>
      <c r="C57" s="183"/>
      <c r="D57" s="183"/>
      <c r="E57" s="183"/>
      <c r="F57" s="183"/>
      <c r="G57" s="183"/>
      <c r="H57" s="183"/>
    </row>
    <row r="58" spans="1:8" ht="15" customHeight="1" x14ac:dyDescent="0.2">
      <c r="A58" s="183"/>
      <c r="B58" s="183"/>
      <c r="C58" s="183"/>
      <c r="D58" s="183"/>
      <c r="E58" s="183"/>
      <c r="F58" s="183"/>
      <c r="G58" s="183"/>
      <c r="H58" s="183"/>
    </row>
    <row r="59" spans="1:8" ht="15" customHeight="1" x14ac:dyDescent="0.2">
      <c r="A59" s="183"/>
      <c r="B59" s="183"/>
      <c r="C59" s="183"/>
      <c r="D59" s="183"/>
      <c r="E59" s="183"/>
      <c r="F59" s="183"/>
      <c r="G59" s="183"/>
      <c r="H59" s="183"/>
    </row>
    <row r="60" spans="1:8" ht="15" customHeight="1" x14ac:dyDescent="0.2">
      <c r="A60" s="183"/>
      <c r="B60" s="183"/>
      <c r="C60" s="183"/>
      <c r="D60" s="183"/>
      <c r="E60" s="183"/>
      <c r="F60" s="183"/>
      <c r="G60" s="183"/>
      <c r="H60" s="183"/>
    </row>
    <row r="61" spans="1:8" ht="15" customHeight="1" x14ac:dyDescent="0.2">
      <c r="A61" s="183"/>
      <c r="B61" s="183"/>
      <c r="C61" s="183"/>
      <c r="D61" s="183"/>
      <c r="E61" s="183"/>
      <c r="F61" s="183"/>
      <c r="G61" s="183"/>
      <c r="H61" s="183"/>
    </row>
    <row r="62" spans="1:8" ht="15" customHeight="1" x14ac:dyDescent="0.2">
      <c r="A62" s="183"/>
      <c r="B62" s="183"/>
      <c r="C62" s="183"/>
      <c r="D62" s="183"/>
      <c r="E62" s="183"/>
      <c r="F62" s="183"/>
      <c r="G62" s="183"/>
      <c r="H62" s="183"/>
    </row>
    <row r="63" spans="1:8" ht="15" customHeight="1" x14ac:dyDescent="0.2">
      <c r="A63" s="183"/>
      <c r="B63" s="183"/>
      <c r="C63" s="183"/>
      <c r="D63" s="183"/>
      <c r="E63" s="183"/>
      <c r="F63" s="183"/>
      <c r="G63" s="183"/>
      <c r="H63" s="183"/>
    </row>
    <row r="64" spans="1:8" ht="15" customHeight="1" x14ac:dyDescent="0.2">
      <c r="A64" s="183"/>
      <c r="B64" s="183"/>
      <c r="C64" s="183"/>
      <c r="D64" s="183"/>
      <c r="E64" s="183"/>
      <c r="F64" s="183"/>
      <c r="G64" s="183"/>
      <c r="H64" s="183"/>
    </row>
    <row r="65" spans="1:8" ht="15" customHeight="1" x14ac:dyDescent="0.2">
      <c r="A65" s="183"/>
      <c r="B65" s="183"/>
      <c r="C65" s="183"/>
      <c r="D65" s="183"/>
      <c r="E65" s="183"/>
      <c r="F65" s="183"/>
      <c r="G65" s="183"/>
      <c r="H65" s="183"/>
    </row>
    <row r="66" spans="1:8" ht="15" customHeight="1" x14ac:dyDescent="0.2">
      <c r="A66" s="183"/>
      <c r="B66" s="183"/>
      <c r="C66" s="183"/>
      <c r="D66" s="183"/>
      <c r="E66" s="183"/>
      <c r="F66" s="183"/>
      <c r="G66" s="183"/>
      <c r="H66" s="183"/>
    </row>
    <row r="67" spans="1:8" ht="15" customHeight="1" x14ac:dyDescent="0.2">
      <c r="A67" s="183"/>
      <c r="B67" s="183"/>
      <c r="C67" s="183"/>
      <c r="D67" s="183"/>
      <c r="E67" s="183"/>
      <c r="F67" s="183"/>
      <c r="G67" s="183"/>
      <c r="H67" s="183"/>
    </row>
    <row r="68" spans="1:8" ht="15" customHeight="1" x14ac:dyDescent="0.2">
      <c r="A68" s="183"/>
      <c r="B68" s="183"/>
      <c r="C68" s="183"/>
      <c r="D68" s="183"/>
      <c r="E68" s="183"/>
      <c r="F68" s="183"/>
      <c r="G68" s="183"/>
      <c r="H68" s="183"/>
    </row>
    <row r="69" spans="1:8" ht="15" customHeight="1" x14ac:dyDescent="0.2">
      <c r="A69" s="183"/>
      <c r="B69" s="183"/>
      <c r="C69" s="183"/>
      <c r="D69" s="183"/>
      <c r="E69" s="183"/>
      <c r="F69" s="183"/>
      <c r="G69" s="183"/>
      <c r="H69" s="183"/>
    </row>
    <row r="70" spans="1:8" ht="15" customHeight="1" x14ac:dyDescent="0.2">
      <c r="A70" s="183"/>
      <c r="B70" s="183"/>
      <c r="C70" s="183"/>
      <c r="D70" s="183"/>
      <c r="E70" s="183"/>
      <c r="F70" s="183"/>
      <c r="G70" s="183"/>
      <c r="H70" s="183"/>
    </row>
    <row r="71" spans="1:8" ht="15" customHeight="1" x14ac:dyDescent="0.2">
      <c r="A71" s="183"/>
      <c r="B71" s="183"/>
      <c r="C71" s="183"/>
      <c r="D71" s="183"/>
      <c r="E71" s="183"/>
      <c r="F71" s="183"/>
      <c r="G71" s="183"/>
      <c r="H71" s="183"/>
    </row>
    <row r="72" spans="1:8" ht="15" customHeight="1" x14ac:dyDescent="0.2">
      <c r="A72" s="183"/>
      <c r="B72" s="183"/>
      <c r="C72" s="183"/>
      <c r="D72" s="183"/>
      <c r="E72" s="183"/>
      <c r="F72" s="183"/>
      <c r="G72" s="183"/>
      <c r="H72" s="183"/>
    </row>
    <row r="73" spans="1:8" ht="15" customHeight="1" x14ac:dyDescent="0.2">
      <c r="A73" s="183"/>
      <c r="B73" s="183"/>
      <c r="C73" s="183"/>
      <c r="D73" s="183"/>
      <c r="E73" s="183"/>
      <c r="F73" s="183"/>
      <c r="G73" s="183"/>
      <c r="H73" s="183"/>
    </row>
    <row r="74" spans="1:8" ht="15" customHeight="1" x14ac:dyDescent="0.2">
      <c r="A74" s="183"/>
      <c r="B74" s="183"/>
      <c r="C74" s="183"/>
      <c r="D74" s="183"/>
      <c r="E74" s="183"/>
      <c r="F74" s="183"/>
      <c r="G74" s="183"/>
      <c r="H74" s="183"/>
    </row>
    <row r="75" spans="1:8" ht="15" customHeight="1" x14ac:dyDescent="0.2">
      <c r="A75" s="183"/>
      <c r="B75" s="183"/>
      <c r="C75" s="183"/>
      <c r="D75" s="183"/>
      <c r="E75" s="183"/>
      <c r="F75" s="183"/>
      <c r="G75" s="183"/>
      <c r="H75" s="183"/>
    </row>
    <row r="76" spans="1:8" ht="15" customHeight="1" x14ac:dyDescent="0.2">
      <c r="A76" s="183"/>
      <c r="B76" s="183"/>
      <c r="C76" s="183"/>
      <c r="D76" s="183"/>
      <c r="E76" s="183"/>
      <c r="F76" s="183"/>
      <c r="G76" s="183"/>
      <c r="H76" s="183"/>
    </row>
    <row r="77" spans="1:8" ht="15" customHeight="1" x14ac:dyDescent="0.2">
      <c r="A77" s="183"/>
      <c r="B77" s="183"/>
      <c r="C77" s="183"/>
      <c r="D77" s="183"/>
      <c r="E77" s="183"/>
      <c r="F77" s="183"/>
      <c r="G77" s="183"/>
      <c r="H77" s="183"/>
    </row>
    <row r="78" spans="1:8" ht="15" customHeight="1" x14ac:dyDescent="0.2">
      <c r="A78" s="183"/>
      <c r="B78" s="183"/>
      <c r="C78" s="183"/>
      <c r="D78" s="183"/>
      <c r="E78" s="183"/>
      <c r="F78" s="183"/>
      <c r="G78" s="183"/>
      <c r="H78" s="183"/>
    </row>
    <row r="79" spans="1:8" ht="15" customHeight="1" x14ac:dyDescent="0.2">
      <c r="A79" s="183"/>
      <c r="B79" s="183"/>
      <c r="C79" s="183"/>
      <c r="D79" s="183"/>
      <c r="E79" s="183"/>
      <c r="F79" s="183"/>
      <c r="G79" s="183"/>
      <c r="H79" s="183"/>
    </row>
    <row r="80" spans="1:8" ht="15.75" customHeight="1" x14ac:dyDescent="0.2">
      <c r="A80" s="183"/>
      <c r="B80" s="183"/>
      <c r="C80" s="183"/>
      <c r="D80" s="183"/>
      <c r="E80" s="183"/>
      <c r="F80" s="183"/>
      <c r="G80" s="183"/>
      <c r="H80" s="183"/>
    </row>
    <row r="81" spans="1:8" ht="15.75" customHeight="1" x14ac:dyDescent="0.2">
      <c r="A81" s="183"/>
      <c r="B81" s="183"/>
      <c r="C81" s="183"/>
      <c r="D81" s="183"/>
      <c r="E81" s="183"/>
      <c r="F81" s="183"/>
      <c r="G81" s="183"/>
      <c r="H81" s="183"/>
    </row>
    <row r="82" spans="1:8" ht="15.75" customHeight="1" x14ac:dyDescent="0.2">
      <c r="A82" s="183"/>
      <c r="B82" s="183"/>
      <c r="C82" s="183"/>
      <c r="D82" s="183"/>
      <c r="E82" s="183"/>
      <c r="F82" s="183"/>
      <c r="G82" s="183"/>
      <c r="H82" s="183"/>
    </row>
    <row r="83" spans="1:8" ht="15.75" customHeight="1" x14ac:dyDescent="0.2">
      <c r="A83" s="183"/>
      <c r="B83" s="183"/>
      <c r="C83" s="183"/>
      <c r="D83" s="183"/>
      <c r="E83" s="183"/>
      <c r="F83" s="183"/>
      <c r="G83" s="183"/>
      <c r="H83" s="183"/>
    </row>
    <row r="84" spans="1:8" ht="15.75" customHeight="1" x14ac:dyDescent="0.2">
      <c r="A84" s="183"/>
      <c r="B84" s="183"/>
      <c r="C84" s="183"/>
      <c r="D84" s="183"/>
      <c r="E84" s="183"/>
      <c r="F84" s="183"/>
      <c r="G84" s="183"/>
      <c r="H84" s="183"/>
    </row>
    <row r="85" spans="1:8" ht="15.75" customHeight="1" x14ac:dyDescent="0.2">
      <c r="A85" s="183"/>
      <c r="B85" s="183"/>
      <c r="C85" s="183"/>
      <c r="D85" s="183"/>
      <c r="E85" s="183"/>
      <c r="F85" s="183"/>
      <c r="G85" s="183"/>
      <c r="H85" s="183"/>
    </row>
    <row r="86" spans="1:8" ht="15.75" customHeight="1" x14ac:dyDescent="0.2">
      <c r="A86" s="183"/>
      <c r="B86" s="183"/>
      <c r="C86" s="183"/>
      <c r="D86" s="183"/>
      <c r="E86" s="183"/>
      <c r="F86" s="183"/>
      <c r="G86" s="183"/>
      <c r="H86" s="183"/>
    </row>
    <row r="87" spans="1:8" ht="15.75" customHeight="1" x14ac:dyDescent="0.2">
      <c r="A87" s="183"/>
      <c r="B87" s="183"/>
      <c r="C87" s="183"/>
      <c r="D87" s="183"/>
      <c r="E87" s="183"/>
      <c r="F87" s="183"/>
      <c r="G87" s="183"/>
      <c r="H87" s="183"/>
    </row>
    <row r="88" spans="1:8" ht="15.75" customHeight="1" x14ac:dyDescent="0.2">
      <c r="A88" s="183"/>
      <c r="B88" s="183"/>
      <c r="C88" s="183"/>
      <c r="D88" s="183"/>
      <c r="E88" s="183"/>
      <c r="F88" s="183"/>
      <c r="G88" s="183"/>
      <c r="H88" s="183"/>
    </row>
    <row r="89" spans="1:8" ht="15.75" customHeight="1" x14ac:dyDescent="0.2">
      <c r="A89" s="183"/>
      <c r="B89" s="183"/>
      <c r="C89" s="183"/>
      <c r="D89" s="183"/>
      <c r="E89" s="183"/>
      <c r="F89" s="183"/>
      <c r="G89" s="183"/>
      <c r="H89" s="183"/>
    </row>
    <row r="90" spans="1:8" ht="15.75" customHeight="1" x14ac:dyDescent="0.2">
      <c r="A90" s="183"/>
      <c r="B90" s="183"/>
      <c r="C90" s="183"/>
      <c r="D90" s="183"/>
      <c r="E90" s="183"/>
      <c r="F90" s="183"/>
      <c r="G90" s="183"/>
      <c r="H90" s="183"/>
    </row>
    <row r="91" spans="1:8" ht="15.75" customHeight="1" x14ac:dyDescent="0.2">
      <c r="A91" s="183"/>
      <c r="B91" s="183"/>
      <c r="C91" s="183"/>
      <c r="D91" s="183"/>
      <c r="E91" s="183"/>
      <c r="F91" s="183"/>
      <c r="G91" s="183"/>
      <c r="H91" s="183"/>
    </row>
    <row r="92" spans="1:8" ht="15.75" customHeight="1" x14ac:dyDescent="0.2">
      <c r="A92" s="183"/>
      <c r="B92" s="183"/>
      <c r="C92" s="183"/>
      <c r="D92" s="183"/>
      <c r="E92" s="183"/>
      <c r="F92" s="183"/>
      <c r="G92" s="183"/>
      <c r="H92" s="183"/>
    </row>
    <row r="93" spans="1:8" ht="15.75" customHeight="1" x14ac:dyDescent="0.2">
      <c r="A93" s="183"/>
      <c r="B93" s="183"/>
      <c r="C93" s="183"/>
      <c r="D93" s="183"/>
      <c r="E93" s="183"/>
      <c r="F93" s="183"/>
      <c r="G93" s="183"/>
      <c r="H93" s="183"/>
    </row>
    <row r="94" spans="1:8" ht="15.75" customHeight="1" x14ac:dyDescent="0.2">
      <c r="A94" s="183"/>
      <c r="B94" s="183"/>
      <c r="C94" s="183"/>
      <c r="D94" s="183"/>
      <c r="E94" s="183"/>
      <c r="F94" s="183"/>
      <c r="G94" s="183"/>
      <c r="H94" s="183"/>
    </row>
    <row r="95" spans="1:8" ht="15.75" customHeight="1" x14ac:dyDescent="0.2">
      <c r="A95" s="183"/>
      <c r="B95" s="183"/>
      <c r="C95" s="183"/>
      <c r="D95" s="183"/>
      <c r="E95" s="183"/>
      <c r="F95" s="183"/>
      <c r="G95" s="183"/>
      <c r="H95" s="183"/>
    </row>
    <row r="96" spans="1:8" ht="15.75" customHeight="1" x14ac:dyDescent="0.2">
      <c r="A96" s="183"/>
      <c r="B96" s="183"/>
      <c r="C96" s="183"/>
      <c r="D96" s="183"/>
      <c r="E96" s="183"/>
      <c r="F96" s="183"/>
      <c r="G96" s="183"/>
      <c r="H96" s="183"/>
    </row>
    <row r="97" spans="1:8" ht="15.75" customHeight="1" x14ac:dyDescent="0.2">
      <c r="A97" s="183"/>
      <c r="B97" s="183"/>
      <c r="C97" s="183"/>
      <c r="D97" s="183"/>
      <c r="E97" s="183"/>
      <c r="F97" s="183"/>
      <c r="G97" s="183"/>
      <c r="H97" s="183"/>
    </row>
    <row r="98" spans="1:8" ht="15.75" customHeight="1" x14ac:dyDescent="0.2">
      <c r="A98" s="183"/>
      <c r="B98" s="183"/>
      <c r="C98" s="183"/>
      <c r="D98" s="183"/>
      <c r="E98" s="183"/>
      <c r="F98" s="183"/>
      <c r="G98" s="183"/>
      <c r="H98" s="183"/>
    </row>
    <row r="99" spans="1:8" ht="15.75" customHeight="1" x14ac:dyDescent="0.2">
      <c r="A99" s="183"/>
      <c r="B99" s="183"/>
      <c r="C99" s="183"/>
      <c r="D99" s="183"/>
      <c r="E99" s="183"/>
      <c r="F99" s="183"/>
      <c r="G99" s="183"/>
      <c r="H99" s="183"/>
    </row>
    <row r="100" spans="1:8" ht="15.75" customHeight="1" x14ac:dyDescent="0.2">
      <c r="A100" s="183"/>
      <c r="B100" s="183"/>
      <c r="C100" s="183"/>
      <c r="D100" s="183"/>
      <c r="E100" s="183"/>
      <c r="F100" s="183"/>
      <c r="G100" s="183"/>
      <c r="H100" s="183"/>
    </row>
    <row r="101" spans="1:8" ht="15.75" customHeight="1" x14ac:dyDescent="0.2">
      <c r="A101" s="183"/>
      <c r="B101" s="183"/>
      <c r="C101" s="183"/>
      <c r="D101" s="183"/>
      <c r="E101" s="183"/>
      <c r="F101" s="183"/>
      <c r="G101" s="183"/>
      <c r="H101" s="183"/>
    </row>
    <row r="102" spans="1:8" ht="15.75" customHeight="1" x14ac:dyDescent="0.2"/>
    <row r="103" spans="1:8" ht="15.75" customHeight="1" x14ac:dyDescent="0.2"/>
    <row r="104" spans="1:8" ht="15.75" customHeight="1" x14ac:dyDescent="0.2"/>
    <row r="105" spans="1:8" ht="15.75" customHeight="1" x14ac:dyDescent="0.2"/>
    <row r="106" spans="1:8" ht="15.75" customHeight="1" x14ac:dyDescent="0.2"/>
    <row r="107" spans="1:8" ht="15.75" customHeight="1" x14ac:dyDescent="0.2"/>
    <row r="108" spans="1:8" ht="15.75" customHeight="1" x14ac:dyDescent="0.2"/>
    <row r="109" spans="1:8" ht="15.75" customHeight="1" x14ac:dyDescent="0.2"/>
    <row r="110" spans="1:8" ht="15.75" customHeight="1" x14ac:dyDescent="0.2"/>
    <row r="111" spans="1:8" ht="15.75" customHeight="1" x14ac:dyDescent="0.2"/>
    <row r="112" spans="1:8"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44">
    <mergeCell ref="E53:H53"/>
    <mergeCell ref="E54:H54"/>
    <mergeCell ref="E48:H48"/>
    <mergeCell ref="E49:H49"/>
    <mergeCell ref="E50:H50"/>
    <mergeCell ref="E51:H51"/>
    <mergeCell ref="E52:H52"/>
    <mergeCell ref="E43:H43"/>
    <mergeCell ref="E44:H44"/>
    <mergeCell ref="E45:H45"/>
    <mergeCell ref="E46:H46"/>
    <mergeCell ref="E47:H47"/>
    <mergeCell ref="E38:H38"/>
    <mergeCell ref="E39:H39"/>
    <mergeCell ref="E40:H40"/>
    <mergeCell ref="E41:H41"/>
    <mergeCell ref="E42:H42"/>
    <mergeCell ref="E33:H33"/>
    <mergeCell ref="E34:H34"/>
    <mergeCell ref="E35:H35"/>
    <mergeCell ref="E36:H36"/>
    <mergeCell ref="E37:H37"/>
    <mergeCell ref="E28:H28"/>
    <mergeCell ref="E29:H29"/>
    <mergeCell ref="E30:H30"/>
    <mergeCell ref="E31:H31"/>
    <mergeCell ref="E32:H32"/>
    <mergeCell ref="E23:H23"/>
    <mergeCell ref="E24:H24"/>
    <mergeCell ref="E25:H25"/>
    <mergeCell ref="E26:H26"/>
    <mergeCell ref="E27:H27"/>
    <mergeCell ref="A20:H20"/>
    <mergeCell ref="A21:C21"/>
    <mergeCell ref="D21:H21"/>
    <mergeCell ref="B4:H4"/>
    <mergeCell ref="A5:C6"/>
    <mergeCell ref="D5:E5"/>
    <mergeCell ref="F5:H6"/>
    <mergeCell ref="A1:F1"/>
    <mergeCell ref="G1:H1"/>
    <mergeCell ref="A2:H2"/>
    <mergeCell ref="B3:C3"/>
    <mergeCell ref="E3:H3"/>
  </mergeCells>
  <conditionalFormatting sqref="D23:E54">
    <cfRule type="containsText" dxfId="25" priority="1" operator="containsText" text="N/A">
      <formula>NOT(ISERROR(SEARCH(("N/A"),(D23))))</formula>
    </cfRule>
  </conditionalFormatting>
  <conditionalFormatting sqref="E6">
    <cfRule type="cellIs" dxfId="24" priority="4" operator="equal">
      <formula>"D"</formula>
    </cfRule>
    <cfRule type="cellIs" dxfId="23" priority="5" operator="equal">
      <formula>"C"</formula>
    </cfRule>
    <cfRule type="cellIs" dxfId="22" priority="6" operator="equal">
      <formula>"B"</formula>
    </cfRule>
    <cfRule type="cellIs" dxfId="21" priority="7" operator="equal">
      <formula>"A"</formula>
    </cfRule>
    <cfRule type="cellIs" dxfId="20" priority="8" operator="equal">
      <formula>"F"</formula>
    </cfRule>
  </conditionalFormatting>
  <pageMargins left="0.7" right="0.7" top="0.75" bottom="0.75" header="0" footer="0"/>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7030A0"/>
  </sheetPr>
  <dimension ref="A1:Z1000"/>
  <sheetViews>
    <sheetView showGridLines="0" zoomScaleNormal="100" workbookViewId="0">
      <selection activeCell="A2" sqref="A2:H2"/>
    </sheetView>
  </sheetViews>
  <sheetFormatPr baseColWidth="10" defaultColWidth="11.25" defaultRowHeight="15" customHeight="1" x14ac:dyDescent="0.2"/>
  <cols>
    <col min="1" max="1" width="11.625" customWidth="1"/>
    <col min="2" max="2" width="58.375" customWidth="1"/>
    <col min="3" max="9" width="24.375" customWidth="1"/>
    <col min="10" max="10" width="24.375" style="145" customWidth="1"/>
    <col min="11" max="26" width="6.375" customWidth="1"/>
  </cols>
  <sheetData>
    <row r="1" spans="1:26" ht="36" customHeight="1" x14ac:dyDescent="0.15">
      <c r="A1" s="348" t="s">
        <v>2256</v>
      </c>
      <c r="B1" s="349"/>
      <c r="C1" s="349"/>
      <c r="D1" s="349"/>
      <c r="E1" s="349"/>
      <c r="F1" s="349"/>
      <c r="G1" s="349"/>
      <c r="H1" s="349"/>
      <c r="I1" s="349"/>
      <c r="J1" s="349"/>
      <c r="K1" s="6"/>
      <c r="L1" s="6"/>
      <c r="M1" s="6"/>
      <c r="N1" s="6"/>
      <c r="O1" s="6"/>
      <c r="P1" s="6"/>
      <c r="Q1" s="6"/>
      <c r="R1" s="6"/>
      <c r="S1" s="6"/>
      <c r="T1" s="6"/>
      <c r="U1" s="6"/>
      <c r="V1" s="6"/>
      <c r="W1" s="6"/>
      <c r="X1" s="6"/>
      <c r="Y1" s="6"/>
      <c r="Z1" s="6"/>
    </row>
    <row r="2" spans="1:26" ht="22.5" customHeight="1" x14ac:dyDescent="0.15">
      <c r="A2" s="318" t="s">
        <v>20</v>
      </c>
      <c r="B2" s="269"/>
      <c r="C2" s="269"/>
      <c r="D2" s="269"/>
      <c r="E2" s="269"/>
      <c r="F2" s="269"/>
      <c r="G2" s="269"/>
      <c r="H2" s="271"/>
      <c r="I2" s="14"/>
      <c r="J2" s="154"/>
      <c r="K2" s="6"/>
      <c r="L2" s="6"/>
      <c r="M2" s="6"/>
      <c r="N2" s="6"/>
      <c r="O2" s="6"/>
      <c r="P2" s="6"/>
      <c r="Q2" s="6"/>
      <c r="R2" s="6"/>
      <c r="S2" s="6"/>
      <c r="T2" s="6"/>
      <c r="U2" s="6"/>
      <c r="V2" s="6"/>
      <c r="W2" s="6"/>
      <c r="X2" s="6"/>
      <c r="Y2" s="6"/>
      <c r="Z2" s="6"/>
    </row>
    <row r="3" spans="1:26" ht="1.5" customHeight="1" x14ac:dyDescent="0.15">
      <c r="A3" s="86"/>
      <c r="B3" s="24"/>
      <c r="C3" s="24"/>
      <c r="D3" s="24"/>
      <c r="E3" s="24"/>
      <c r="F3" s="24"/>
      <c r="G3" s="24"/>
      <c r="H3" s="24"/>
      <c r="I3" s="24"/>
      <c r="J3" s="155"/>
      <c r="K3" s="6"/>
      <c r="L3" s="6"/>
      <c r="M3" s="6"/>
      <c r="N3" s="6"/>
      <c r="O3" s="6"/>
      <c r="P3" s="6"/>
      <c r="Q3" s="6"/>
      <c r="R3" s="6"/>
      <c r="S3" s="6"/>
      <c r="T3" s="6"/>
      <c r="U3" s="6"/>
      <c r="V3" s="6"/>
      <c r="W3" s="6"/>
      <c r="X3" s="6"/>
      <c r="Y3" s="6"/>
      <c r="Z3" s="6"/>
    </row>
    <row r="4" spans="1:26" ht="1.5" customHeight="1" x14ac:dyDescent="0.15">
      <c r="A4" s="86"/>
      <c r="B4" s="24"/>
      <c r="C4" s="24"/>
      <c r="D4" s="24"/>
      <c r="E4" s="24"/>
      <c r="F4" s="24"/>
      <c r="G4" s="24"/>
      <c r="H4" s="24"/>
      <c r="I4" s="24"/>
      <c r="J4" s="155"/>
      <c r="K4" s="6"/>
      <c r="L4" s="6"/>
      <c r="M4" s="6"/>
      <c r="N4" s="6"/>
      <c r="O4" s="6"/>
      <c r="P4" s="6"/>
      <c r="Q4" s="6"/>
      <c r="R4" s="6"/>
      <c r="S4" s="6"/>
      <c r="T4" s="6"/>
      <c r="U4" s="6"/>
      <c r="V4" s="6"/>
      <c r="W4" s="6"/>
      <c r="X4" s="6"/>
      <c r="Y4" s="6"/>
      <c r="Z4" s="6"/>
    </row>
    <row r="5" spans="1:26" ht="1.5" customHeight="1" x14ac:dyDescent="0.15">
      <c r="A5" s="86"/>
      <c r="B5" s="24"/>
      <c r="C5" s="24"/>
      <c r="D5" s="24"/>
      <c r="E5" s="24"/>
      <c r="F5" s="24"/>
      <c r="G5" s="24"/>
      <c r="H5" s="24"/>
      <c r="I5" s="24"/>
      <c r="J5" s="155"/>
      <c r="K5" s="6"/>
      <c r="L5" s="6"/>
      <c r="M5" s="6"/>
      <c r="N5" s="6"/>
      <c r="O5" s="6"/>
      <c r="P5" s="6"/>
      <c r="Q5" s="6"/>
      <c r="R5" s="6"/>
      <c r="S5" s="6"/>
      <c r="T5" s="6"/>
      <c r="U5" s="6"/>
      <c r="V5" s="6"/>
      <c r="W5" s="6"/>
      <c r="X5" s="6"/>
      <c r="Y5" s="6"/>
      <c r="Z5" s="6"/>
    </row>
    <row r="6" spans="1:26" ht="1.5" customHeight="1" x14ac:dyDescent="0.15">
      <c r="A6" s="86"/>
      <c r="B6" s="24"/>
      <c r="C6" s="24"/>
      <c r="D6" s="24"/>
      <c r="E6" s="24"/>
      <c r="F6" s="24"/>
      <c r="G6" s="24"/>
      <c r="H6" s="24"/>
      <c r="I6" s="24"/>
      <c r="J6" s="155"/>
      <c r="K6" s="6"/>
      <c r="L6" s="6"/>
      <c r="M6" s="6"/>
      <c r="N6" s="6"/>
      <c r="O6" s="6"/>
      <c r="P6" s="6"/>
      <c r="Q6" s="6"/>
      <c r="R6" s="6"/>
      <c r="S6" s="6"/>
      <c r="T6" s="6"/>
      <c r="U6" s="6"/>
      <c r="V6" s="6"/>
      <c r="W6" s="6"/>
      <c r="X6" s="6"/>
      <c r="Y6" s="6"/>
      <c r="Z6" s="6"/>
    </row>
    <row r="7" spans="1:26" ht="1.5" customHeight="1" x14ac:dyDescent="0.15">
      <c r="A7" s="86"/>
      <c r="B7" s="24"/>
      <c r="C7" s="24"/>
      <c r="D7" s="24"/>
      <c r="E7" s="24"/>
      <c r="F7" s="24"/>
      <c r="G7" s="24"/>
      <c r="H7" s="24"/>
      <c r="I7" s="24"/>
      <c r="J7" s="155"/>
      <c r="K7" s="6"/>
      <c r="L7" s="6"/>
      <c r="M7" s="6"/>
      <c r="N7" s="6"/>
      <c r="O7" s="6"/>
      <c r="P7" s="6"/>
      <c r="Q7" s="6"/>
      <c r="R7" s="6"/>
      <c r="S7" s="6"/>
      <c r="T7" s="6"/>
      <c r="U7" s="6"/>
      <c r="V7" s="6"/>
      <c r="W7" s="6"/>
      <c r="X7" s="6"/>
      <c r="Y7" s="6"/>
      <c r="Z7" s="6"/>
    </row>
    <row r="8" spans="1:26" ht="1.5" customHeight="1" x14ac:dyDescent="0.15">
      <c r="A8" s="86"/>
      <c r="B8" s="24"/>
      <c r="C8" s="24"/>
      <c r="D8" s="24"/>
      <c r="E8" s="24"/>
      <c r="F8" s="24"/>
      <c r="G8" s="24"/>
      <c r="H8" s="24"/>
      <c r="I8" s="24"/>
      <c r="J8" s="155"/>
      <c r="K8" s="6"/>
      <c r="L8" s="6"/>
      <c r="M8" s="6"/>
      <c r="N8" s="6"/>
      <c r="O8" s="6"/>
      <c r="P8" s="6"/>
      <c r="Q8" s="6"/>
      <c r="R8" s="6"/>
      <c r="S8" s="6"/>
      <c r="T8" s="6"/>
      <c r="U8" s="6"/>
      <c r="V8" s="6"/>
      <c r="W8" s="6"/>
      <c r="X8" s="6"/>
      <c r="Y8" s="6"/>
      <c r="Z8" s="6"/>
    </row>
    <row r="9" spans="1:26" ht="1.5" customHeight="1" x14ac:dyDescent="0.15">
      <c r="A9" s="86"/>
      <c r="B9" s="24"/>
      <c r="C9" s="24"/>
      <c r="D9" s="24"/>
      <c r="E9" s="24"/>
      <c r="F9" s="24"/>
      <c r="G9" s="24"/>
      <c r="H9" s="24"/>
      <c r="I9" s="24"/>
      <c r="J9" s="155"/>
      <c r="K9" s="6"/>
      <c r="L9" s="6"/>
      <c r="M9" s="6"/>
      <c r="N9" s="6"/>
      <c r="O9" s="6"/>
      <c r="P9" s="6"/>
      <c r="Q9" s="6"/>
      <c r="R9" s="6"/>
      <c r="S9" s="6"/>
      <c r="T9" s="6"/>
      <c r="U9" s="6"/>
      <c r="V9" s="6"/>
      <c r="W9" s="6"/>
      <c r="X9" s="6"/>
      <c r="Y9" s="6"/>
      <c r="Z9" s="6"/>
    </row>
    <row r="10" spans="1:26" ht="1.5" customHeight="1" x14ac:dyDescent="0.15">
      <c r="A10" s="86"/>
      <c r="B10" s="24"/>
      <c r="C10" s="24"/>
      <c r="D10" s="24"/>
      <c r="E10" s="24"/>
      <c r="F10" s="24"/>
      <c r="G10" s="24"/>
      <c r="H10" s="24"/>
      <c r="I10" s="24"/>
      <c r="J10" s="155"/>
      <c r="K10" s="6"/>
      <c r="L10" s="6"/>
      <c r="M10" s="6"/>
      <c r="N10" s="6"/>
      <c r="O10" s="6"/>
      <c r="P10" s="6"/>
      <c r="Q10" s="6"/>
      <c r="R10" s="6"/>
      <c r="S10" s="6"/>
      <c r="T10" s="6"/>
      <c r="U10" s="6"/>
      <c r="V10" s="6"/>
      <c r="W10" s="6"/>
      <c r="X10" s="6"/>
      <c r="Y10" s="6"/>
      <c r="Z10" s="6"/>
    </row>
    <row r="11" spans="1:26" ht="1.5" customHeight="1" x14ac:dyDescent="0.15">
      <c r="A11" s="86"/>
      <c r="B11" s="24"/>
      <c r="C11" s="24"/>
      <c r="D11" s="24"/>
      <c r="E11" s="24"/>
      <c r="F11" s="24"/>
      <c r="G11" s="24"/>
      <c r="H11" s="24"/>
      <c r="I11" s="24"/>
      <c r="J11" s="155"/>
      <c r="K11" s="6"/>
      <c r="L11" s="6"/>
      <c r="M11" s="6"/>
      <c r="N11" s="6"/>
      <c r="O11" s="6"/>
      <c r="P11" s="6"/>
      <c r="Q11" s="6"/>
      <c r="R11" s="6"/>
      <c r="S11" s="6"/>
      <c r="T11" s="6"/>
      <c r="U11" s="6"/>
      <c r="V11" s="6"/>
      <c r="W11" s="6"/>
      <c r="X11" s="6"/>
      <c r="Y11" s="6"/>
      <c r="Z11" s="6"/>
    </row>
    <row r="12" spans="1:26" ht="1.5" customHeight="1" x14ac:dyDescent="0.15">
      <c r="A12" s="86"/>
      <c r="B12" s="24"/>
      <c r="C12" s="24"/>
      <c r="D12" s="24"/>
      <c r="E12" s="24"/>
      <c r="F12" s="24"/>
      <c r="G12" s="24"/>
      <c r="H12" s="24"/>
      <c r="I12" s="24"/>
      <c r="J12" s="155"/>
      <c r="K12" s="6"/>
      <c r="L12" s="6"/>
      <c r="M12" s="6"/>
      <c r="N12" s="6"/>
      <c r="O12" s="6"/>
      <c r="P12" s="6"/>
      <c r="Q12" s="6"/>
      <c r="R12" s="6"/>
      <c r="S12" s="6"/>
      <c r="T12" s="6"/>
      <c r="U12" s="6"/>
      <c r="V12" s="6"/>
      <c r="W12" s="6"/>
      <c r="X12" s="6"/>
      <c r="Y12" s="6"/>
      <c r="Z12" s="6"/>
    </row>
    <row r="13" spans="1:26" ht="1.5" customHeight="1" x14ac:dyDescent="0.15">
      <c r="A13" s="86"/>
      <c r="B13" s="24"/>
      <c r="C13" s="24"/>
      <c r="D13" s="24"/>
      <c r="E13" s="24"/>
      <c r="F13" s="24"/>
      <c r="G13" s="24"/>
      <c r="H13" s="24"/>
      <c r="I13" s="24"/>
      <c r="J13" s="155"/>
      <c r="K13" s="6"/>
      <c r="L13" s="6"/>
      <c r="M13" s="6"/>
      <c r="N13" s="6"/>
      <c r="O13" s="6"/>
      <c r="P13" s="6"/>
      <c r="Q13" s="6"/>
      <c r="R13" s="6"/>
      <c r="S13" s="6"/>
      <c r="T13" s="6"/>
      <c r="U13" s="6"/>
      <c r="V13" s="6"/>
      <c r="W13" s="6"/>
      <c r="X13" s="6"/>
      <c r="Y13" s="6"/>
      <c r="Z13" s="6"/>
    </row>
    <row r="14" spans="1:26" ht="1.5" customHeight="1" x14ac:dyDescent="0.15">
      <c r="A14" s="86"/>
      <c r="B14" s="24"/>
      <c r="C14" s="24"/>
      <c r="D14" s="24"/>
      <c r="E14" s="24"/>
      <c r="F14" s="24"/>
      <c r="G14" s="24"/>
      <c r="H14" s="24"/>
      <c r="I14" s="24"/>
      <c r="J14" s="155"/>
      <c r="K14" s="6"/>
      <c r="L14" s="6"/>
      <c r="M14" s="6"/>
      <c r="N14" s="6"/>
      <c r="O14" s="6"/>
      <c r="P14" s="6"/>
      <c r="Q14" s="6"/>
      <c r="R14" s="6"/>
      <c r="S14" s="6"/>
      <c r="T14" s="6"/>
      <c r="U14" s="6"/>
      <c r="V14" s="6"/>
      <c r="W14" s="6"/>
      <c r="X14" s="6"/>
      <c r="Y14" s="6"/>
      <c r="Z14" s="6"/>
    </row>
    <row r="15" spans="1:26" ht="1.5" customHeight="1" x14ac:dyDescent="0.15">
      <c r="A15" s="86"/>
      <c r="B15" s="24"/>
      <c r="C15" s="24"/>
      <c r="D15" s="24"/>
      <c r="E15" s="24"/>
      <c r="F15" s="24"/>
      <c r="G15" s="24"/>
      <c r="H15" s="24"/>
      <c r="I15" s="24"/>
      <c r="J15" s="155"/>
      <c r="K15" s="6"/>
      <c r="L15" s="6"/>
      <c r="M15" s="6"/>
      <c r="N15" s="6"/>
      <c r="O15" s="6"/>
      <c r="P15" s="6"/>
      <c r="Q15" s="6"/>
      <c r="R15" s="6"/>
      <c r="S15" s="6"/>
      <c r="T15" s="6"/>
      <c r="U15" s="6"/>
      <c r="V15" s="6"/>
      <c r="W15" s="6"/>
      <c r="X15" s="6"/>
      <c r="Y15" s="6"/>
      <c r="Z15" s="6"/>
    </row>
    <row r="16" spans="1:26" ht="1.5" customHeight="1" x14ac:dyDescent="0.15">
      <c r="A16" s="86"/>
      <c r="B16" s="24"/>
      <c r="C16" s="24"/>
      <c r="D16" s="24"/>
      <c r="E16" s="24"/>
      <c r="F16" s="24"/>
      <c r="G16" s="24"/>
      <c r="H16" s="24"/>
      <c r="I16" s="24"/>
      <c r="J16" s="155"/>
      <c r="K16" s="6"/>
      <c r="L16" s="6"/>
      <c r="M16" s="6"/>
      <c r="N16" s="6"/>
      <c r="O16" s="6"/>
      <c r="P16" s="6"/>
      <c r="Q16" s="6"/>
      <c r="R16" s="6"/>
      <c r="S16" s="6"/>
      <c r="T16" s="6"/>
      <c r="U16" s="6"/>
      <c r="V16" s="6"/>
      <c r="W16" s="6"/>
      <c r="X16" s="6"/>
      <c r="Y16" s="6"/>
      <c r="Z16" s="6"/>
    </row>
    <row r="17" spans="1:26" ht="1.5" customHeight="1" x14ac:dyDescent="0.15">
      <c r="A17" s="86"/>
      <c r="B17" s="24"/>
      <c r="C17" s="24"/>
      <c r="D17" s="24"/>
      <c r="E17" s="24"/>
      <c r="F17" s="24"/>
      <c r="G17" s="24"/>
      <c r="H17" s="24"/>
      <c r="I17" s="24"/>
      <c r="J17" s="155"/>
      <c r="K17" s="6"/>
      <c r="L17" s="6"/>
      <c r="M17" s="6"/>
      <c r="N17" s="6"/>
      <c r="O17" s="6"/>
      <c r="P17" s="6"/>
      <c r="Q17" s="6"/>
      <c r="R17" s="6"/>
      <c r="S17" s="6"/>
      <c r="T17" s="6"/>
      <c r="U17" s="6"/>
      <c r="V17" s="6"/>
      <c r="W17" s="6"/>
      <c r="X17" s="6"/>
      <c r="Y17" s="6"/>
      <c r="Z17" s="6"/>
    </row>
    <row r="18" spans="1:26" ht="1.5" customHeight="1" x14ac:dyDescent="0.15">
      <c r="A18" s="86"/>
      <c r="B18" s="24"/>
      <c r="C18" s="24"/>
      <c r="D18" s="24"/>
      <c r="E18" s="24"/>
      <c r="F18" s="24"/>
      <c r="G18" s="24"/>
      <c r="H18" s="24"/>
      <c r="I18" s="24"/>
      <c r="J18" s="155"/>
      <c r="K18" s="6"/>
      <c r="L18" s="6"/>
      <c r="M18" s="6"/>
      <c r="N18" s="6"/>
      <c r="O18" s="6"/>
      <c r="P18" s="6"/>
      <c r="Q18" s="6"/>
      <c r="R18" s="6"/>
      <c r="S18" s="6"/>
      <c r="T18" s="6"/>
      <c r="U18" s="6"/>
      <c r="V18" s="6"/>
      <c r="W18" s="6"/>
      <c r="X18" s="6"/>
      <c r="Y18" s="6"/>
      <c r="Z18" s="6"/>
    </row>
    <row r="19" spans="1:26" ht="1.5" customHeight="1" x14ac:dyDescent="0.15">
      <c r="A19" s="86"/>
      <c r="B19" s="24"/>
      <c r="C19" s="24"/>
      <c r="D19" s="24"/>
      <c r="E19" s="24"/>
      <c r="F19" s="24"/>
      <c r="G19" s="24"/>
      <c r="H19" s="24"/>
      <c r="I19" s="24"/>
      <c r="J19" s="155"/>
      <c r="K19" s="6"/>
      <c r="L19" s="6"/>
      <c r="M19" s="6"/>
      <c r="N19" s="6"/>
      <c r="O19" s="6"/>
      <c r="P19" s="6"/>
      <c r="Q19" s="6"/>
      <c r="R19" s="6"/>
      <c r="S19" s="6"/>
      <c r="T19" s="6"/>
      <c r="U19" s="6"/>
      <c r="V19" s="6"/>
      <c r="W19" s="6"/>
      <c r="X19" s="6"/>
      <c r="Y19" s="6"/>
      <c r="Z19" s="6"/>
    </row>
    <row r="20" spans="1:26" ht="1.5" customHeight="1" x14ac:dyDescent="0.15">
      <c r="A20" s="86"/>
      <c r="B20" s="24"/>
      <c r="C20" s="24"/>
      <c r="D20" s="24"/>
      <c r="E20" s="24"/>
      <c r="F20" s="24"/>
      <c r="G20" s="24"/>
      <c r="H20" s="24"/>
      <c r="I20" s="24"/>
      <c r="J20" s="155"/>
      <c r="K20" s="6"/>
      <c r="L20" s="6"/>
      <c r="M20" s="6"/>
      <c r="N20" s="6"/>
      <c r="O20" s="6"/>
      <c r="P20" s="6"/>
      <c r="Q20" s="6"/>
      <c r="R20" s="6"/>
      <c r="S20" s="6"/>
      <c r="T20" s="6"/>
      <c r="U20" s="6"/>
      <c r="V20" s="6"/>
      <c r="W20" s="6"/>
      <c r="X20" s="6"/>
      <c r="Y20" s="6"/>
      <c r="Z20" s="6"/>
    </row>
    <row r="21" spans="1:26" ht="33" customHeight="1" x14ac:dyDescent="0.15">
      <c r="A21" s="86"/>
      <c r="B21" s="24" t="s">
        <v>805</v>
      </c>
      <c r="C21" s="163" t="s">
        <v>806</v>
      </c>
      <c r="D21" s="163" t="s">
        <v>807</v>
      </c>
      <c r="E21" s="163" t="s">
        <v>808</v>
      </c>
      <c r="F21" s="163" t="s">
        <v>809</v>
      </c>
      <c r="G21" s="163" t="s">
        <v>810</v>
      </c>
      <c r="H21" s="163" t="s">
        <v>811</v>
      </c>
      <c r="I21" s="163" t="s">
        <v>812</v>
      </c>
      <c r="J21" s="164" t="s">
        <v>813</v>
      </c>
      <c r="K21" s="6"/>
      <c r="L21" s="6"/>
      <c r="M21" s="6"/>
      <c r="N21" s="6"/>
      <c r="O21" s="6"/>
      <c r="P21" s="6"/>
      <c r="Q21" s="6"/>
      <c r="R21" s="6"/>
      <c r="S21" s="6"/>
      <c r="T21" s="6"/>
      <c r="U21" s="6"/>
      <c r="V21" s="6"/>
      <c r="W21" s="6"/>
      <c r="X21" s="6"/>
      <c r="Y21" s="6"/>
      <c r="Z21" s="6"/>
    </row>
    <row r="22" spans="1:26" ht="36" customHeight="1" x14ac:dyDescent="0.15">
      <c r="A22" s="279" t="s">
        <v>8</v>
      </c>
      <c r="B22" s="271"/>
      <c r="C22" s="87" t="str">
        <f>$C$30</f>
        <v>CIS Critical Security Controlsv8.1</v>
      </c>
      <c r="D22" s="87" t="str">
        <f>$D$30</f>
        <v>HIPAA</v>
      </c>
      <c r="E22" s="87" t="str">
        <f>$E$30</f>
        <v>ISO 27002:2013</v>
      </c>
      <c r="F22" s="87" t="str">
        <f>$F$30</f>
        <v>NIST Cybersecurity Framework</v>
      </c>
      <c r="G22" s="18" t="str">
        <f>$G$30</f>
        <v>NIST SP 800-171r1</v>
      </c>
      <c r="H22" s="87" t="str">
        <f>$H$30</f>
        <v>NIST SP 800-53r5</v>
      </c>
      <c r="I22" s="87" t="s">
        <v>196</v>
      </c>
      <c r="J22" s="156" t="s">
        <v>814</v>
      </c>
      <c r="K22" s="14"/>
      <c r="L22" s="14"/>
      <c r="M22" s="14"/>
      <c r="N22" s="14"/>
      <c r="O22" s="14"/>
      <c r="P22" s="14"/>
      <c r="Q22" s="14"/>
      <c r="R22" s="14"/>
      <c r="S22" s="14"/>
      <c r="T22" s="14"/>
      <c r="U22" s="14"/>
      <c r="V22" s="14"/>
      <c r="W22" s="14"/>
      <c r="X22" s="14"/>
      <c r="Y22" s="14"/>
      <c r="Z22" s="14"/>
    </row>
    <row r="23" spans="1:26" ht="64" customHeight="1" x14ac:dyDescent="0.15">
      <c r="A23" s="16" t="s">
        <v>57</v>
      </c>
      <c r="B23" s="16" t="str">
        <f>VLOOKUP(A23,Questions!B$3:C$95,2,FALSE)</f>
        <v>Describe your organization’s business background and ownership structure, including all parent and subsidiary relationships.</v>
      </c>
      <c r="C23" s="89" t="str">
        <f>IF(LEN(VLOOKUP($A23,Questions!$B:$AA,20,FALSE))=0,"",VLOOKUP($A23,Questions!$B:$AA,20,FALSE))</f>
        <v/>
      </c>
      <c r="D23" s="89" t="str">
        <f>IF(LEN(VLOOKUP($A23,Questions!$B:$AA,21,FALSE))=0,"",VLOOKUP($A23,Questions!$B:$AA,21,FALSE))</f>
        <v/>
      </c>
      <c r="E23" s="89" t="str">
        <f>IF(LEN(VLOOKUP($A23,Questions!$B:$AA,22,FALSE))=0,"",VLOOKUP($A23,Questions!$B:$AA,22,FALSE))</f>
        <v/>
      </c>
      <c r="F23" s="89" t="str">
        <f>IF(LEN(VLOOKUP($A23,Questions!$B:$AA,23,FALSE))=0,"",VLOOKUP($A23,Questions!$B:$AA,23,FALSE))</f>
        <v/>
      </c>
      <c r="G23" s="89" t="str">
        <f>IF(LEN(VLOOKUP($A23,Questions!$B:$AA,24,FALSE))=0,"",VLOOKUP($A23,Questions!$B:$AA,24,FALSE))</f>
        <v/>
      </c>
      <c r="H23" s="89" t="str">
        <f>IF(LEN(VLOOKUP($A23,Questions!$B:$AA,25,FALSE))=0,"",VLOOKUP($A23,Questions!$B:$AA,25,FALSE))</f>
        <v/>
      </c>
      <c r="I23" s="89" t="str">
        <f>IF(LEN(VLOOKUP($A23,Questions!$B:$AA,26,FALSE))=0,"",VLOOKUP($A23,Questions!$B:$AA,26,FALSE))</f>
        <v>1: Mission Focus, 2: Stakeholders and obligations</v>
      </c>
      <c r="J23" s="153" t="str">
        <f>IF(LEN(VLOOKUP($A23,Questions!$B:$AB,27,FALSE))=0,"",VLOOKUP($A23,Questions!$B:$AB,27,FALSE))</f>
        <v/>
      </c>
      <c r="K23" s="6"/>
      <c r="L23" s="6"/>
      <c r="M23" s="6"/>
      <c r="N23" s="6"/>
      <c r="O23" s="6"/>
      <c r="P23" s="6"/>
      <c r="Q23" s="6"/>
      <c r="R23" s="6"/>
      <c r="S23" s="6"/>
      <c r="T23" s="6"/>
      <c r="U23" s="6"/>
      <c r="V23" s="6"/>
      <c r="W23" s="6"/>
      <c r="X23" s="6"/>
      <c r="Y23" s="6"/>
      <c r="Z23" s="6"/>
    </row>
    <row r="24" spans="1:26" ht="64" customHeight="1" x14ac:dyDescent="0.15">
      <c r="A24" s="16" t="s">
        <v>58</v>
      </c>
      <c r="B24" s="16" t="str">
        <f>VLOOKUP(A24,Questions!B$3:C$95,2,FALSE)</f>
        <v>Have you had an unplanned disruption to this product/service in the last 12 months?</v>
      </c>
      <c r="C24" s="89" t="str">
        <f>IF(LEN(VLOOKUP($A24,Questions!$B:$AA,20,FALSE))=0,"",VLOOKUP($A24,Questions!$B:$AA,20,FALSE))</f>
        <v/>
      </c>
      <c r="D24" s="89" t="str">
        <f>IF(LEN(VLOOKUP($A24,Questions!$B:$AA,21,FALSE))=0,"",VLOOKUP($A24,Questions!$B:$AA,21,FALSE))</f>
        <v/>
      </c>
      <c r="E24" s="89" t="str">
        <f>IF(LEN(VLOOKUP($A24,Questions!$B:$AA,22,FALSE))=0,"",VLOOKUP($A24,Questions!$B:$AA,22,FALSE))</f>
        <v/>
      </c>
      <c r="F24" s="89" t="str">
        <f>IF(LEN(VLOOKUP($A24,Questions!$B:$AA,23,FALSE))=0,"",VLOOKUP($A24,Questions!$B:$AA,23,FALSE))</f>
        <v/>
      </c>
      <c r="G24" s="89" t="str">
        <f>IF(LEN(VLOOKUP($A24,Questions!$B:$AA,24,FALSE))=0,"",VLOOKUP($A24,Questions!$B:$AA,24,FALSE))</f>
        <v/>
      </c>
      <c r="H24" s="89" t="str">
        <f>IF(LEN(VLOOKUP($A24,Questions!$B:$AA,25,FALSE))=0,"",VLOOKUP($A24,Questions!$B:$AA,25,FALSE))</f>
        <v/>
      </c>
      <c r="I24" s="89" t="str">
        <f>IF(LEN(VLOOKUP($A24,Questions!$B:$AA,26,FALSE))=0,"",VLOOKUP($A24,Questions!$B:$AA,26,FALSE))</f>
        <v>10: Evaluation and Refinement</v>
      </c>
      <c r="J24" s="153" t="str">
        <f>IF(LEN(VLOOKUP($A24,Questions!$B:$AB,27,FALSE))=0,"",VLOOKUP($A24,Questions!$B:$AB,27,FALSE))</f>
        <v/>
      </c>
      <c r="K24" s="6"/>
      <c r="L24" s="6"/>
      <c r="M24" s="6"/>
      <c r="N24" s="6"/>
      <c r="O24" s="6"/>
      <c r="P24" s="6"/>
      <c r="Q24" s="6"/>
      <c r="R24" s="6"/>
      <c r="S24" s="6"/>
      <c r="T24" s="6"/>
      <c r="U24" s="6"/>
      <c r="V24" s="6"/>
      <c r="W24" s="6"/>
      <c r="X24" s="6"/>
      <c r="Y24" s="6"/>
      <c r="Z24" s="6"/>
    </row>
    <row r="25" spans="1:26" ht="64" customHeight="1" x14ac:dyDescent="0.15">
      <c r="A25" s="16" t="s">
        <v>59</v>
      </c>
      <c r="B25" s="16" t="str">
        <f>VLOOKUP(A25,Questions!B$3:C$95,2,FALSE)</f>
        <v>Do you have a dedicated Information Security staff or office?</v>
      </c>
      <c r="C25" s="89" t="str">
        <f>IF(LEN(VLOOKUP($A25,Questions!$B:$AA,20,FALSE))=0,"",VLOOKUP($A25,Questions!$B:$AA,20,FALSE))</f>
        <v/>
      </c>
      <c r="D25" s="89" t="str">
        <f>IF(LEN(VLOOKUP($A25,Questions!$B:$AA,21,FALSE))=0,"",VLOOKUP($A25,Questions!$B:$AA,21,FALSE))</f>
        <v/>
      </c>
      <c r="E25" s="89" t="str">
        <f>IF(LEN(VLOOKUP($A25,Questions!$B:$AA,22,FALSE))=0,"",VLOOKUP($A25,Questions!$B:$AA,22,FALSE))</f>
        <v>15.2.1</v>
      </c>
      <c r="F25" s="89" t="str">
        <f>IF(LEN(VLOOKUP($A25,Questions!$B:$AA,23,FALSE))=0,"",VLOOKUP($A25,Questions!$B:$AA,23,FALSE))</f>
        <v/>
      </c>
      <c r="G25" s="89" t="str">
        <f>IF(LEN(VLOOKUP($A25,Questions!$B:$AA,24,FALSE))=0,"",VLOOKUP($A25,Questions!$B:$AA,24,FALSE))</f>
        <v/>
      </c>
      <c r="H25" s="89" t="str">
        <f>IF(LEN(VLOOKUP($A25,Questions!$B:$AA,25,FALSE))=0,"",VLOOKUP($A25,Questions!$B:$AA,25,FALSE))</f>
        <v/>
      </c>
      <c r="I25" s="89" t="str">
        <f>IF(LEN(VLOOKUP($A25,Questions!$B:$AA,26,FALSE))=0,"",VLOOKUP($A25,Questions!$B:$AA,26,FALSE))</f>
        <v>7: Cybersecurity Lead, 13: Personnel</v>
      </c>
      <c r="J25" s="153" t="str">
        <f>IF(LEN(VLOOKUP($A25,Questions!$B:$AB,27,FALSE))=0,"",VLOOKUP($A25,Questions!$B:$AB,27,FALSE))</f>
        <v/>
      </c>
      <c r="K25" s="6"/>
      <c r="L25" s="6"/>
      <c r="M25" s="6"/>
      <c r="N25" s="6"/>
      <c r="O25" s="6"/>
      <c r="P25" s="6"/>
      <c r="Q25" s="6"/>
      <c r="R25" s="6"/>
      <c r="S25" s="6"/>
      <c r="T25" s="6"/>
      <c r="U25" s="6"/>
      <c r="V25" s="6"/>
      <c r="W25" s="6"/>
      <c r="X25" s="6"/>
      <c r="Y25" s="6"/>
      <c r="Z25" s="6"/>
    </row>
    <row r="26" spans="1:26" ht="64" customHeight="1" x14ac:dyDescent="0.15">
      <c r="A26" s="16" t="s">
        <v>60</v>
      </c>
      <c r="B26" s="16" t="str">
        <f>VLOOKUP(A26,Questions!B$3:C$95,2,FALSE)</f>
        <v>Do you have a dedicated Software and System Development team(s)? (e.g. Customer Support, Implementation, Product Management, etc.)</v>
      </c>
      <c r="C26" s="89" t="str">
        <f>IF(LEN(VLOOKUP($A26,Questions!$B:$AA,20,FALSE))=0,"",VLOOKUP($A26,Questions!$B:$AA,20,FALSE))</f>
        <v/>
      </c>
      <c r="D26" s="89" t="str">
        <f>IF(LEN(VLOOKUP($A26,Questions!$B:$AA,21,FALSE))=0,"",VLOOKUP($A26,Questions!$B:$AA,21,FALSE))</f>
        <v/>
      </c>
      <c r="E26" s="89" t="str">
        <f>IF(LEN(VLOOKUP($A26,Questions!$B:$AA,22,FALSE))=0,"",VLOOKUP($A26,Questions!$B:$AA,22,FALSE))</f>
        <v>15.2.2</v>
      </c>
      <c r="F26" s="89" t="str">
        <f>IF(LEN(VLOOKUP($A26,Questions!$B:$AA,23,FALSE))=0,"",VLOOKUP($A26,Questions!$B:$AA,23,FALSE))</f>
        <v/>
      </c>
      <c r="G26" s="89" t="str">
        <f>IF(LEN(VLOOKUP($A26,Questions!$B:$AA,24,FALSE))=0,"",VLOOKUP($A26,Questions!$B:$AA,24,FALSE))</f>
        <v/>
      </c>
      <c r="H26" s="89" t="str">
        <f>IF(LEN(VLOOKUP($A26,Questions!$B:$AA,25,FALSE))=0,"",VLOOKUP($A26,Questions!$B:$AA,25,FALSE))</f>
        <v/>
      </c>
      <c r="I26" s="89" t="str">
        <f>IF(LEN(VLOOKUP($A26,Questions!$B:$AA,26,FALSE))=0,"",VLOOKUP($A26,Questions!$B:$AA,26,FALSE))</f>
        <v/>
      </c>
      <c r="J26" s="153" t="str">
        <f>IF(LEN(VLOOKUP($A26,Questions!$B:$AB,27,FALSE))=0,"",VLOOKUP($A26,Questions!$B:$AB,27,FALSE))</f>
        <v/>
      </c>
      <c r="K26" s="6"/>
      <c r="L26" s="6"/>
      <c r="M26" s="6"/>
      <c r="N26" s="6"/>
      <c r="O26" s="6"/>
      <c r="P26" s="6"/>
      <c r="Q26" s="6"/>
      <c r="R26" s="6"/>
      <c r="S26" s="6"/>
      <c r="T26" s="6"/>
      <c r="U26" s="6"/>
      <c r="V26" s="6"/>
      <c r="W26" s="6"/>
      <c r="X26" s="6"/>
      <c r="Y26" s="6"/>
      <c r="Z26" s="6"/>
    </row>
    <row r="27" spans="1:26" ht="64" customHeight="1" x14ac:dyDescent="0.15">
      <c r="A27" s="16" t="s">
        <v>61</v>
      </c>
      <c r="B27" s="16" t="str">
        <f>VLOOKUP(A27,Questions!B$3:C$95,2,FALSE)</f>
        <v>Does your product process protected health information (PHI) or any data covered by the Health Insurance Portability and Accountability Act?</v>
      </c>
      <c r="C27" s="89" t="str">
        <f>IF(LEN(VLOOKUP($A27,Questions!$B:$AA,20,FALSE))=0,"",VLOOKUP($A27,Questions!$B:$AA,20,FALSE))</f>
        <v/>
      </c>
      <c r="D27" s="89" t="str">
        <f>IF(LEN(VLOOKUP($A27,Questions!$B:$AA,21,FALSE))=0,"",VLOOKUP($A27,Questions!$B:$AA,21,FALSE))</f>
        <v/>
      </c>
      <c r="E27" s="89" t="str">
        <f>IF(LEN(VLOOKUP($A27,Questions!$B:$AA,22,FALSE))=0,"",VLOOKUP($A27,Questions!$B:$AA,22,FALSE))</f>
        <v>15.2.1</v>
      </c>
      <c r="F27" s="89" t="str">
        <f>IF(LEN(VLOOKUP($A27,Questions!$B:$AA,23,FALSE))=0,"",VLOOKUP($A27,Questions!$B:$AA,23,FALSE))</f>
        <v/>
      </c>
      <c r="G27" s="89" t="str">
        <f>IF(LEN(VLOOKUP($A27,Questions!$B:$AA,24,FALSE))=0,"",VLOOKUP($A27,Questions!$B:$AA,24,FALSE))</f>
        <v/>
      </c>
      <c r="H27" s="89" t="str">
        <f>IF(LEN(VLOOKUP($A27,Questions!$B:$AA,25,FALSE))=0,"",VLOOKUP($A27,Questions!$B:$AA,25,FALSE))</f>
        <v/>
      </c>
      <c r="I27" s="89" t="str">
        <f>IF(LEN(VLOOKUP($A27,Questions!$B:$AA,26,FALSE))=0,"",VLOOKUP($A27,Questions!$B:$AA,26,FALSE))</f>
        <v>2: Stakeholders and Obligations</v>
      </c>
      <c r="J27" s="153" t="str">
        <f>IF(LEN(VLOOKUP($A27,Questions!$B:$AB,27,FALSE))=0,"",VLOOKUP($A27,Questions!$B:$AB,27,FALSE))</f>
        <v/>
      </c>
      <c r="K27" s="6"/>
      <c r="L27" s="6"/>
      <c r="M27" s="6"/>
      <c r="N27" s="6"/>
      <c r="O27" s="6"/>
      <c r="P27" s="6"/>
      <c r="Q27" s="6"/>
      <c r="R27" s="6"/>
      <c r="S27" s="6"/>
      <c r="T27" s="6"/>
      <c r="U27" s="6"/>
      <c r="V27" s="6"/>
      <c r="W27" s="6"/>
      <c r="X27" s="6"/>
      <c r="Y27" s="6"/>
      <c r="Z27" s="6"/>
    </row>
    <row r="28" spans="1:26" ht="64" customHeight="1" x14ac:dyDescent="0.15">
      <c r="A28" s="16" t="s">
        <v>62</v>
      </c>
      <c r="B28" s="16" t="str">
        <f>VLOOKUP(A28,Questions!B$3:C$95,2,FALSE)</f>
        <v>Will data regulated by PCI DSS reside in the vended product?</v>
      </c>
      <c r="C28" s="89" t="str">
        <f>IF(LEN(VLOOKUP($A28,Questions!$B:$AA,20,FALSE))=0,"",VLOOKUP($A28,Questions!$B:$AA,20,FALSE))</f>
        <v/>
      </c>
      <c r="D28" s="89" t="str">
        <f>IF(LEN(VLOOKUP($A28,Questions!$B:$AA,21,FALSE))=0,"",VLOOKUP($A28,Questions!$B:$AA,21,FALSE))</f>
        <v/>
      </c>
      <c r="E28" s="89" t="str">
        <f>IF(LEN(VLOOKUP($A28,Questions!$B:$AA,22,FALSE))=0,"",VLOOKUP($A28,Questions!$B:$AA,22,FALSE))</f>
        <v>14.2.1</v>
      </c>
      <c r="F28" s="89" t="str">
        <f>IF(LEN(VLOOKUP($A28,Questions!$B:$AA,23,FALSE))=0,"",VLOOKUP($A28,Questions!$B:$AA,23,FALSE))</f>
        <v/>
      </c>
      <c r="G28" s="89" t="str">
        <f>IF(LEN(VLOOKUP($A28,Questions!$B:$AA,24,FALSE))=0,"",VLOOKUP($A28,Questions!$B:$AA,24,FALSE))</f>
        <v/>
      </c>
      <c r="H28" s="89" t="str">
        <f>IF(LEN(VLOOKUP($A28,Questions!$B:$AA,25,FALSE))=0,"",VLOOKUP($A28,Questions!$B:$AA,25,FALSE))</f>
        <v/>
      </c>
      <c r="I28" s="89" t="str">
        <f>IF(LEN(VLOOKUP($A28,Questions!$B:$AA,26,FALSE))=0,"",VLOOKUP($A28,Questions!$B:$AA,26,FALSE))</f>
        <v>2: Stakeholders and Obligations</v>
      </c>
      <c r="J28" s="153" t="str">
        <f>IF(LEN(VLOOKUP($A28,Questions!$B:$AB,27,FALSE))=0,"",VLOOKUP($A28,Questions!$B:$AB,27,FALSE))</f>
        <v/>
      </c>
      <c r="K28" s="6"/>
      <c r="L28" s="6"/>
      <c r="M28" s="6"/>
      <c r="N28" s="6"/>
      <c r="O28" s="6"/>
      <c r="P28" s="6"/>
      <c r="Q28" s="6"/>
      <c r="R28" s="6"/>
      <c r="S28" s="6"/>
      <c r="T28" s="6"/>
      <c r="U28" s="6"/>
      <c r="V28" s="6"/>
      <c r="W28" s="6"/>
      <c r="X28" s="6"/>
      <c r="Y28" s="6"/>
      <c r="Z28" s="6"/>
    </row>
    <row r="29" spans="1:26" ht="64" customHeight="1" x14ac:dyDescent="0.15">
      <c r="A29" s="16" t="s">
        <v>63</v>
      </c>
      <c r="B29" s="16" t="str">
        <f>VLOOKUP(A29,Questions!B$3:C$95,2,FALSE)</f>
        <v>Use this area to share information about your environment that will assist those who are assessing your company data security program.</v>
      </c>
      <c r="C29" s="89" t="str">
        <f>IF(LEN(VLOOKUP($A29,Questions!$B:$AA,20,FALSE))=0,"",VLOOKUP($A29,Questions!$B:$AA,20,FALSE))</f>
        <v/>
      </c>
      <c r="D29" s="89" t="str">
        <f>IF(LEN(VLOOKUP($A29,Questions!$B:$AA,21,FALSE))=0,"",VLOOKUP($A29,Questions!$B:$AA,21,FALSE))</f>
        <v/>
      </c>
      <c r="E29" s="89" t="str">
        <f>IF(LEN(VLOOKUP($A29,Questions!$B:$AA,22,FALSE))=0,"",VLOOKUP($A29,Questions!$B:$AA,22,FALSE))</f>
        <v>15.2.1</v>
      </c>
      <c r="F29" s="89" t="str">
        <f>IF(LEN(VLOOKUP($A29,Questions!$B:$AA,23,FALSE))=0,"",VLOOKUP($A29,Questions!$B:$AA,23,FALSE))</f>
        <v/>
      </c>
      <c r="G29" s="89" t="str">
        <f>IF(LEN(VLOOKUP($A29,Questions!$B:$AA,24,FALSE))=0,"",VLOOKUP($A29,Questions!$B:$AA,24,FALSE))</f>
        <v/>
      </c>
      <c r="H29" s="89" t="str">
        <f>IF(LEN(VLOOKUP($A29,Questions!$B:$AA,25,FALSE))=0,"",VLOOKUP($A29,Questions!$B:$AA,25,FALSE))</f>
        <v/>
      </c>
      <c r="I29" s="89" t="str">
        <f>IF(LEN(VLOOKUP($A29,Questions!$B:$AA,26,FALSE))=0,"",VLOOKUP($A29,Questions!$B:$AA,26,FALSE))</f>
        <v/>
      </c>
      <c r="J29" s="153" t="str">
        <f>IF(LEN(VLOOKUP($A29,Questions!$B:$AB,27,FALSE))=0,"",VLOOKUP($A29,Questions!$B:$AB,27,FALSE))</f>
        <v>PCI-DSS SAQs - part 2</v>
      </c>
      <c r="K29" s="6"/>
      <c r="L29" s="6"/>
      <c r="M29" s="6"/>
      <c r="N29" s="6"/>
      <c r="O29" s="6"/>
      <c r="P29" s="6"/>
      <c r="Q29" s="6"/>
      <c r="R29" s="6"/>
      <c r="S29" s="6"/>
      <c r="T29" s="6"/>
      <c r="U29" s="6"/>
      <c r="V29" s="6"/>
      <c r="W29" s="6"/>
      <c r="X29" s="6"/>
      <c r="Y29" s="6"/>
      <c r="Z29" s="6"/>
    </row>
    <row r="30" spans="1:26" ht="36" customHeight="1" x14ac:dyDescent="0.15">
      <c r="A30" s="279" t="s">
        <v>6</v>
      </c>
      <c r="B30" s="271"/>
      <c r="C30" s="87" t="s">
        <v>2230</v>
      </c>
      <c r="D30" s="87" t="s">
        <v>191</v>
      </c>
      <c r="E30" s="87" t="s">
        <v>816</v>
      </c>
      <c r="F30" s="87" t="s">
        <v>193</v>
      </c>
      <c r="G30" s="87" t="s">
        <v>817</v>
      </c>
      <c r="H30" s="87" t="s">
        <v>2231</v>
      </c>
      <c r="I30" s="87" t="s">
        <v>196</v>
      </c>
      <c r="J30" s="156" t="s">
        <v>814</v>
      </c>
      <c r="K30" s="14"/>
      <c r="L30" s="14"/>
      <c r="M30" s="14"/>
      <c r="N30" s="14"/>
      <c r="O30" s="14"/>
      <c r="P30" s="14"/>
      <c r="Q30" s="14"/>
      <c r="R30" s="14"/>
      <c r="S30" s="14"/>
      <c r="T30" s="14"/>
      <c r="U30" s="14"/>
      <c r="V30" s="14"/>
      <c r="W30" s="14"/>
      <c r="X30" s="14"/>
      <c r="Y30" s="14"/>
      <c r="Z30" s="14"/>
    </row>
    <row r="31" spans="1:26" ht="64" customHeight="1" x14ac:dyDescent="0.15">
      <c r="A31" s="25" t="s">
        <v>64</v>
      </c>
      <c r="B31" s="16" t="str">
        <f>VLOOKUP(A31,Questions!B$3:C$95,2,FALSE)</f>
        <v>Have you undergone a SSAE 18 / SOC 2 audit?</v>
      </c>
      <c r="C31" s="89" t="str">
        <f>IF(LEN(VLOOKUP($A31,Questions!$B:$AA,20,FALSE))=0,"",VLOOKUP($A31,Questions!$B:$AA,20,FALSE))</f>
        <v/>
      </c>
      <c r="D31" s="89" t="str">
        <f>IF(LEN(VLOOKUP($A31,Questions!$B:$AA,21,FALSE))=0,"",VLOOKUP($A31,Questions!$B:$AA,21,FALSE))</f>
        <v/>
      </c>
      <c r="E31" s="89" t="str">
        <f>IF(LEN(VLOOKUP($A31,Questions!$B:$AA,22,FALSE))=0,"",VLOOKUP($A31,Questions!$B:$AA,22,FALSE))</f>
        <v>15.2.1</v>
      </c>
      <c r="F31" s="89" t="str">
        <f>IF(LEN(VLOOKUP($A31,Questions!$B:$AA,23,FALSE))=0,"",VLOOKUP($A31,Questions!$B:$AA,23,FALSE))</f>
        <v/>
      </c>
      <c r="G31" s="89" t="str">
        <f>IF(LEN(VLOOKUP($A31,Questions!$B:$AA,24,FALSE))=0,"",VLOOKUP($A31,Questions!$B:$AA,24,FALSE))</f>
        <v/>
      </c>
      <c r="H31" s="89" t="str">
        <f>IF(LEN(VLOOKUP($A31,Questions!$B:$AA,25,FALSE))=0,"",VLOOKUP($A31,Questions!$B:$AA,25,FALSE))</f>
        <v>SA-9</v>
      </c>
      <c r="I31" s="89" t="str">
        <f>IF(LEN(VLOOKUP($A31,Questions!$B:$AA,26,FALSE))=0,"",VLOOKUP($A31,Questions!$B:$AA,26,FALSE))</f>
        <v>10: Evaluation &amp; Refinement</v>
      </c>
      <c r="J31" s="153" t="str">
        <f>IF(LEN(VLOOKUP($A31,Questions!$B:$AB,27,FALSE))=0,"",VLOOKUP($A31,Questions!$B:$AB,27,FALSE))</f>
        <v/>
      </c>
      <c r="K31" s="6"/>
      <c r="L31" s="6"/>
      <c r="M31" s="6"/>
      <c r="N31" s="6"/>
      <c r="O31" s="6"/>
      <c r="P31" s="6"/>
      <c r="Q31" s="6"/>
      <c r="R31" s="6"/>
      <c r="S31" s="6"/>
      <c r="T31" s="6"/>
      <c r="U31" s="6"/>
      <c r="V31" s="6"/>
      <c r="W31" s="6"/>
      <c r="X31" s="6"/>
      <c r="Y31" s="6"/>
      <c r="Z31" s="6"/>
    </row>
    <row r="32" spans="1:26" ht="64" customHeight="1" x14ac:dyDescent="0.15">
      <c r="A32" s="16" t="s">
        <v>65</v>
      </c>
      <c r="B32" s="16" t="str">
        <f>VLOOKUP(A32,Questions!B$3:C$95,2,FALSE)</f>
        <v>Have you completed the Cloud Security Alliance (CSA) CAIQ?</v>
      </c>
      <c r="C32" s="89" t="str">
        <f>IF(LEN(VLOOKUP($A32,Questions!$B:$AA,20,FALSE))=0,"",VLOOKUP($A32,Questions!$B:$AA,20,FALSE))</f>
        <v/>
      </c>
      <c r="D32" s="89" t="str">
        <f>IF(LEN(VLOOKUP($A32,Questions!$B:$AA,21,FALSE))=0,"",VLOOKUP($A32,Questions!$B:$AA,21,FALSE))</f>
        <v/>
      </c>
      <c r="E32" s="89" t="str">
        <f>IF(LEN(VLOOKUP($A32,Questions!$B:$AA,22,FALSE))=0,"",VLOOKUP($A32,Questions!$B:$AA,22,FALSE))</f>
        <v>15.2.1</v>
      </c>
      <c r="F32" s="89" t="str">
        <f>IF(LEN(VLOOKUP($A32,Questions!$B:$AA,23,FALSE))=0,"",VLOOKUP($A32,Questions!$B:$AA,23,FALSE))</f>
        <v/>
      </c>
      <c r="G32" s="89" t="str">
        <f>IF(LEN(VLOOKUP($A32,Questions!$B:$AA,24,FALSE))=0,"",VLOOKUP($A32,Questions!$B:$AA,24,FALSE))</f>
        <v/>
      </c>
      <c r="H32" s="89" t="str">
        <f>IF(LEN(VLOOKUP($A32,Questions!$B:$AA,25,FALSE))=0,"",VLOOKUP($A32,Questions!$B:$AA,25,FALSE))</f>
        <v>PE-2, PE-3, PE-5, PE-11, PE-13, PE-14, SA-9</v>
      </c>
      <c r="I32" s="89" t="str">
        <f>IF(LEN(VLOOKUP($A32,Questions!$B:$AA,26,FALSE))=0,"",VLOOKUP($A32,Questions!$B:$AA,26,FALSE))</f>
        <v>10: Evaluation &amp; Refinement, 14 external resources</v>
      </c>
      <c r="J32" s="153" t="str">
        <f>IF(LEN(VLOOKUP($A32,Questions!$B:$AB,27,FALSE))=0,"",VLOOKUP($A32,Questions!$B:$AB,27,FALSE))</f>
        <v/>
      </c>
      <c r="K32" s="6"/>
      <c r="L32" s="6"/>
      <c r="M32" s="6"/>
      <c r="N32" s="6"/>
      <c r="O32" s="6"/>
      <c r="P32" s="6"/>
      <c r="Q32" s="6"/>
      <c r="R32" s="6"/>
      <c r="S32" s="6"/>
      <c r="T32" s="6"/>
      <c r="U32" s="6"/>
      <c r="V32" s="6"/>
      <c r="W32" s="6"/>
      <c r="X32" s="6"/>
      <c r="Y32" s="6"/>
      <c r="Z32" s="6"/>
    </row>
    <row r="33" spans="1:26" ht="64" customHeight="1" x14ac:dyDescent="0.15">
      <c r="A33" s="16" t="s">
        <v>66</v>
      </c>
      <c r="B33" s="16" t="str">
        <f>VLOOKUP(A33,Questions!B$3:C$95,2,FALSE)</f>
        <v>Have you received the Cloud Security Alliance STAR certification?</v>
      </c>
      <c r="C33" s="89" t="str">
        <f>IF(LEN(VLOOKUP($A33,Questions!$B:$AA,20,FALSE))=0,"",VLOOKUP($A33,Questions!$B:$AA,20,FALSE))</f>
        <v/>
      </c>
      <c r="D33" s="89" t="str">
        <f>IF(LEN(VLOOKUP($A33,Questions!$B:$AA,21,FALSE))=0,"",VLOOKUP($A33,Questions!$B:$AA,21,FALSE))</f>
        <v/>
      </c>
      <c r="E33" s="89" t="str">
        <f>IF(LEN(VLOOKUP($A33,Questions!$B:$AA,22,FALSE))=0,"",VLOOKUP($A33,Questions!$B:$AA,22,FALSE))</f>
        <v>15.2.1</v>
      </c>
      <c r="F33" s="89" t="str">
        <f>IF(LEN(VLOOKUP($A33,Questions!$B:$AA,23,FALSE))=0,"",VLOOKUP($A33,Questions!$B:$AA,23,FALSE))</f>
        <v/>
      </c>
      <c r="G33" s="89" t="str">
        <f>IF(LEN(VLOOKUP($A33,Questions!$B:$AA,24,FALSE))=0,"",VLOOKUP($A33,Questions!$B:$AA,24,FALSE))</f>
        <v/>
      </c>
      <c r="H33" s="89" t="str">
        <f>IF(LEN(VLOOKUP($A33,Questions!$B:$AA,25,FALSE))=0,"",VLOOKUP($A33,Questions!$B:$AA,25,FALSE))</f>
        <v>PE-2, PE-3, PE-5, PE-11, PE-13, PE-14, SA-9</v>
      </c>
      <c r="I33" s="89" t="str">
        <f>IF(LEN(VLOOKUP($A33,Questions!$B:$AA,26,FALSE))=0,"",VLOOKUP($A33,Questions!$B:$AA,26,FALSE))</f>
        <v>10: Evaluation &amp; Refinement</v>
      </c>
      <c r="J33" s="153" t="str">
        <f>IF(LEN(VLOOKUP($A33,Questions!$B:$AB,27,FALSE))=0,"",VLOOKUP($A33,Questions!$B:$AB,27,FALSE))</f>
        <v/>
      </c>
      <c r="K33" s="6"/>
      <c r="L33" s="6"/>
      <c r="M33" s="6"/>
      <c r="N33" s="6"/>
      <c r="O33" s="6"/>
      <c r="P33" s="6"/>
      <c r="Q33" s="6"/>
      <c r="R33" s="6"/>
      <c r="S33" s="6"/>
      <c r="T33" s="6"/>
      <c r="U33" s="6"/>
      <c r="V33" s="6"/>
      <c r="W33" s="6"/>
      <c r="X33" s="6"/>
      <c r="Y33" s="6"/>
      <c r="Z33" s="6"/>
    </row>
    <row r="34" spans="1:26" ht="64" customHeight="1" x14ac:dyDescent="0.15">
      <c r="A34" s="16" t="s">
        <v>67</v>
      </c>
      <c r="B34" s="16" t="str">
        <f>VLOOKUP(A34,Questions!B$3:C$95,2,FALSE)</f>
        <v>Do you conform with a specific industry standard security framework? (e.g. NIST Cybersecurity Framework, CIS Controls, ISO 27001, etc.)</v>
      </c>
      <c r="C34" s="89" t="str">
        <f>IF(LEN(VLOOKUP($A34,Questions!$B:$AA,20,FALSE))=0,"",VLOOKUP($A34,Questions!$B:$AA,20,FALSE))</f>
        <v/>
      </c>
      <c r="D34" s="89" t="str">
        <f>IF(LEN(VLOOKUP($A34,Questions!$B:$AA,21,FALSE))=0,"",VLOOKUP($A34,Questions!$B:$AA,21,FALSE))</f>
        <v/>
      </c>
      <c r="E34" s="89" t="str">
        <f>IF(LEN(VLOOKUP($A34,Questions!$B:$AA,22,FALSE))=0,"",VLOOKUP($A34,Questions!$B:$AA,22,FALSE))</f>
        <v>18.1.1</v>
      </c>
      <c r="F34" s="89" t="str">
        <f>IF(LEN(VLOOKUP($A34,Questions!$B:$AA,23,FALSE))=0,"",VLOOKUP($A34,Questions!$B:$AA,23,FALSE))</f>
        <v/>
      </c>
      <c r="G34" s="89" t="str">
        <f>IF(LEN(VLOOKUP($A34,Questions!$B:$AA,24,FALSE))=0,"",VLOOKUP($A34,Questions!$B:$AA,24,FALSE))</f>
        <v/>
      </c>
      <c r="H34" s="89" t="str">
        <f>IF(LEN(VLOOKUP($A34,Questions!$B:$AA,25,FALSE))=0,"",VLOOKUP($A34,Questions!$B:$AA,25,FALSE))</f>
        <v>SA-9</v>
      </c>
      <c r="I34" s="89" t="str">
        <f>IF(LEN(VLOOKUP($A34,Questions!$B:$AA,26,FALSE))=0,"",VLOOKUP($A34,Questions!$B:$AA,26,FALSE))</f>
        <v>15: Baseline Control Set</v>
      </c>
      <c r="J34" s="153" t="str">
        <f>IF(LEN(VLOOKUP($A34,Questions!$B:$AB,27,FALSE))=0,"",VLOOKUP($A34,Questions!$B:$AB,27,FALSE))</f>
        <v/>
      </c>
      <c r="K34" s="6"/>
      <c r="L34" s="6"/>
      <c r="M34" s="6"/>
      <c r="N34" s="6"/>
      <c r="O34" s="6"/>
      <c r="P34" s="6"/>
      <c r="Q34" s="6"/>
      <c r="R34" s="6"/>
      <c r="S34" s="6"/>
      <c r="T34" s="6"/>
      <c r="U34" s="6"/>
      <c r="V34" s="6"/>
      <c r="W34" s="6"/>
      <c r="X34" s="6"/>
      <c r="Y34" s="6"/>
      <c r="Z34" s="6"/>
    </row>
    <row r="35" spans="1:26" ht="64" customHeight="1" x14ac:dyDescent="0.15">
      <c r="A35" s="16" t="s">
        <v>68</v>
      </c>
      <c r="B35" s="16" t="str">
        <f>VLOOKUP(A35,Questions!B$3:C$95,2,FALSE)</f>
        <v>Can the systems that hold the institution's data be compliant with NIST SP 800-171 and/or CMMC Level 3 standards?</v>
      </c>
      <c r="C35" s="89" t="str">
        <f>IF(LEN(VLOOKUP($A35,Questions!$B:$AA,20,FALSE))=0,"",VLOOKUP($A35,Questions!$B:$AA,20,FALSE))</f>
        <v/>
      </c>
      <c r="D35" s="89" t="str">
        <f>IF(LEN(VLOOKUP($A35,Questions!$B:$AA,21,FALSE))=0,"",VLOOKUP($A35,Questions!$B:$AA,21,FALSE))</f>
        <v/>
      </c>
      <c r="E35" s="89" t="str">
        <f>IF(LEN(VLOOKUP($A35,Questions!$B:$AA,22,FALSE))=0,"",VLOOKUP($A35,Questions!$B:$AA,22,FALSE))</f>
        <v>18.1.1</v>
      </c>
      <c r="F35" s="89" t="str">
        <f>IF(LEN(VLOOKUP($A35,Questions!$B:$AA,23,FALSE))=0,"",VLOOKUP($A35,Questions!$B:$AA,23,FALSE))</f>
        <v/>
      </c>
      <c r="G35" s="89" t="str">
        <f>IF(LEN(VLOOKUP($A35,Questions!$B:$AA,24,FALSE))=0,"",VLOOKUP($A35,Questions!$B:$AA,24,FALSE))</f>
        <v/>
      </c>
      <c r="H35" s="89" t="str">
        <f>IF(LEN(VLOOKUP($A35,Questions!$B:$AA,25,FALSE))=0,"",VLOOKUP($A35,Questions!$B:$AA,25,FALSE))</f>
        <v>SA-9</v>
      </c>
      <c r="I35" s="89" t="str">
        <f>IF(LEN(VLOOKUP($A35,Questions!$B:$AA,26,FALSE))=0,"",VLOOKUP($A35,Questions!$B:$AA,26,FALSE))</f>
        <v>2: Stakeholders and Obligations</v>
      </c>
      <c r="J35" s="153" t="str">
        <f>IF(LEN(VLOOKUP($A35,Questions!$B:$AB,27,FALSE))=0,"",VLOOKUP($A35,Questions!$B:$AB,27,FALSE))</f>
        <v/>
      </c>
      <c r="K35" s="6"/>
      <c r="L35" s="6"/>
      <c r="M35" s="6"/>
      <c r="N35" s="6"/>
      <c r="O35" s="6"/>
      <c r="P35" s="6"/>
      <c r="Q35" s="6"/>
      <c r="R35" s="6"/>
      <c r="S35" s="6"/>
      <c r="T35" s="6"/>
      <c r="U35" s="6"/>
      <c r="V35" s="6"/>
      <c r="W35" s="6"/>
      <c r="X35" s="6"/>
      <c r="Y35" s="6"/>
      <c r="Z35" s="6"/>
    </row>
    <row r="36" spans="1:26" ht="64" customHeight="1" x14ac:dyDescent="0.15">
      <c r="A36" s="16" t="s">
        <v>69</v>
      </c>
      <c r="B36" s="16" t="str">
        <f>VLOOKUP(A36,Questions!B$3:C$95,2,FALSE)</f>
        <v>Can you provide overall system and/or application architecture diagrams including a full description of the data flow for all components of the system?</v>
      </c>
      <c r="C36" s="89" t="str">
        <f>IF(LEN(VLOOKUP($A36,Questions!$B:$AA,20,FALSE))=0,"",VLOOKUP($A36,Questions!$B:$AA,20,FALSE))</f>
        <v/>
      </c>
      <c r="D36" s="89" t="str">
        <f>IF(LEN(VLOOKUP($A36,Questions!$B:$AA,21,FALSE))=0,"",VLOOKUP($A36,Questions!$B:$AA,21,FALSE))</f>
        <v>§164.308(a)(1)(i)</v>
      </c>
      <c r="E36" s="89" t="str">
        <f>IF(LEN(VLOOKUP($A36,Questions!$B:$AA,22,FALSE))=0,"",VLOOKUP($A36,Questions!$B:$AA,22,FALSE))</f>
        <v>18.1.4</v>
      </c>
      <c r="F36" s="89" t="str">
        <f>IF(LEN(VLOOKUP($A36,Questions!$B:$AA,23,FALSE))=0,"",VLOOKUP($A36,Questions!$B:$AA,23,FALSE))</f>
        <v>ID.GV-3</v>
      </c>
      <c r="G36" s="89" t="str">
        <f>IF(LEN(VLOOKUP($A36,Questions!$B:$AA,24,FALSE))=0,"",VLOOKUP($A36,Questions!$B:$AA,24,FALSE))</f>
        <v/>
      </c>
      <c r="H36" s="89" t="str">
        <f>IF(LEN(VLOOKUP($A36,Questions!$B:$AA,25,FALSE))=0,"",VLOOKUP($A36,Questions!$B:$AA,25,FALSE))</f>
        <v>SA-9</v>
      </c>
      <c r="I36" s="89" t="str">
        <f>IF(LEN(VLOOKUP($A36,Questions!$B:$AA,26,FALSE))=0,"",VLOOKUP($A36,Questions!$B:$AA,26,FALSE))</f>
        <v>3: Information Assets</v>
      </c>
      <c r="J36" s="153" t="str">
        <f>IF(LEN(VLOOKUP($A36,Questions!$B:$AB,27,FALSE))=0,"",VLOOKUP($A36,Questions!$B:$AB,27,FALSE))</f>
        <v>1.1.2</v>
      </c>
      <c r="K36" s="6"/>
      <c r="L36" s="6"/>
      <c r="M36" s="6"/>
      <c r="N36" s="6"/>
      <c r="O36" s="6"/>
      <c r="P36" s="6"/>
      <c r="Q36" s="6"/>
      <c r="R36" s="6"/>
      <c r="S36" s="6"/>
      <c r="T36" s="6"/>
      <c r="U36" s="6"/>
      <c r="V36" s="6"/>
      <c r="W36" s="6"/>
      <c r="X36" s="6"/>
      <c r="Y36" s="6"/>
      <c r="Z36" s="6"/>
    </row>
    <row r="37" spans="1:26" ht="64" customHeight="1" x14ac:dyDescent="0.15">
      <c r="A37" s="16" t="s">
        <v>70</v>
      </c>
      <c r="B37" s="16" t="str">
        <f>VLOOKUP(A37,Questions!B$3:C$95,2,FALSE)</f>
        <v>Does your organization have a data privacy policy?</v>
      </c>
      <c r="C37" s="89" t="str">
        <f>IF(LEN(VLOOKUP($A37,Questions!$B:$AA,20,FALSE))=0,"",VLOOKUP($A37,Questions!$B:$AA,20,FALSE))</f>
        <v/>
      </c>
      <c r="D37" s="89" t="str">
        <f>IF(LEN(VLOOKUP($A37,Questions!$B:$AA,21,FALSE))=0,"",VLOOKUP($A37,Questions!$B:$AA,21,FALSE))</f>
        <v/>
      </c>
      <c r="E37" s="89" t="str">
        <f>IF(LEN(VLOOKUP($A37,Questions!$B:$AA,22,FALSE))=0,"",VLOOKUP($A37,Questions!$B:$AA,22,FALSE))</f>
        <v/>
      </c>
      <c r="F37" s="89" t="str">
        <f>IF(LEN(VLOOKUP($A37,Questions!$B:$AA,23,FALSE))=0,"",VLOOKUP($A37,Questions!$B:$AA,23,FALSE))</f>
        <v/>
      </c>
      <c r="G37" s="89" t="str">
        <f>IF(LEN(VLOOKUP($A37,Questions!$B:$AA,24,FALSE))=0,"",VLOOKUP($A37,Questions!$B:$AA,24,FALSE))</f>
        <v/>
      </c>
      <c r="H37" s="89" t="str">
        <f>IF(LEN(VLOOKUP($A37,Questions!$B:$AA,25,FALSE))=0,"",VLOOKUP($A37,Questions!$B:$AA,25,FALSE))</f>
        <v/>
      </c>
      <c r="I37" s="89" t="str">
        <f>IF(LEN(VLOOKUP($A37,Questions!$B:$AA,26,FALSE))=0,"",VLOOKUP($A37,Questions!$B:$AA,26,FALSE))</f>
        <v>9: Policy</v>
      </c>
      <c r="J37" s="153">
        <f>IF(LEN(VLOOKUP($A37,Questions!$B:$AB,27,FALSE))=0,"",VLOOKUP($A37,Questions!$B:$AB,27,FALSE))</f>
        <v>12.6</v>
      </c>
      <c r="K37" s="6"/>
      <c r="L37" s="6"/>
      <c r="M37" s="6"/>
      <c r="N37" s="6"/>
      <c r="O37" s="6"/>
      <c r="P37" s="6"/>
      <c r="Q37" s="6"/>
      <c r="R37" s="6"/>
      <c r="S37" s="6"/>
      <c r="T37" s="6"/>
      <c r="U37" s="6"/>
      <c r="V37" s="6"/>
      <c r="W37" s="6"/>
      <c r="X37" s="6"/>
      <c r="Y37" s="6"/>
      <c r="Z37" s="6"/>
    </row>
    <row r="38" spans="1:26" ht="64" customHeight="1" x14ac:dyDescent="0.15">
      <c r="A38" s="16" t="s">
        <v>71</v>
      </c>
      <c r="B38" s="16" t="str">
        <f>VLOOKUP(A38,Questions!B$3:C$95,2,FALSE)</f>
        <v>Do you have a documented, and currently implemented, employee onboarding and offboarding policy?</v>
      </c>
      <c r="C38" s="89" t="str">
        <f>IF(LEN(VLOOKUP($A38,Questions!$B:$AA,20,FALSE))=0,"",VLOOKUP($A38,Questions!$B:$AA,20,FALSE))</f>
        <v/>
      </c>
      <c r="D38" s="89" t="str">
        <f>IF(LEN(VLOOKUP($A38,Questions!$B:$AA,21,FALSE))=0,"",VLOOKUP($A38,Questions!$B:$AA,21,FALSE))</f>
        <v/>
      </c>
      <c r="E38" s="89" t="str">
        <f>IF(LEN(VLOOKUP($A38,Questions!$B:$AA,22,FALSE))=0,"",VLOOKUP($A38,Questions!$B:$AA,22,FALSE))</f>
        <v/>
      </c>
      <c r="F38" s="89" t="str">
        <f>IF(LEN(VLOOKUP($A38,Questions!$B:$AA,23,FALSE))=0,"",VLOOKUP($A38,Questions!$B:$AA,23,FALSE))</f>
        <v/>
      </c>
      <c r="G38" s="89" t="str">
        <f>IF(LEN(VLOOKUP($A38,Questions!$B:$AA,24,FALSE))=0,"",VLOOKUP($A38,Questions!$B:$AA,24,FALSE))</f>
        <v/>
      </c>
      <c r="H38" s="89" t="str">
        <f>IF(LEN(VLOOKUP($A38,Questions!$B:$AA,25,FALSE))=0,"",VLOOKUP($A38,Questions!$B:$AA,25,FALSE))</f>
        <v/>
      </c>
      <c r="I38" s="89" t="str">
        <f>IF(LEN(VLOOKUP($A38,Questions!$B:$AA,26,FALSE))=0,"",VLOOKUP($A38,Questions!$B:$AA,26,FALSE))</f>
        <v>9: Policy</v>
      </c>
      <c r="J38" s="153">
        <f>IF(LEN(VLOOKUP($A38,Questions!$B:$AB,27,FALSE))=0,"",VLOOKUP($A38,Questions!$B:$AB,27,FALSE))</f>
        <v>8.1</v>
      </c>
      <c r="K38" s="6"/>
      <c r="L38" s="6"/>
      <c r="M38" s="6"/>
      <c r="N38" s="6"/>
      <c r="O38" s="6"/>
      <c r="P38" s="6"/>
      <c r="Q38" s="6"/>
      <c r="R38" s="6"/>
      <c r="S38" s="6"/>
      <c r="T38" s="6"/>
      <c r="U38" s="6"/>
      <c r="V38" s="6"/>
      <c r="W38" s="6"/>
      <c r="X38" s="6"/>
      <c r="Y38" s="6"/>
      <c r="Z38" s="6"/>
    </row>
    <row r="39" spans="1:26" ht="64" customHeight="1" x14ac:dyDescent="0.15">
      <c r="A39" s="16" t="s">
        <v>72</v>
      </c>
      <c r="B39" s="16" t="str">
        <f>VLOOKUP(A39,Questions!B$3:C$95,2,FALSE)</f>
        <v>Do you have a well documented Business Continuity Plan (BCP) that is tested annually?</v>
      </c>
      <c r="C39" s="89" t="str">
        <f>IF(LEN(VLOOKUP($A39,Questions!$B:$AA,20,FALSE))=0,"",VLOOKUP($A39,Questions!$B:$AA,20,FALSE))</f>
        <v/>
      </c>
      <c r="D39" s="89" t="str">
        <f>IF(LEN(VLOOKUP($A39,Questions!$B:$AA,21,FALSE))=0,"",VLOOKUP($A39,Questions!$B:$AA,21,FALSE))</f>
        <v/>
      </c>
      <c r="E39" s="89" t="str">
        <f>IF(LEN(VLOOKUP($A39,Questions!$B:$AA,22,FALSE))=0,"",VLOOKUP($A39,Questions!$B:$AA,22,FALSE))</f>
        <v/>
      </c>
      <c r="F39" s="89" t="str">
        <f>IF(LEN(VLOOKUP($A39,Questions!$B:$AA,23,FALSE))=0,"",VLOOKUP($A39,Questions!$B:$AA,23,FALSE))</f>
        <v/>
      </c>
      <c r="G39" s="89" t="str">
        <f>IF(LEN(VLOOKUP($A39,Questions!$B:$AA,24,FALSE))=0,"",VLOOKUP($A39,Questions!$B:$AA,24,FALSE))</f>
        <v/>
      </c>
      <c r="H39" s="89" t="str">
        <f>IF(LEN(VLOOKUP($A39,Questions!$B:$AA,25,FALSE))=0,"",VLOOKUP($A39,Questions!$B:$AA,25,FALSE))</f>
        <v>3.6.1</v>
      </c>
      <c r="I39" s="89" t="str">
        <f>IF(LEN(VLOOKUP($A39,Questions!$B:$AA,26,FALSE))=0,"",VLOOKUP($A39,Questions!$B:$AA,26,FALSE))</f>
        <v>6: Risk Acceptance, 9: Policy, 10: Evaluation &amp; Refinement</v>
      </c>
      <c r="J39" s="153" t="str">
        <f>IF(LEN(VLOOKUP($A39,Questions!$B:$AB,27,FALSE))=0,"",VLOOKUP($A39,Questions!$B:$AB,27,FALSE))</f>
        <v>12.10.1</v>
      </c>
      <c r="K39" s="6"/>
      <c r="L39" s="6"/>
      <c r="M39" s="6"/>
      <c r="N39" s="6"/>
      <c r="O39" s="6"/>
      <c r="P39" s="6"/>
      <c r="Q39" s="6"/>
      <c r="R39" s="6"/>
      <c r="S39" s="6"/>
      <c r="T39" s="6"/>
      <c r="U39" s="6"/>
      <c r="V39" s="6"/>
      <c r="W39" s="6"/>
      <c r="X39" s="6"/>
      <c r="Y39" s="6"/>
      <c r="Z39" s="6"/>
    </row>
    <row r="40" spans="1:26" ht="64" customHeight="1" x14ac:dyDescent="0.15">
      <c r="A40" s="16" t="s">
        <v>73</v>
      </c>
      <c r="B40" s="16" t="str">
        <f>VLOOKUP(A40,Questions!B$3:C$95,2,FALSE)</f>
        <v>Do you have a well documented Disaster Recovery Plan (DRP) that is tested annually?</v>
      </c>
      <c r="C40" s="89" t="str">
        <f>IF(LEN(VLOOKUP($A40,Questions!$B:$AA,20,FALSE))=0,"",VLOOKUP($A40,Questions!$B:$AA,20,FALSE))</f>
        <v/>
      </c>
      <c r="D40" s="89" t="str">
        <f>IF(LEN(VLOOKUP($A40,Questions!$B:$AA,21,FALSE))=0,"",VLOOKUP($A40,Questions!$B:$AA,21,FALSE))</f>
        <v/>
      </c>
      <c r="E40" s="89" t="str">
        <f>IF(LEN(VLOOKUP($A40,Questions!$B:$AA,22,FALSE))=0,"",VLOOKUP($A40,Questions!$B:$AA,22,FALSE))</f>
        <v/>
      </c>
      <c r="F40" s="89" t="str">
        <f>IF(LEN(VLOOKUP($A40,Questions!$B:$AA,23,FALSE))=0,"",VLOOKUP($A40,Questions!$B:$AA,23,FALSE))</f>
        <v/>
      </c>
      <c r="G40" s="89" t="str">
        <f>IF(LEN(VLOOKUP($A40,Questions!$B:$AA,24,FALSE))=0,"",VLOOKUP($A40,Questions!$B:$AA,24,FALSE))</f>
        <v/>
      </c>
      <c r="H40" s="89" t="str">
        <f>IF(LEN(VLOOKUP($A40,Questions!$B:$AA,25,FALSE))=0,"",VLOOKUP($A40,Questions!$B:$AA,25,FALSE))</f>
        <v/>
      </c>
      <c r="I40" s="89" t="str">
        <f>IF(LEN(VLOOKUP($A40,Questions!$B:$AA,26,FALSE))=0,"",VLOOKUP($A40,Questions!$B:$AA,26,FALSE))</f>
        <v>6: Risk Acceptance, 9: Policy, 10: Evaluation &amp; Refinement</v>
      </c>
      <c r="J40" s="153" t="str">
        <f>IF(LEN(VLOOKUP($A40,Questions!$B:$AB,27,FALSE))=0,"",VLOOKUP($A40,Questions!$B:$AB,27,FALSE))</f>
        <v>12.10.1</v>
      </c>
      <c r="K40" s="6"/>
      <c r="L40" s="6"/>
      <c r="M40" s="6"/>
      <c r="N40" s="6"/>
      <c r="O40" s="6"/>
      <c r="P40" s="6"/>
      <c r="Q40" s="6"/>
      <c r="R40" s="6"/>
      <c r="S40" s="6"/>
      <c r="T40" s="6"/>
      <c r="U40" s="6"/>
      <c r="V40" s="6"/>
      <c r="W40" s="6"/>
      <c r="X40" s="6"/>
      <c r="Y40" s="6"/>
      <c r="Z40" s="6"/>
    </row>
    <row r="41" spans="1:26" ht="64" customHeight="1" x14ac:dyDescent="0.15">
      <c r="A41" s="25" t="s">
        <v>74</v>
      </c>
      <c r="B41" s="16" t="str">
        <f>VLOOKUP(A41,Questions!B$3:C$95,2,FALSE)</f>
        <v>Do you have a documented change management process?</v>
      </c>
      <c r="C41" s="89" t="str">
        <f>IF(LEN(VLOOKUP($A41,Questions!$B:$AA,20,FALSE))=0,"",VLOOKUP($A41,Questions!$B:$AA,20,FALSE))</f>
        <v/>
      </c>
      <c r="D41" s="89" t="str">
        <f>IF(LEN(VLOOKUP($A41,Questions!$B:$AA,21,FALSE))=0,"",VLOOKUP($A41,Questions!$B:$AA,21,FALSE))</f>
        <v/>
      </c>
      <c r="E41" s="89" t="str">
        <f>IF(LEN(VLOOKUP($A41,Questions!$B:$AA,22,FALSE))=0,"",VLOOKUP($A41,Questions!$B:$AA,22,FALSE))</f>
        <v/>
      </c>
      <c r="F41" s="89" t="str">
        <f>IF(LEN(VLOOKUP($A41,Questions!$B:$AA,23,FALSE))=0,"",VLOOKUP($A41,Questions!$B:$AA,23,FALSE))</f>
        <v/>
      </c>
      <c r="G41" s="89" t="str">
        <f>IF(LEN(VLOOKUP($A41,Questions!$B:$AA,24,FALSE))=0,"",VLOOKUP($A41,Questions!$B:$AA,24,FALSE))</f>
        <v>3.4.3</v>
      </c>
      <c r="H41" s="89" t="str">
        <f>IF(LEN(VLOOKUP($A41,Questions!$B:$AA,25,FALSE))=0,"",VLOOKUP($A41,Questions!$B:$AA,25,FALSE))</f>
        <v/>
      </c>
      <c r="I41" s="89" t="str">
        <f>IF(LEN(VLOOKUP($A41,Questions!$B:$AA,26,FALSE))=0,"",VLOOKUP($A41,Questions!$B:$AA,26,FALSE))</f>
        <v>10: Evaluation and Refinement</v>
      </c>
      <c r="J41" s="153" t="str">
        <f>IF(LEN(VLOOKUP($A41,Questions!$B:$AB,27,FALSE))=0,"",VLOOKUP($A41,Questions!$B:$AB,27,FALSE))</f>
        <v>6.3.2 &amp; 6.4.6</v>
      </c>
      <c r="K41" s="6"/>
      <c r="L41" s="6"/>
      <c r="M41" s="6"/>
      <c r="N41" s="6"/>
      <c r="O41" s="6"/>
      <c r="P41" s="6"/>
      <c r="Q41" s="6"/>
      <c r="R41" s="6"/>
      <c r="S41" s="6"/>
      <c r="T41" s="6"/>
      <c r="U41" s="6"/>
      <c r="V41" s="6"/>
      <c r="W41" s="6"/>
      <c r="X41" s="6"/>
      <c r="Y41" s="6"/>
      <c r="Z41" s="6"/>
    </row>
    <row r="42" spans="1:26" ht="46.5" customHeight="1" x14ac:dyDescent="0.15">
      <c r="A42" s="279" t="s">
        <v>87</v>
      </c>
      <c r="B42" s="271"/>
      <c r="C42" s="87" t="str">
        <f>$C$30</f>
        <v>CIS Critical Security Controlsv8.1</v>
      </c>
      <c r="D42" s="87" t="str">
        <f>$D$30</f>
        <v>HIPAA</v>
      </c>
      <c r="E42" s="87" t="str">
        <f>$E$30</f>
        <v>ISO 27002:2013</v>
      </c>
      <c r="F42" s="87" t="str">
        <f>$F$30</f>
        <v>NIST Cybersecurity Framework</v>
      </c>
      <c r="G42" s="87" t="str">
        <f>$G$30</f>
        <v>NIST SP 800-171r1</v>
      </c>
      <c r="H42" s="87" t="str">
        <f>$H$30</f>
        <v>NIST SP 800-53r5</v>
      </c>
      <c r="I42" s="87" t="s">
        <v>196</v>
      </c>
      <c r="J42" s="156" t="s">
        <v>814</v>
      </c>
      <c r="K42" s="14"/>
      <c r="L42" s="14"/>
      <c r="M42" s="14"/>
      <c r="N42" s="14"/>
      <c r="O42" s="14"/>
      <c r="P42" s="14"/>
      <c r="Q42" s="14"/>
      <c r="R42" s="14"/>
      <c r="S42" s="14"/>
      <c r="T42" s="14"/>
      <c r="U42" s="14"/>
      <c r="V42" s="14"/>
      <c r="W42" s="14"/>
      <c r="X42" s="14"/>
      <c r="Y42" s="14"/>
      <c r="Z42" s="14"/>
    </row>
    <row r="43" spans="1:26" ht="64" customHeight="1" x14ac:dyDescent="0.15">
      <c r="A43" s="16" t="s">
        <v>88</v>
      </c>
      <c r="B43" s="16" t="str">
        <f>VLOOKUP(A43,Questions!B$3:C$95,2,FALSE)</f>
        <v>Are access controls for institutional accounts based on structured rules, such as role-based access control (RBAC), attribute-based access control (ABAC) or policy-based access control (PBAC)?</v>
      </c>
      <c r="C43" s="89" t="str">
        <f>IF(LEN(VLOOKUP($A43,Questions!$B:$AA,20,FALSE))=0,"",VLOOKUP($A43,Questions!$B:$AA,20,FALSE))</f>
        <v>CSC 14</v>
      </c>
      <c r="D43" s="89" t="str">
        <f>IF(LEN(VLOOKUP($A43,Questions!$B:$AA,21,FALSE))=0,"",VLOOKUP($A43,Questions!$B:$AA,21,FALSE))</f>
        <v/>
      </c>
      <c r="E43" s="89" t="str">
        <f>IF(LEN(VLOOKUP($A43,Questions!$B:$AA,22,FALSE))=0,"",VLOOKUP($A43,Questions!$B:$AA,22,FALSE))</f>
        <v>9.2.2</v>
      </c>
      <c r="F43" s="89" t="str">
        <f>IF(LEN(VLOOKUP($A43,Questions!$B:$AA,23,FALSE))=0,"",VLOOKUP($A43,Questions!$B:$AA,23,FALSE))</f>
        <v>PR.AC-4</v>
      </c>
      <c r="G43" s="89" t="str">
        <f>IF(LEN(VLOOKUP($A43,Questions!$B:$AA,24,FALSE))=0,"",VLOOKUP($A43,Questions!$B:$AA,24,FALSE))</f>
        <v>3.1.1, 3.1.2, 3.1.7</v>
      </c>
      <c r="H43" s="89" t="str">
        <f>IF(LEN(VLOOKUP($A43,Questions!$B:$AA,25,FALSE))=0,"",VLOOKUP($A43,Questions!$B:$AA,25,FALSE))</f>
        <v>AC-2, AC-3, AC-6</v>
      </c>
      <c r="I43" s="89" t="str">
        <f>IF(LEN(VLOOKUP($A43,Questions!$B:$AA,26,FALSE))=0,"",VLOOKUP($A43,Questions!$B:$AA,26,FALSE))</f>
        <v>4: Asset Classification, 8: Comprehensive Application, 15: Baseline Control Set</v>
      </c>
      <c r="J43" s="153" t="str">
        <f>IF(LEN(VLOOKUP($A43,Questions!$B:$AB,27,FALSE))=0,"",VLOOKUP($A43,Questions!$B:$AB,27,FALSE))</f>
        <v>7.1 &amp; 7.1.1</v>
      </c>
      <c r="K43" s="6"/>
      <c r="L43" s="6"/>
      <c r="M43" s="6"/>
      <c r="N43" s="6"/>
      <c r="O43" s="6"/>
      <c r="P43" s="6"/>
      <c r="Q43" s="6"/>
      <c r="R43" s="6"/>
      <c r="S43" s="6"/>
      <c r="T43" s="6"/>
      <c r="U43" s="6"/>
      <c r="V43" s="6"/>
      <c r="W43" s="6"/>
      <c r="X43" s="6"/>
      <c r="Y43" s="6"/>
      <c r="Z43" s="6"/>
    </row>
    <row r="44" spans="1:26" ht="64" customHeight="1" x14ac:dyDescent="0.15">
      <c r="A44" s="16" t="s">
        <v>89</v>
      </c>
      <c r="B44" s="16" t="str">
        <f>VLOOKUP(A44,Questions!B$3:C$95,2,FALSE)</f>
        <v>Are access controls for staff within your organization based on structured rules, such as RBAC, ABAC, or PBAC?</v>
      </c>
      <c r="C44" s="89" t="str">
        <f>IF(LEN(VLOOKUP($A44,Questions!$B:$AA,20,FALSE))=0,"",VLOOKUP($A44,Questions!$B:$AA,20,FALSE))</f>
        <v>CSC 16</v>
      </c>
      <c r="D44" s="89" t="str">
        <f>IF(LEN(VLOOKUP($A44,Questions!$B:$AA,21,FALSE))=0,"",VLOOKUP($A44,Questions!$B:$AA,21,FALSE))</f>
        <v/>
      </c>
      <c r="E44" s="89" t="str">
        <f>IF(LEN(VLOOKUP($A44,Questions!$B:$AA,22,FALSE))=0,"",VLOOKUP($A44,Questions!$B:$AA,22,FALSE))</f>
        <v>9.1.1</v>
      </c>
      <c r="F44" s="89" t="str">
        <f>IF(LEN(VLOOKUP($A44,Questions!$B:$AA,23,FALSE))=0,"",VLOOKUP($A44,Questions!$B:$AA,23,FALSE))</f>
        <v>PR.AC-4, PR.PT-3</v>
      </c>
      <c r="G44" s="89" t="str">
        <f>IF(LEN(VLOOKUP($A44,Questions!$B:$AA,24,FALSE))=0,"",VLOOKUP($A44,Questions!$B:$AA,24,FALSE))</f>
        <v>3.4.9</v>
      </c>
      <c r="H44" s="89" t="str">
        <f>IF(LEN(VLOOKUP($A44,Questions!$B:$AA,25,FALSE))=0,"",VLOOKUP($A44,Questions!$B:$AA,25,FALSE))</f>
        <v>CM-11</v>
      </c>
      <c r="I44" s="89" t="str">
        <f>IF(LEN(VLOOKUP($A44,Questions!$B:$AA,26,FALSE))=0,"",VLOOKUP($A44,Questions!$B:$AA,26,FALSE))</f>
        <v>4: Asset Classification, 8: Comprehensive Application, 15: Baseline Control Set</v>
      </c>
      <c r="J44" s="153" t="str">
        <f>IF(LEN(VLOOKUP($A44,Questions!$B:$AB,27,FALSE))=0,"",VLOOKUP($A44,Questions!$B:$AB,27,FALSE))</f>
        <v/>
      </c>
      <c r="K44" s="6"/>
      <c r="L44" s="6"/>
      <c r="M44" s="6"/>
      <c r="N44" s="6"/>
      <c r="O44" s="6"/>
      <c r="P44" s="6"/>
      <c r="Q44" s="6"/>
      <c r="R44" s="6"/>
      <c r="S44" s="6"/>
      <c r="T44" s="6"/>
      <c r="U44" s="6"/>
      <c r="V44" s="6"/>
      <c r="W44" s="6"/>
      <c r="X44" s="6"/>
      <c r="Y44" s="6"/>
      <c r="Z44" s="6"/>
    </row>
    <row r="45" spans="1:26" ht="64" customHeight="1" x14ac:dyDescent="0.15">
      <c r="A45" s="16" t="s">
        <v>90</v>
      </c>
      <c r="B45" s="16" t="str">
        <f>VLOOKUP(A45,Questions!B$3:C$95,2,FALSE)</f>
        <v>Do you have a documented and currently implemented strategy for securing employee workstations when they work remotely? (i.e. not in a trusted computing environment)</v>
      </c>
      <c r="C45" s="89" t="str">
        <f>IF(LEN(VLOOKUP($A45,Questions!$B:$AA,20,FALSE))=0,"",VLOOKUP($A45,Questions!$B:$AA,20,FALSE))</f>
        <v>CSC 12</v>
      </c>
      <c r="D45" s="89" t="str">
        <f>IF(LEN(VLOOKUP($A45,Questions!$B:$AA,21,FALSE))=0,"",VLOOKUP($A45,Questions!$B:$AA,21,FALSE))</f>
        <v/>
      </c>
      <c r="E45" s="89">
        <f>IF(LEN(VLOOKUP($A45,Questions!$B:$AA,22,FALSE))=0,"",VLOOKUP($A45,Questions!$B:$AA,22,FALSE))</f>
        <v>6.2</v>
      </c>
      <c r="F45" s="89" t="str">
        <f>IF(LEN(VLOOKUP($A45,Questions!$B:$AA,23,FALSE))=0,"",VLOOKUP($A45,Questions!$B:$AA,23,FALSE))</f>
        <v>PR.PT-3</v>
      </c>
      <c r="G45" s="89" t="str">
        <f>IF(LEN(VLOOKUP($A45,Questions!$B:$AA,24,FALSE))=0,"",VLOOKUP($A45,Questions!$B:$AA,24,FALSE))</f>
        <v>3.1.12, 3.1.13, 3.1.14, 3.1.15, 3.1.8, 3.1.20, 3.7.5, 3.8.2, 3.13.7</v>
      </c>
      <c r="H45" s="89" t="str">
        <f>IF(LEN(VLOOKUP($A45,Questions!$B:$AA,25,FALSE))=0,"",VLOOKUP($A45,Questions!$B:$AA,25,FALSE))</f>
        <v>AC-3, CM-7; NIST SP 800-46</v>
      </c>
      <c r="I45" s="89" t="str">
        <f>IF(LEN(VLOOKUP($A45,Questions!$B:$AA,26,FALSE))=0,"",VLOOKUP($A45,Questions!$B:$AA,26,FALSE))</f>
        <v>8: Comprehensive Application, 15: Baseline Control Set</v>
      </c>
      <c r="J45" s="153" t="str">
        <f>IF(LEN(VLOOKUP($A45,Questions!$B:$AB,27,FALSE))=0,"",VLOOKUP($A45,Questions!$B:$AB,27,FALSE))</f>
        <v/>
      </c>
      <c r="K45" s="6"/>
      <c r="L45" s="6"/>
      <c r="M45" s="6"/>
      <c r="N45" s="6"/>
      <c r="O45" s="6"/>
      <c r="P45" s="6"/>
      <c r="Q45" s="6"/>
      <c r="R45" s="6"/>
      <c r="S45" s="6"/>
      <c r="T45" s="6"/>
      <c r="U45" s="6"/>
      <c r="V45" s="6"/>
      <c r="W45" s="6"/>
      <c r="X45" s="6"/>
      <c r="Y45" s="6"/>
      <c r="Z45" s="6"/>
    </row>
    <row r="46" spans="1:26" ht="64" customHeight="1" x14ac:dyDescent="0.15">
      <c r="A46" s="16" t="s">
        <v>91</v>
      </c>
      <c r="B46" s="16" t="str">
        <f>VLOOKUP(A46,Questions!B$3:C$95,2,FALSE)</f>
        <v>Does the system provide data input validation and error messages?</v>
      </c>
      <c r="C46" s="89" t="str">
        <f>IF(LEN(VLOOKUP($A46,Questions!$B:$AA,20,FALSE))=0,"",VLOOKUP($A46,Questions!$B:$AA,20,FALSE))</f>
        <v>CSC 2</v>
      </c>
      <c r="D46" s="89" t="str">
        <f>IF(LEN(VLOOKUP($A46,Questions!$B:$AA,21,FALSE))=0,"",VLOOKUP($A46,Questions!$B:$AA,21,FALSE))</f>
        <v/>
      </c>
      <c r="E46" s="89" t="str">
        <f>IF(LEN(VLOOKUP($A46,Questions!$B:$AA,22,FALSE))=0,"",VLOOKUP($A46,Questions!$B:$AA,22,FALSE))</f>
        <v>12.1.1</v>
      </c>
      <c r="F46" s="89" t="str">
        <f>IF(LEN(VLOOKUP($A46,Questions!$B:$AA,23,FALSE))=0,"",VLOOKUP($A46,Questions!$B:$AA,23,FALSE))</f>
        <v>ID.AM-1, ID.AM-2, ID.AM-4</v>
      </c>
      <c r="G46" s="89" t="str">
        <f>IF(LEN(VLOOKUP($A46,Questions!$B:$AA,24,FALSE))=0,"",VLOOKUP($A46,Questions!$B:$AA,24,FALSE))</f>
        <v/>
      </c>
      <c r="H46" s="89" t="str">
        <f>IF(LEN(VLOOKUP($A46,Questions!$B:$AA,25,FALSE))=0,"",VLOOKUP($A46,Questions!$B:$AA,25,FALSE))</f>
        <v>CA-9, SC-4</v>
      </c>
      <c r="I46" s="89" t="str">
        <f>IF(LEN(VLOOKUP($A46,Questions!$B:$AA,26,FALSE))=0,"",VLOOKUP($A46,Questions!$B:$AA,26,FALSE))</f>
        <v>15: Baseline Control Set</v>
      </c>
      <c r="J46" s="153" t="str">
        <f>IF(LEN(VLOOKUP($A46,Questions!$B:$AB,27,FALSE))=0,"",VLOOKUP($A46,Questions!$B:$AB,27,FALSE))</f>
        <v/>
      </c>
      <c r="K46" s="6"/>
      <c r="L46" s="6"/>
      <c r="M46" s="6"/>
      <c r="N46" s="6"/>
      <c r="O46" s="6"/>
      <c r="P46" s="6"/>
      <c r="Q46" s="6"/>
      <c r="R46" s="6"/>
      <c r="S46" s="6"/>
      <c r="T46" s="6"/>
      <c r="U46" s="6"/>
      <c r="V46" s="6"/>
      <c r="W46" s="6"/>
      <c r="X46" s="6"/>
      <c r="Y46" s="6"/>
      <c r="Z46" s="6"/>
    </row>
    <row r="47" spans="1:26" ht="64" customHeight="1" x14ac:dyDescent="0.15">
      <c r="A47" s="16" t="s">
        <v>92</v>
      </c>
      <c r="B47" s="16" t="str">
        <f>VLOOKUP(A47,Questions!B$3:C$95,2,FALSE)</f>
        <v>Are you using a web application firewall (WAF)?</v>
      </c>
      <c r="C47" s="89" t="str">
        <f>IF(LEN(VLOOKUP($A47,Questions!$B:$AA,20,FALSE))=0,"",VLOOKUP($A47,Questions!$B:$AA,20,FALSE))</f>
        <v>CSC 16</v>
      </c>
      <c r="D47" s="89" t="str">
        <f>IF(LEN(VLOOKUP($A47,Questions!$B:$AA,21,FALSE))=0,"",VLOOKUP($A47,Questions!$B:$AA,21,FALSE))</f>
        <v/>
      </c>
      <c r="E47" s="89" t="str">
        <f>IF(LEN(VLOOKUP($A47,Questions!$B:$AA,22,FALSE))=0,"",VLOOKUP($A47,Questions!$B:$AA,22,FALSE))</f>
        <v>14.2.5</v>
      </c>
      <c r="F47" s="89" t="str">
        <f>IF(LEN(VLOOKUP($A47,Questions!$B:$AA,23,FALSE))=0,"",VLOOKUP($A47,Questions!$B:$AA,23,FALSE))</f>
        <v>PR.DS-6</v>
      </c>
      <c r="G47" s="89" t="str">
        <f>IF(LEN(VLOOKUP($A47,Questions!$B:$AA,24,FALSE))=0,"",VLOOKUP($A47,Questions!$B:$AA,24,FALSE))</f>
        <v/>
      </c>
      <c r="H47" s="89" t="str">
        <f>IF(LEN(VLOOKUP($A47,Questions!$B:$AA,25,FALSE))=0,"",VLOOKUP($A47,Questions!$B:$AA,25,FALSE))</f>
        <v/>
      </c>
      <c r="I47" s="89" t="str">
        <f>IF(LEN(VLOOKUP($A47,Questions!$B:$AA,26,FALSE))=0,"",VLOOKUP($A47,Questions!$B:$AA,26,FALSE))</f>
        <v>15: Baseline Control Set</v>
      </c>
      <c r="J47" s="153">
        <f>IF(LEN(VLOOKUP($A47,Questions!$B:$AB,27,FALSE))=0,"",VLOOKUP($A47,Questions!$B:$AB,27,FALSE))</f>
        <v>1.1000000000000001</v>
      </c>
      <c r="K47" s="6"/>
      <c r="L47" s="6"/>
      <c r="M47" s="6"/>
      <c r="N47" s="6"/>
      <c r="O47" s="6"/>
      <c r="P47" s="6"/>
      <c r="Q47" s="6"/>
      <c r="R47" s="6"/>
      <c r="S47" s="6"/>
      <c r="T47" s="6"/>
      <c r="U47" s="6"/>
      <c r="V47" s="6"/>
      <c r="W47" s="6"/>
      <c r="X47" s="6"/>
      <c r="Y47" s="6"/>
      <c r="Z47" s="6"/>
    </row>
    <row r="48" spans="1:26" ht="64" customHeight="1" x14ac:dyDescent="0.15">
      <c r="A48" s="16" t="s">
        <v>93</v>
      </c>
      <c r="B48" s="16" t="str">
        <f>VLOOKUP(A48,Questions!B$3:C$95,2,FALSE)</f>
        <v>Do you have a process and implemented procedures for managing your software supply chain (e.g. libraries, repositories, frameworks, etc)</v>
      </c>
      <c r="C48" s="89" t="str">
        <f>IF(LEN(VLOOKUP($A48,Questions!$B:$AA,20,FALSE))=0,"",VLOOKUP($A48,Questions!$B:$AA,20,FALSE))</f>
        <v>CSC 12</v>
      </c>
      <c r="D48" s="89" t="str">
        <f>IF(LEN(VLOOKUP($A48,Questions!$B:$AA,21,FALSE))=0,"",VLOOKUP($A48,Questions!$B:$AA,21,FALSE))</f>
        <v/>
      </c>
      <c r="E48" s="89" t="str">
        <f>IF(LEN(VLOOKUP($A48,Questions!$B:$AA,22,FALSE))=0,"",VLOOKUP($A48,Questions!$B:$AA,22,FALSE))</f>
        <v>14.2.5</v>
      </c>
      <c r="F48" s="89" t="str">
        <f>IF(LEN(VLOOKUP($A48,Questions!$B:$AA,23,FALSE))=0,"",VLOOKUP($A48,Questions!$B:$AA,23,FALSE))</f>
        <v/>
      </c>
      <c r="G48" s="89" t="str">
        <f>IF(LEN(VLOOKUP($A48,Questions!$B:$AA,24,FALSE))=0,"",VLOOKUP($A48,Questions!$B:$AA,24,FALSE))</f>
        <v/>
      </c>
      <c r="H48" s="89" t="str">
        <f>IF(LEN(VLOOKUP($A48,Questions!$B:$AA,25,FALSE))=0,"",VLOOKUP($A48,Questions!$B:$AA,25,FALSE))</f>
        <v>RA-2</v>
      </c>
      <c r="I48" s="89" t="str">
        <f>IF(LEN(VLOOKUP($A48,Questions!$B:$AA,26,FALSE))=0,"",VLOOKUP($A48,Questions!$B:$AA,26,FALSE))</f>
        <v>8: Comprehensive Application</v>
      </c>
      <c r="J48" s="153">
        <f>IF(LEN(VLOOKUP($A48,Questions!$B:$AB,27,FALSE))=0,"",VLOOKUP($A48,Questions!$B:$AB,27,FALSE))</f>
        <v>2.4</v>
      </c>
      <c r="K48" s="6"/>
      <c r="L48" s="6"/>
      <c r="M48" s="6"/>
      <c r="N48" s="6"/>
      <c r="O48" s="6"/>
      <c r="P48" s="6"/>
      <c r="Q48" s="6"/>
      <c r="R48" s="6"/>
      <c r="S48" s="6"/>
      <c r="T48" s="6"/>
      <c r="U48" s="6"/>
      <c r="V48" s="6"/>
      <c r="W48" s="6"/>
      <c r="X48" s="6"/>
      <c r="Y48" s="6"/>
      <c r="Z48" s="6"/>
    </row>
    <row r="49" spans="1:26" ht="46.5" customHeight="1" x14ac:dyDescent="0.15">
      <c r="A49" s="279" t="s">
        <v>94</v>
      </c>
      <c r="B49" s="271"/>
      <c r="C49" s="87" t="str">
        <f>$C$30</f>
        <v>CIS Critical Security Controlsv8.1</v>
      </c>
      <c r="D49" s="87" t="str">
        <f>$D$30</f>
        <v>HIPAA</v>
      </c>
      <c r="E49" s="87" t="str">
        <f>$E$30</f>
        <v>ISO 27002:2013</v>
      </c>
      <c r="F49" s="87" t="str">
        <f>$F$30</f>
        <v>NIST Cybersecurity Framework</v>
      </c>
      <c r="G49" s="87" t="str">
        <f>$G$30</f>
        <v>NIST SP 800-171r1</v>
      </c>
      <c r="H49" s="87" t="str">
        <f>$H$30</f>
        <v>NIST SP 800-53r5</v>
      </c>
      <c r="I49" s="87" t="s">
        <v>196</v>
      </c>
      <c r="J49" s="156" t="s">
        <v>814</v>
      </c>
      <c r="K49" s="6"/>
      <c r="L49" s="6"/>
      <c r="M49" s="6"/>
      <c r="N49" s="6"/>
      <c r="O49" s="6"/>
      <c r="P49" s="6"/>
      <c r="Q49" s="6"/>
      <c r="R49" s="6"/>
      <c r="S49" s="6"/>
      <c r="T49" s="6"/>
      <c r="U49" s="6"/>
      <c r="V49" s="6"/>
      <c r="W49" s="6"/>
      <c r="X49" s="6"/>
      <c r="Y49" s="6"/>
      <c r="Z49" s="6"/>
    </row>
    <row r="50" spans="1:26" ht="64" customHeight="1" x14ac:dyDescent="0.2">
      <c r="A50" s="16" t="s">
        <v>95</v>
      </c>
      <c r="B50" s="16" t="str">
        <f>VLOOKUP(A50,Questions!B$3:C$95,2,FALSE)</f>
        <v>Does your solution support single sign-on (SSO) protocols for user and administrator authentication?</v>
      </c>
      <c r="C50" s="89" t="str">
        <f>IF(LEN(VLOOKUP($A50,Questions!$B:$AA,20,FALSE))=0,"",VLOOKUP($A50,Questions!$B:$AA,20,FALSE))</f>
        <v>CSC 16</v>
      </c>
      <c r="D50" s="89" t="str">
        <f>IF(LEN(VLOOKUP($A50,Questions!$B:$AA,21,FALSE))=0,"",VLOOKUP($A50,Questions!$B:$AA,21,FALSE))</f>
        <v/>
      </c>
      <c r="E50" s="89" t="str">
        <f>IF(LEN(VLOOKUP($A50,Questions!$B:$AA,22,FALSE))=0,"",VLOOKUP($A50,Questions!$B:$AA,22,FALSE))</f>
        <v>9.2.3, 9.3.1, 9.4.3</v>
      </c>
      <c r="F50" s="89" t="str">
        <f>IF(LEN(VLOOKUP($A50,Questions!$B:$AA,23,FALSE))=0,"",VLOOKUP($A50,Questions!$B:$AA,23,FALSE))</f>
        <v>PR.AC-1</v>
      </c>
      <c r="G50" s="89" t="str">
        <f>IF(LEN(VLOOKUP($A50,Questions!$B:$AA,24,FALSE))=0,"",VLOOKUP($A50,Questions!$B:$AA,24,FALSE))</f>
        <v>3.5.7</v>
      </c>
      <c r="H50" s="89" t="str">
        <f>IF(LEN(VLOOKUP($A50,Questions!$B:$AA,25,FALSE))=0,"",VLOOKUP($A50,Questions!$B:$AA,25,FALSE))</f>
        <v>IA-5(1)</v>
      </c>
      <c r="I50" s="89" t="str">
        <f>IF(LEN(VLOOKUP($A50,Questions!$B:$AA,26,FALSE))=0,"",VLOOKUP($A50,Questions!$B:$AA,26,FALSE))</f>
        <v>15: Baseline Control Set</v>
      </c>
      <c r="J50" s="153" t="str">
        <f>IF(LEN(VLOOKUP($A50,Questions!$B:$AB,27,FALSE))=0,"",VLOOKUP($A50,Questions!$B:$AB,27,FALSE))</f>
        <v/>
      </c>
      <c r="K50" s="27"/>
      <c r="L50" s="27"/>
      <c r="M50" s="27"/>
      <c r="N50" s="27"/>
      <c r="O50" s="27"/>
      <c r="P50" s="27"/>
      <c r="Q50" s="27"/>
      <c r="R50" s="27"/>
      <c r="S50" s="27"/>
      <c r="T50" s="28"/>
      <c r="U50" s="28"/>
      <c r="V50" s="28"/>
      <c r="W50" s="28"/>
      <c r="X50" s="28"/>
      <c r="Y50" s="28"/>
      <c r="Z50" s="28"/>
    </row>
    <row r="51" spans="1:26" ht="64" customHeight="1" x14ac:dyDescent="0.15">
      <c r="A51" s="16" t="s">
        <v>96</v>
      </c>
      <c r="B51" s="16" t="str">
        <f>VLOOKUP(A51,Questions!B$3:C$95,2,FALSE)</f>
        <v>Does your organization participate in InCommon or another eduGAIN affiliated trust federation?</v>
      </c>
      <c r="C51" s="89" t="str">
        <f>IF(LEN(VLOOKUP($A51,Questions!$B:$AA,20,FALSE))=0,"",VLOOKUP($A51,Questions!$B:$AA,20,FALSE))</f>
        <v>CSC 16</v>
      </c>
      <c r="D51" s="89" t="str">
        <f>IF(LEN(VLOOKUP($A51,Questions!$B:$AA,21,FALSE))=0,"",VLOOKUP($A51,Questions!$B:$AA,21,FALSE))</f>
        <v/>
      </c>
      <c r="E51" s="89" t="str">
        <f>IF(LEN(VLOOKUP($A51,Questions!$B:$AA,22,FALSE))=0,"",VLOOKUP($A51,Questions!$B:$AA,22,FALSE))</f>
        <v>9.1.1, 9.2.3, 9.3.1, 9.4.3</v>
      </c>
      <c r="F51" s="89" t="str">
        <f>IF(LEN(VLOOKUP($A51,Questions!$B:$AA,23,FALSE))=0,"",VLOOKUP($A51,Questions!$B:$AA,23,FALSE))</f>
        <v>PR.AC-1</v>
      </c>
      <c r="G51" s="89" t="str">
        <f>IF(LEN(VLOOKUP($A51,Questions!$B:$AA,24,FALSE))=0,"",VLOOKUP($A51,Questions!$B:$AA,24,FALSE))</f>
        <v>3.5.1</v>
      </c>
      <c r="H51" s="89" t="str">
        <f>IF(LEN(VLOOKUP($A51,Questions!$B:$AA,25,FALSE))=0,"",VLOOKUP($A51,Questions!$B:$AA,25,FALSE))</f>
        <v>IA-2, IA-5</v>
      </c>
      <c r="I51" s="89" t="str">
        <f>IF(LEN(VLOOKUP($A51,Questions!$B:$AA,26,FALSE))=0,"",VLOOKUP($A51,Questions!$B:$AA,26,FALSE))</f>
        <v>14: External Resources, 15: Baseline Control Set</v>
      </c>
      <c r="J51" s="153" t="str">
        <f>IF(LEN(VLOOKUP($A51,Questions!$B:$AB,27,FALSE))=0,"",VLOOKUP($A51,Questions!$B:$AB,27,FALSE))</f>
        <v/>
      </c>
      <c r="K51" s="6"/>
      <c r="L51" s="6"/>
      <c r="M51" s="6"/>
      <c r="N51" s="6"/>
      <c r="O51" s="6"/>
      <c r="P51" s="6"/>
      <c r="Q51" s="6"/>
      <c r="R51" s="6"/>
      <c r="S51" s="6"/>
      <c r="T51" s="6"/>
      <c r="U51" s="6"/>
      <c r="V51" s="6"/>
      <c r="W51" s="6"/>
      <c r="X51" s="6"/>
      <c r="Y51" s="6"/>
      <c r="Z51" s="6"/>
    </row>
    <row r="52" spans="1:26" ht="64" customHeight="1" x14ac:dyDescent="0.15">
      <c r="A52" s="16" t="s">
        <v>97</v>
      </c>
      <c r="B52" s="16" t="str">
        <f>VLOOKUP(A52,Questions!B$3:C$95,2,FALSE)</f>
        <v>Does your application support integration with other authentication and authorization systems?</v>
      </c>
      <c r="C52" s="89" t="str">
        <f>IF(LEN(VLOOKUP($A52,Questions!$B:$AA,20,FALSE))=0,"",VLOOKUP($A52,Questions!$B:$AA,20,FALSE))</f>
        <v>CSC 16</v>
      </c>
      <c r="D52" s="89" t="str">
        <f>IF(LEN(VLOOKUP($A52,Questions!$B:$AA,21,FALSE))=0,"",VLOOKUP($A52,Questions!$B:$AA,21,FALSE))</f>
        <v/>
      </c>
      <c r="E52" s="89" t="str">
        <f>IF(LEN(VLOOKUP($A52,Questions!$B:$AA,22,FALSE))=0,"",VLOOKUP($A52,Questions!$B:$AA,22,FALSE))</f>
        <v>9.4.3</v>
      </c>
      <c r="F52" s="89" t="str">
        <f>IF(LEN(VLOOKUP($A52,Questions!$B:$AA,23,FALSE))=0,"",VLOOKUP($A52,Questions!$B:$AA,23,FALSE))</f>
        <v>PR.AC-1, PR.AC-4</v>
      </c>
      <c r="G52" s="89" t="str">
        <f>IF(LEN(VLOOKUP($A52,Questions!$B:$AA,24,FALSE))=0,"",VLOOKUP($A52,Questions!$B:$AA,24,FALSE))</f>
        <v/>
      </c>
      <c r="H52" s="89" t="str">
        <f>IF(LEN(VLOOKUP($A52,Questions!$B:$AA,25,FALSE))=0,"",VLOOKUP($A52,Questions!$B:$AA,25,FALSE))</f>
        <v/>
      </c>
      <c r="I52" s="89" t="str">
        <f>IF(LEN(VLOOKUP($A52,Questions!$B:$AA,26,FALSE))=0,"",VLOOKUP($A52,Questions!$B:$AA,26,FALSE))</f>
        <v>14: External Resources, 15: Baseline Control Set</v>
      </c>
      <c r="J52" s="153" t="str">
        <f>IF(LEN(VLOOKUP($A52,Questions!$B:$AB,27,FALSE))=0,"",VLOOKUP($A52,Questions!$B:$AB,27,FALSE))</f>
        <v/>
      </c>
      <c r="K52" s="6"/>
      <c r="L52" s="6"/>
      <c r="M52" s="6"/>
      <c r="N52" s="6"/>
      <c r="O52" s="6"/>
      <c r="P52" s="6"/>
      <c r="Q52" s="6"/>
      <c r="R52" s="6"/>
      <c r="S52" s="6"/>
      <c r="T52" s="6"/>
      <c r="U52" s="6"/>
      <c r="V52" s="6"/>
      <c r="W52" s="6"/>
      <c r="X52" s="6"/>
      <c r="Y52" s="6"/>
      <c r="Z52" s="6"/>
    </row>
    <row r="53" spans="1:26" ht="64" customHeight="1" x14ac:dyDescent="0.15">
      <c r="A53" s="16" t="s">
        <v>98</v>
      </c>
      <c r="B53" s="16" t="str">
        <f>VLOOKUP(A53,Questions!B$3:C$95,2,FALSE)</f>
        <v>Does your solution support any of the following Web SSO standards? [e.g., SAML2 (with redirect flow), OIDC, CAS, or other]</v>
      </c>
      <c r="C53" s="89" t="str">
        <f>IF(LEN(VLOOKUP($A53,Questions!$B:$AA,20,FALSE))=0,"",VLOOKUP($A53,Questions!$B:$AA,20,FALSE))</f>
        <v>CSC 16</v>
      </c>
      <c r="D53" s="89" t="str">
        <f>IF(LEN(VLOOKUP($A53,Questions!$B:$AA,21,FALSE))=0,"",VLOOKUP($A53,Questions!$B:$AA,21,FALSE))</f>
        <v/>
      </c>
      <c r="E53" s="89" t="str">
        <f>IF(LEN(VLOOKUP($A53,Questions!$B:$AA,22,FALSE))=0,"",VLOOKUP($A53,Questions!$B:$AA,22,FALSE))</f>
        <v>9.4.3</v>
      </c>
      <c r="F53" s="89" t="str">
        <f>IF(LEN(VLOOKUP($A53,Questions!$B:$AA,23,FALSE))=0,"",VLOOKUP($A53,Questions!$B:$AA,23,FALSE))</f>
        <v>PR.AC-1, PR.AC-4</v>
      </c>
      <c r="G53" s="89" t="str">
        <f>IF(LEN(VLOOKUP($A53,Questions!$B:$AA,24,FALSE))=0,"",VLOOKUP($A53,Questions!$B:$AA,24,FALSE))</f>
        <v/>
      </c>
      <c r="H53" s="89" t="str">
        <f>IF(LEN(VLOOKUP($A53,Questions!$B:$AA,25,FALSE))=0,"",VLOOKUP($A53,Questions!$B:$AA,25,FALSE))</f>
        <v/>
      </c>
      <c r="I53" s="89" t="str">
        <f>IF(LEN(VLOOKUP($A53,Questions!$B:$AA,26,FALSE))=0,"",VLOOKUP($A53,Questions!$B:$AA,26,FALSE))</f>
        <v>15: Baseline Control Set</v>
      </c>
      <c r="J53" s="153" t="str">
        <f>IF(LEN(VLOOKUP($A53,Questions!$B:$AB,27,FALSE))=0,"",VLOOKUP($A53,Questions!$B:$AB,27,FALSE))</f>
        <v/>
      </c>
      <c r="K53" s="6"/>
      <c r="L53" s="6"/>
      <c r="M53" s="6"/>
      <c r="N53" s="6"/>
      <c r="O53" s="6"/>
      <c r="P53" s="6"/>
      <c r="Q53" s="6"/>
      <c r="R53" s="6"/>
      <c r="S53" s="6"/>
      <c r="T53" s="6"/>
      <c r="U53" s="6"/>
      <c r="V53" s="6"/>
      <c r="W53" s="6"/>
      <c r="X53" s="6"/>
      <c r="Y53" s="6"/>
      <c r="Z53" s="6"/>
    </row>
    <row r="54" spans="1:26" ht="64" customHeight="1" x14ac:dyDescent="0.15">
      <c r="A54" s="16" t="s">
        <v>99</v>
      </c>
      <c r="B54" s="16" t="str">
        <f>VLOOKUP(A54,Questions!B$3:C$95,2,FALSE)</f>
        <v>Do you support differentiation between email address and user identifier?</v>
      </c>
      <c r="C54" s="89" t="str">
        <f>IF(LEN(VLOOKUP($A54,Questions!$B:$AA,20,FALSE))=0,"",VLOOKUP($A54,Questions!$B:$AA,20,FALSE))</f>
        <v>CSC 6</v>
      </c>
      <c r="D54" s="89" t="str">
        <f>IF(LEN(VLOOKUP($A54,Questions!$B:$AA,21,FALSE))=0,"",VLOOKUP($A54,Questions!$B:$AA,21,FALSE))</f>
        <v/>
      </c>
      <c r="E54" s="89">
        <f>IF(LEN(VLOOKUP($A54,Questions!$B:$AA,22,FALSE))=0,"",VLOOKUP($A54,Questions!$B:$AA,22,FALSE))</f>
        <v>12.4</v>
      </c>
      <c r="F54" s="89" t="str">
        <f>IF(LEN(VLOOKUP($A54,Questions!$B:$AA,23,FALSE))=0,"",VLOOKUP($A54,Questions!$B:$AA,23,FALSE))</f>
        <v>PR.PT-1</v>
      </c>
      <c r="G54" s="89" t="str">
        <f>IF(LEN(VLOOKUP($A54,Questions!$B:$AA,24,FALSE))=0,"",VLOOKUP($A54,Questions!$B:$AA,24,FALSE))</f>
        <v>3.1.7, 3.3.2, 3.3.3, 3.3.4, 3.3.5, 3.4.3, 3.7.1, 3.7.6, 3.10.4, 3.10.5</v>
      </c>
      <c r="H54" s="89" t="str">
        <f>IF(LEN(VLOOKUP($A54,Questions!$B:$AA,25,FALSE))=0,"",VLOOKUP($A54,Questions!$B:$AA,25,FALSE))</f>
        <v>AU-2(3), AU-6, AU-12, AC-6(9), CM-3, MA-2, MA-5, PE-3</v>
      </c>
      <c r="I54" s="89" t="str">
        <f>IF(LEN(VLOOKUP($A54,Questions!$B:$AA,26,FALSE))=0,"",VLOOKUP($A54,Questions!$B:$AA,26,FALSE))</f>
        <v>15: Baseline Control Set</v>
      </c>
      <c r="J54" s="153" t="str">
        <f>IF(LEN(VLOOKUP($A54,Questions!$B:$AB,27,FALSE))=0,"",VLOOKUP($A54,Questions!$B:$AB,27,FALSE))</f>
        <v/>
      </c>
      <c r="K54" s="6"/>
      <c r="L54" s="6"/>
      <c r="M54" s="6"/>
      <c r="N54" s="6"/>
      <c r="O54" s="6"/>
      <c r="P54" s="6"/>
      <c r="Q54" s="6"/>
      <c r="R54" s="6"/>
      <c r="S54" s="6"/>
      <c r="T54" s="6"/>
      <c r="U54" s="6"/>
      <c r="V54" s="6"/>
      <c r="W54" s="6"/>
      <c r="X54" s="6"/>
      <c r="Y54" s="6"/>
      <c r="Z54" s="6"/>
    </row>
    <row r="55" spans="1:26" ht="46.5" customHeight="1" x14ac:dyDescent="0.15">
      <c r="A55" s="279" t="s">
        <v>104</v>
      </c>
      <c r="B55" s="271"/>
      <c r="C55" s="87" t="str">
        <f>$C$30</f>
        <v>CIS Critical Security Controlsv8.1</v>
      </c>
      <c r="D55" s="87" t="str">
        <f>$D$30</f>
        <v>HIPAA</v>
      </c>
      <c r="E55" s="87" t="str">
        <f>$E$30</f>
        <v>ISO 27002:2013</v>
      </c>
      <c r="F55" s="87" t="str">
        <f>$F$30</f>
        <v>NIST Cybersecurity Framework</v>
      </c>
      <c r="G55" s="87" t="str">
        <f>$G$30</f>
        <v>NIST SP 800-171r1</v>
      </c>
      <c r="H55" s="87" t="str">
        <f>$H$30</f>
        <v>NIST SP 800-53r5</v>
      </c>
      <c r="I55" s="87" t="s">
        <v>196</v>
      </c>
      <c r="J55" s="156" t="s">
        <v>814</v>
      </c>
      <c r="K55" s="6"/>
      <c r="L55" s="6"/>
      <c r="M55" s="6"/>
      <c r="N55" s="6"/>
      <c r="O55" s="6"/>
      <c r="P55" s="6"/>
      <c r="Q55" s="6"/>
      <c r="R55" s="6"/>
      <c r="S55" s="6"/>
      <c r="T55" s="6"/>
      <c r="U55" s="6"/>
      <c r="V55" s="6"/>
      <c r="W55" s="6"/>
      <c r="X55" s="6"/>
      <c r="Y55" s="6"/>
      <c r="Z55" s="6"/>
    </row>
    <row r="56" spans="1:26" ht="64.5" customHeight="1" x14ac:dyDescent="0.15">
      <c r="A56" s="16" t="s">
        <v>105</v>
      </c>
      <c r="B56" s="16" t="str">
        <f>VLOOKUP(A56,Questions!B$3:C$95,2,FALSE)</f>
        <v>Do you have a systems management and configuration strategy that encompasses servers, appliances, cloud services, applications, and mobile devices (company and employee owned)?</v>
      </c>
      <c r="C56" s="89" t="str">
        <f>IF(LEN(VLOOKUP($A56,Questions!$B:$AA,20,FALSE))=0,"",VLOOKUP($A56,Questions!$B:$AA,20,FALSE))</f>
        <v/>
      </c>
      <c r="D56" s="89" t="str">
        <f>IF(LEN(VLOOKUP($A56,Questions!$B:$AA,21,FALSE))=0,"",VLOOKUP($A56,Questions!$B:$AA,21,FALSE))</f>
        <v/>
      </c>
      <c r="E56" s="89" t="str">
        <f>IF(LEN(VLOOKUP($A56,Questions!$B:$AA,22,FALSE))=0,"",VLOOKUP($A56,Questions!$B:$AA,22,FALSE))</f>
        <v/>
      </c>
      <c r="F56" s="89" t="str">
        <f>IF(LEN(VLOOKUP($A56,Questions!$B:$AA,23,FALSE))=0,"",VLOOKUP($A56,Questions!$B:$AA,23,FALSE))</f>
        <v/>
      </c>
      <c r="G56" s="89" t="str">
        <f>IF(LEN(VLOOKUP($A56,Questions!$B:$AA,24,FALSE))=0,"",VLOOKUP($A56,Questions!$B:$AA,24,FALSE))</f>
        <v>3.4.1</v>
      </c>
      <c r="H56" s="89" t="str">
        <f>IF(LEN(VLOOKUP($A56,Questions!$B:$AA,25,FALSE))=0,"",VLOOKUP($A56,Questions!$B:$AA,25,FALSE))</f>
        <v/>
      </c>
      <c r="I56" s="89" t="str">
        <f>IF(LEN(VLOOKUP($A56,Questions!$B:$AA,26,FALSE))=0,"",VLOOKUP($A56,Questions!$B:$AA,26,FALSE))</f>
        <v>8: Comprehensive Application</v>
      </c>
      <c r="J56" s="153">
        <f>IF(LEN(VLOOKUP($A56,Questions!$B:$AB,27,FALSE))=0,"",VLOOKUP($A56,Questions!$B:$AB,27,FALSE))</f>
        <v>2.2000000000000002</v>
      </c>
      <c r="K56" s="6"/>
      <c r="L56" s="6"/>
      <c r="M56" s="6"/>
      <c r="N56" s="6"/>
      <c r="O56" s="6"/>
      <c r="P56" s="6"/>
      <c r="Q56" s="6"/>
      <c r="R56" s="6"/>
      <c r="S56" s="6"/>
      <c r="T56" s="6"/>
      <c r="U56" s="6"/>
      <c r="V56" s="6"/>
      <c r="W56" s="6"/>
      <c r="X56" s="6"/>
      <c r="Y56" s="6"/>
      <c r="Z56" s="6"/>
    </row>
    <row r="57" spans="1:26" ht="63" customHeight="1" x14ac:dyDescent="0.15">
      <c r="A57" s="16" t="s">
        <v>106</v>
      </c>
      <c r="B57" s="16" t="str">
        <f>VLOOKUP(A57,Questions!B$3:C$95,2,FALSE)</f>
        <v>Will the institution be notified of major changes to your environment that could impact the institution's security posture?</v>
      </c>
      <c r="C57" s="89" t="str">
        <f>IF(LEN(VLOOKUP($A57,Questions!$B:$AA,20,FALSE))=0,"",VLOOKUP($A57,Questions!$B:$AA,20,FALSE))</f>
        <v/>
      </c>
      <c r="D57" s="89" t="str">
        <f>IF(LEN(VLOOKUP($A57,Questions!$B:$AA,21,FALSE))=0,"",VLOOKUP($A57,Questions!$B:$AA,21,FALSE))</f>
        <v/>
      </c>
      <c r="E57" s="89" t="str">
        <f>IF(LEN(VLOOKUP($A57,Questions!$B:$AA,22,FALSE))=0,"",VLOOKUP($A57,Questions!$B:$AA,22,FALSE))</f>
        <v/>
      </c>
      <c r="F57" s="89" t="str">
        <f>IF(LEN(VLOOKUP($A57,Questions!$B:$AA,23,FALSE))=0,"",VLOOKUP($A57,Questions!$B:$AA,23,FALSE))</f>
        <v/>
      </c>
      <c r="G57" s="89" t="str">
        <f>IF(LEN(VLOOKUP($A57,Questions!$B:$AA,24,FALSE))=0,"",VLOOKUP($A57,Questions!$B:$AA,24,FALSE))</f>
        <v>3.4.4</v>
      </c>
      <c r="H57" s="89" t="str">
        <f>IF(LEN(VLOOKUP($A57,Questions!$B:$AA,25,FALSE))=0,"",VLOOKUP($A57,Questions!$B:$AA,25,FALSE))</f>
        <v/>
      </c>
      <c r="I57" s="89" t="str">
        <f>IF(LEN(VLOOKUP($A57,Questions!$B:$AA,26,FALSE))=0,"",VLOOKUP($A57,Questions!$B:$AA,26,FALSE))</f>
        <v>2: Stakeholders and Obligations, 9: Policy</v>
      </c>
      <c r="J57" s="153" t="str">
        <f>IF(LEN(VLOOKUP($A57,Questions!$B:$AB,27,FALSE))=0,"",VLOOKUP($A57,Questions!$B:$AB,27,FALSE))</f>
        <v/>
      </c>
      <c r="K57" s="6"/>
      <c r="L57" s="6"/>
      <c r="M57" s="6"/>
      <c r="N57" s="6"/>
      <c r="O57" s="6"/>
      <c r="P57" s="6"/>
      <c r="Q57" s="6"/>
      <c r="R57" s="6"/>
      <c r="S57" s="6"/>
      <c r="T57" s="6"/>
      <c r="U57" s="6"/>
      <c r="V57" s="6"/>
      <c r="W57" s="6"/>
      <c r="X57" s="6"/>
      <c r="Y57" s="6"/>
      <c r="Z57" s="6"/>
    </row>
    <row r="58" spans="1:26" ht="64.5" customHeight="1" x14ac:dyDescent="0.15">
      <c r="A58" s="16" t="s">
        <v>107</v>
      </c>
      <c r="B58" s="16" t="str">
        <f>VLOOKUP(A58,Questions!B$3:C$95,2,FALSE)</f>
        <v>Are your systems and applications scanned for vulnerabilities [that are then remediated] prior to new releases?</v>
      </c>
      <c r="C58" s="89" t="str">
        <f>IF(LEN(VLOOKUP($A58,Questions!$B:$AA,20,FALSE))=0,"",VLOOKUP($A58,Questions!$B:$AA,20,FALSE))</f>
        <v/>
      </c>
      <c r="D58" s="89" t="str">
        <f>IF(LEN(VLOOKUP($A58,Questions!$B:$AA,21,FALSE))=0,"",VLOOKUP($A58,Questions!$B:$AA,21,FALSE))</f>
        <v/>
      </c>
      <c r="E58" s="89" t="str">
        <f>IF(LEN(VLOOKUP($A58,Questions!$B:$AA,22,FALSE))=0,"",VLOOKUP($A58,Questions!$B:$AA,22,FALSE))</f>
        <v/>
      </c>
      <c r="F58" s="89" t="str">
        <f>IF(LEN(VLOOKUP($A58,Questions!$B:$AA,23,FALSE))=0,"",VLOOKUP($A58,Questions!$B:$AA,23,FALSE))</f>
        <v/>
      </c>
      <c r="G58" s="89" t="str">
        <f>IF(LEN(VLOOKUP($A58,Questions!$B:$AA,24,FALSE))=0,"",VLOOKUP($A58,Questions!$B:$AA,24,FALSE))</f>
        <v>3.11.2</v>
      </c>
      <c r="H58" s="89" t="str">
        <f>IF(LEN(VLOOKUP($A58,Questions!$B:$AA,25,FALSE))=0,"",VLOOKUP($A58,Questions!$B:$AA,25,FALSE))</f>
        <v/>
      </c>
      <c r="I58" s="89" t="str">
        <f>IF(LEN(VLOOKUP($A58,Questions!$B:$AA,26,FALSE))=0,"",VLOOKUP($A58,Questions!$B:$AA,26,FALSE))</f>
        <v>15: Baseline Control Set</v>
      </c>
      <c r="J58" s="153">
        <f>IF(LEN(VLOOKUP($A58,Questions!$B:$AB,27,FALSE))=0,"",VLOOKUP($A58,Questions!$B:$AB,27,FALSE))</f>
        <v>11.2</v>
      </c>
      <c r="K58" s="6"/>
      <c r="L58" s="6"/>
      <c r="M58" s="6"/>
      <c r="N58" s="6"/>
      <c r="O58" s="6"/>
      <c r="P58" s="6"/>
      <c r="Q58" s="6"/>
      <c r="R58" s="6"/>
      <c r="S58" s="6"/>
      <c r="T58" s="6"/>
      <c r="U58" s="6"/>
      <c r="V58" s="6"/>
      <c r="W58" s="6"/>
      <c r="X58" s="6"/>
      <c r="Y58" s="6"/>
      <c r="Z58" s="6"/>
    </row>
    <row r="59" spans="1:26" ht="64.5" customHeight="1" x14ac:dyDescent="0.15">
      <c r="A59" s="16" t="s">
        <v>108</v>
      </c>
      <c r="B59" s="16" t="str">
        <f>VLOOKUP(A59,Questions!B$3:C$95,2,FALSE)</f>
        <v>Have your systems and applications had a third party security assessment completed in the last year?</v>
      </c>
      <c r="C59" s="89" t="str">
        <f>IF(LEN(VLOOKUP($A59,Questions!$B:$AA,20,FALSE))=0,"",VLOOKUP($A59,Questions!$B:$AA,20,FALSE))</f>
        <v/>
      </c>
      <c r="D59" s="89" t="str">
        <f>IF(LEN(VLOOKUP($A59,Questions!$B:$AA,21,FALSE))=0,"",VLOOKUP($A59,Questions!$B:$AA,21,FALSE))</f>
        <v/>
      </c>
      <c r="E59" s="89" t="str">
        <f>IF(LEN(VLOOKUP($A59,Questions!$B:$AA,22,FALSE))=0,"",VLOOKUP($A59,Questions!$B:$AA,22,FALSE))</f>
        <v/>
      </c>
      <c r="F59" s="89" t="str">
        <f>IF(LEN(VLOOKUP($A59,Questions!$B:$AA,23,FALSE))=0,"",VLOOKUP($A59,Questions!$B:$AA,23,FALSE))</f>
        <v/>
      </c>
      <c r="G59" s="89" t="str">
        <f>IF(LEN(VLOOKUP($A59,Questions!$B:$AA,24,FALSE))=0,"",VLOOKUP($A59,Questions!$B:$AA,24,FALSE))</f>
        <v/>
      </c>
      <c r="H59" s="89" t="str">
        <f>IF(LEN(VLOOKUP($A59,Questions!$B:$AA,25,FALSE))=0,"",VLOOKUP($A59,Questions!$B:$AA,25,FALSE))</f>
        <v/>
      </c>
      <c r="I59" s="89" t="str">
        <f>IF(LEN(VLOOKUP($A59,Questions!$B:$AA,26,FALSE))=0,"",VLOOKUP($A59,Questions!$B:$AA,26,FALSE))</f>
        <v>10: Evaluation and Refinement</v>
      </c>
      <c r="J59" s="153" t="str">
        <f>IF(LEN(VLOOKUP($A59,Questions!$B:$AB,27,FALSE))=0,"",VLOOKUP($A59,Questions!$B:$AB,27,FALSE))</f>
        <v/>
      </c>
      <c r="K59" s="6"/>
      <c r="L59" s="6"/>
      <c r="M59" s="6"/>
      <c r="N59" s="6"/>
      <c r="O59" s="6"/>
      <c r="P59" s="6"/>
      <c r="Q59" s="6"/>
      <c r="R59" s="6"/>
      <c r="S59" s="6"/>
      <c r="T59" s="6"/>
      <c r="U59" s="6"/>
      <c r="V59" s="6"/>
      <c r="W59" s="6"/>
      <c r="X59" s="6"/>
      <c r="Y59" s="6"/>
      <c r="Z59" s="6"/>
    </row>
    <row r="60" spans="1:26" ht="64.5" customHeight="1" x14ac:dyDescent="0.15">
      <c r="A60" s="16" t="s">
        <v>109</v>
      </c>
      <c r="B60" s="16" t="str">
        <f>VLOOKUP(A60,Questions!B$3:C$95,2,FALSE)</f>
        <v>Do you have policy and procedure, currently implemented, guiding how security risks are mitigated until patches can be applied?</v>
      </c>
      <c r="C60" s="89" t="str">
        <f>IF(LEN(VLOOKUP($A60,Questions!$B:$AA,20,FALSE))=0,"",VLOOKUP($A60,Questions!$B:$AA,20,FALSE))</f>
        <v/>
      </c>
      <c r="D60" s="89" t="str">
        <f>IF(LEN(VLOOKUP($A60,Questions!$B:$AA,21,FALSE))=0,"",VLOOKUP($A60,Questions!$B:$AA,21,FALSE))</f>
        <v/>
      </c>
      <c r="E60" s="89" t="str">
        <f>IF(LEN(VLOOKUP($A60,Questions!$B:$AA,22,FALSE))=0,"",VLOOKUP($A60,Questions!$B:$AA,22,FALSE))</f>
        <v/>
      </c>
      <c r="F60" s="89" t="str">
        <f>IF(LEN(VLOOKUP($A60,Questions!$B:$AA,23,FALSE))=0,"",VLOOKUP($A60,Questions!$B:$AA,23,FALSE))</f>
        <v/>
      </c>
      <c r="G60" s="89" t="str">
        <f>IF(LEN(VLOOKUP($A60,Questions!$B:$AA,24,FALSE))=0,"",VLOOKUP($A60,Questions!$B:$AA,24,FALSE))</f>
        <v>3.14.1</v>
      </c>
      <c r="H60" s="89" t="str">
        <f>IF(LEN(VLOOKUP($A60,Questions!$B:$AA,25,FALSE))=0,"",VLOOKUP($A60,Questions!$B:$AA,25,FALSE))</f>
        <v/>
      </c>
      <c r="I60" s="89" t="str">
        <f>IF(LEN(VLOOKUP($A60,Questions!$B:$AA,26,FALSE))=0,"",VLOOKUP($A60,Questions!$B:$AA,26,FALSE))</f>
        <v>6: Risk Acceptance, 9: Policy</v>
      </c>
      <c r="J60" s="153" t="str">
        <f>IF(LEN(VLOOKUP($A60,Questions!$B:$AB,27,FALSE))=0,"",VLOOKUP($A60,Questions!$B:$AB,27,FALSE))</f>
        <v>11.2.2</v>
      </c>
      <c r="K60" s="6"/>
      <c r="L60" s="6"/>
      <c r="M60" s="6"/>
      <c r="N60" s="6"/>
      <c r="O60" s="6"/>
      <c r="P60" s="6"/>
      <c r="Q60" s="6"/>
      <c r="R60" s="6"/>
      <c r="S60" s="6"/>
      <c r="T60" s="6"/>
      <c r="U60" s="6"/>
      <c r="V60" s="6"/>
      <c r="W60" s="6"/>
      <c r="X60" s="6"/>
      <c r="Y60" s="6"/>
      <c r="Z60" s="6"/>
    </row>
    <row r="61" spans="1:26" ht="48" customHeight="1" x14ac:dyDescent="0.15">
      <c r="A61" s="279" t="s">
        <v>110</v>
      </c>
      <c r="B61" s="271"/>
      <c r="C61" s="87" t="str">
        <f>$C$30</f>
        <v>CIS Critical Security Controlsv8.1</v>
      </c>
      <c r="D61" s="87" t="str">
        <f>$D$30</f>
        <v>HIPAA</v>
      </c>
      <c r="E61" s="87" t="str">
        <f>$E$30</f>
        <v>ISO 27002:2013</v>
      </c>
      <c r="F61" s="87" t="str">
        <f>$F$30</f>
        <v>NIST Cybersecurity Framework</v>
      </c>
      <c r="G61" s="87" t="str">
        <f>$G$30</f>
        <v>NIST SP 800-171r1</v>
      </c>
      <c r="H61" s="87" t="str">
        <f>$H$30</f>
        <v>NIST SP 800-53r5</v>
      </c>
      <c r="I61" s="87" t="s">
        <v>196</v>
      </c>
      <c r="J61" s="156" t="s">
        <v>814</v>
      </c>
      <c r="K61" s="6"/>
      <c r="L61" s="6"/>
      <c r="M61" s="6"/>
      <c r="N61" s="6"/>
      <c r="O61" s="6"/>
      <c r="P61" s="6"/>
      <c r="Q61" s="6"/>
      <c r="R61" s="6"/>
      <c r="S61" s="6"/>
      <c r="T61" s="6"/>
      <c r="U61" s="6"/>
      <c r="V61" s="6"/>
      <c r="W61" s="6"/>
      <c r="X61" s="6"/>
      <c r="Y61" s="6"/>
      <c r="Z61" s="6"/>
    </row>
    <row r="62" spans="1:26" ht="64" customHeight="1" x14ac:dyDescent="0.15">
      <c r="A62" s="29" t="s">
        <v>111</v>
      </c>
      <c r="B62" s="16" t="str">
        <f>VLOOKUP(A62,Questions!B$3:C$95,2,FALSE)</f>
        <v>Does the environment provide for dedicated single-tenant capabilities? If not, describe how your product or environment separates data from different customers (e.g., logically, physically, single tenancy, multi-tenancy).</v>
      </c>
      <c r="C62" s="89" t="str">
        <f>IF(LEN(VLOOKUP($A62,Questions!$B:$AA,20,FALSE))=0,"",VLOOKUP($A62,Questions!$B:$AA,20,FALSE))</f>
        <v>CSC 12</v>
      </c>
      <c r="D62" s="89" t="str">
        <f>IF(LEN(VLOOKUP($A62,Questions!$B:$AA,21,FALSE))=0,"",VLOOKUP($A62,Questions!$B:$AA,21,FALSE))</f>
        <v/>
      </c>
      <c r="E62" s="89" t="str">
        <f>IF(LEN(VLOOKUP($A62,Questions!$B:$AA,22,FALSE))=0,"",VLOOKUP($A62,Questions!$B:$AA,22,FALSE))</f>
        <v/>
      </c>
      <c r="F62" s="89" t="str">
        <f>IF(LEN(VLOOKUP($A62,Questions!$B:$AA,23,FALSE))=0,"",VLOOKUP($A62,Questions!$B:$AA,23,FALSE))</f>
        <v>PR.AC-2, PR.IP-5</v>
      </c>
      <c r="G62" s="89" t="str">
        <f>IF(LEN(VLOOKUP($A62,Questions!$B:$AA,24,FALSE))=0,"",VLOOKUP($A62,Questions!$B:$AA,24,FALSE))</f>
        <v>3.1.3, 3.8.1</v>
      </c>
      <c r="H62" s="89" t="str">
        <f>IF(LEN(VLOOKUP($A62,Questions!$B:$AA,25,FALSE))=0,"",VLOOKUP($A62,Questions!$B:$AA,25,FALSE))</f>
        <v>AC-4, MP-2, MP-4</v>
      </c>
      <c r="I62" s="89" t="str">
        <f>IF(LEN(VLOOKUP($A62,Questions!$B:$AA,26,FALSE))=0,"",VLOOKUP($A62,Questions!$B:$AA,26,FALSE))</f>
        <v>15: Baseline Control Set</v>
      </c>
      <c r="J62" s="153" t="str">
        <f>IF(LEN(VLOOKUP($A62,Questions!$B:$AB,27,FALSE))=0,"",VLOOKUP($A62,Questions!$B:$AB,27,FALSE))</f>
        <v/>
      </c>
      <c r="K62" s="6"/>
      <c r="L62" s="6"/>
      <c r="M62" s="6"/>
      <c r="N62" s="6"/>
      <c r="O62" s="6"/>
      <c r="P62" s="6"/>
      <c r="Q62" s="6"/>
      <c r="R62" s="6"/>
      <c r="S62" s="6"/>
      <c r="T62" s="6"/>
      <c r="U62" s="6"/>
      <c r="V62" s="6"/>
      <c r="W62" s="6"/>
      <c r="X62" s="6"/>
      <c r="Y62" s="6"/>
      <c r="Z62" s="6"/>
    </row>
    <row r="63" spans="1:26" ht="64" customHeight="1" x14ac:dyDescent="0.15">
      <c r="A63" s="16" t="s">
        <v>112</v>
      </c>
      <c r="B63" s="16" t="str">
        <f>VLOOKUP(A63,Questions!B$3:C$95,2,FALSE)</f>
        <v>Is sensitive data encrypted, using secure protocols/algorithms, in transport? (e.g. system-to-client)</v>
      </c>
      <c r="C63" s="89" t="str">
        <f>IF(LEN(VLOOKUP($A63,Questions!$B:$AA,20,FALSE))=0,"",VLOOKUP($A63,Questions!$B:$AA,20,FALSE))</f>
        <v>CSC 13</v>
      </c>
      <c r="D63" s="89" t="str">
        <f>IF(LEN(VLOOKUP($A63,Questions!$B:$AA,21,FALSE))=0,"",VLOOKUP($A63,Questions!$B:$AA,21,FALSE))</f>
        <v/>
      </c>
      <c r="E63" s="89" t="str">
        <f>IF(LEN(VLOOKUP($A63,Questions!$B:$AA,22,FALSE))=0,"",VLOOKUP($A63,Questions!$B:$AA,22,FALSE))</f>
        <v>8.2.3, 10.1.1</v>
      </c>
      <c r="F63" s="89" t="str">
        <f>IF(LEN(VLOOKUP($A63,Questions!$B:$AA,23,FALSE))=0,"",VLOOKUP($A63,Questions!$B:$AA,23,FALSE))</f>
        <v>PR.DS-1, PR.DS-2</v>
      </c>
      <c r="G63" s="89" t="str">
        <f>IF(LEN(VLOOKUP($A63,Questions!$B:$AA,24,FALSE))=0,"",VLOOKUP($A63,Questions!$B:$AA,24,FALSE))</f>
        <v>3.1.19, 3.8.1</v>
      </c>
      <c r="H63" s="89" t="str">
        <f>IF(LEN(VLOOKUP($A63,Questions!$B:$AA,25,FALSE))=0,"",VLOOKUP($A63,Questions!$B:$AA,25,FALSE))</f>
        <v>MP-2, AC-19(5)</v>
      </c>
      <c r="I63" s="89" t="str">
        <f>IF(LEN(VLOOKUP($A63,Questions!$B:$AA,26,FALSE))=0,"",VLOOKUP($A63,Questions!$B:$AA,26,FALSE))</f>
        <v>2: Stakeholders &amp; Obligations, 15: Baseline Control Set</v>
      </c>
      <c r="J63" s="153" t="str">
        <f>IF(LEN(VLOOKUP($A63,Questions!$B:$AB,27,FALSE))=0,"",VLOOKUP($A63,Questions!$B:$AB,27,FALSE))</f>
        <v>2.3 &amp; 4.1</v>
      </c>
      <c r="K63" s="6"/>
      <c r="L63" s="6"/>
      <c r="M63" s="6"/>
      <c r="N63" s="6"/>
      <c r="O63" s="6"/>
      <c r="P63" s="6"/>
      <c r="Q63" s="6"/>
      <c r="R63" s="6"/>
      <c r="S63" s="6"/>
      <c r="T63" s="6"/>
      <c r="U63" s="6"/>
      <c r="V63" s="6"/>
      <c r="W63" s="6"/>
      <c r="X63" s="6"/>
      <c r="Y63" s="6"/>
      <c r="Z63" s="6"/>
    </row>
    <row r="64" spans="1:26" ht="64" customHeight="1" x14ac:dyDescent="0.2">
      <c r="A64" s="16" t="s">
        <v>113</v>
      </c>
      <c r="B64" s="16" t="str">
        <f>VLOOKUP(A64,Questions!B$3:C$95,2,FALSE)</f>
        <v>Is sensitive data encrypted, using secure protocols/algorithms, in storage? (e.g. disk encryption, at-rest, files, and within a running database)</v>
      </c>
      <c r="C64" s="89" t="str">
        <f>IF(LEN(VLOOKUP($A64,Questions!$B:$AA,20,FALSE))=0,"",VLOOKUP($A64,Questions!$B:$AA,20,FALSE))</f>
        <v>CSC 13</v>
      </c>
      <c r="D64" s="89" t="str">
        <f>IF(LEN(VLOOKUP($A64,Questions!$B:$AA,21,FALSE))=0,"",VLOOKUP($A64,Questions!$B:$AA,21,FALSE))</f>
        <v/>
      </c>
      <c r="E64" s="89" t="str">
        <f>IF(LEN(VLOOKUP($A64,Questions!$B:$AA,22,FALSE))=0,"",VLOOKUP($A64,Questions!$B:$AA,22,FALSE))</f>
        <v>8.2.3, 10.1.1</v>
      </c>
      <c r="F64" s="89" t="str">
        <f>IF(LEN(VLOOKUP($A64,Questions!$B:$AA,23,FALSE))=0,"",VLOOKUP($A64,Questions!$B:$AA,23,FALSE))</f>
        <v>PR.DS-1</v>
      </c>
      <c r="G64" s="89" t="str">
        <f>IF(LEN(VLOOKUP($A64,Questions!$B:$AA,24,FALSE))=0,"",VLOOKUP($A64,Questions!$B:$AA,24,FALSE))</f>
        <v>3.1.19, 3.8.1</v>
      </c>
      <c r="H64" s="89" t="str">
        <f>IF(LEN(VLOOKUP($A64,Questions!$B:$AA,25,FALSE))=0,"",VLOOKUP($A64,Questions!$B:$AA,25,FALSE))</f>
        <v>MP-2, AC-19(5)</v>
      </c>
      <c r="I64" s="89" t="str">
        <f>IF(LEN(VLOOKUP($A64,Questions!$B:$AA,26,FALSE))=0,"",VLOOKUP($A64,Questions!$B:$AA,26,FALSE))</f>
        <v>2: Stakeholders &amp; Obligations, 15: Baseline Control Set</v>
      </c>
      <c r="J64" s="153" t="str">
        <f>IF(LEN(VLOOKUP($A64,Questions!$B:$AB,27,FALSE))=0,"",VLOOKUP($A64,Questions!$B:$AB,27,FALSE))</f>
        <v>8.2.1</v>
      </c>
      <c r="K64" s="96"/>
      <c r="L64" s="96"/>
      <c r="M64" s="96"/>
      <c r="N64" s="96"/>
      <c r="O64" s="96"/>
      <c r="P64" s="96"/>
      <c r="Q64" s="96"/>
      <c r="R64" s="96"/>
      <c r="S64" s="96"/>
      <c r="T64" s="96"/>
      <c r="U64" s="96"/>
      <c r="V64" s="96"/>
      <c r="W64" s="96"/>
      <c r="X64" s="96"/>
      <c r="Y64" s="96"/>
      <c r="Z64" s="96"/>
    </row>
    <row r="65" spans="1:26" ht="64" customHeight="1" x14ac:dyDescent="0.15">
      <c r="A65" s="16" t="s">
        <v>114</v>
      </c>
      <c r="B65" s="16" t="str">
        <f>VLOOKUP(A65,Questions!B$3:C$95,2,FALSE)</f>
        <v>Are involatile backup copies made according to pre-defined schedules and securely stored and protected?</v>
      </c>
      <c r="C65" s="89" t="str">
        <f>IF(LEN(VLOOKUP($A65,Questions!$B:$AA,20,FALSE))=0,"",VLOOKUP($A65,Questions!$B:$AA,20,FALSE))</f>
        <v>CSC 13</v>
      </c>
      <c r="D65" s="89" t="str">
        <f>IF(LEN(VLOOKUP($A65,Questions!$B:$AA,21,FALSE))=0,"",VLOOKUP($A65,Questions!$B:$AA,21,FALSE))</f>
        <v/>
      </c>
      <c r="E65" s="89" t="str">
        <f>IF(LEN(VLOOKUP($A65,Questions!$B:$AA,22,FALSE))=0,"",VLOOKUP($A65,Questions!$B:$AA,22,FALSE))</f>
        <v>12.3.1</v>
      </c>
      <c r="F65" s="89" t="str">
        <f>IF(LEN(VLOOKUP($A65,Questions!$B:$AA,23,FALSE))=0,"",VLOOKUP($A65,Questions!$B:$AA,23,FALSE))</f>
        <v/>
      </c>
      <c r="G65" s="89" t="str">
        <f>IF(LEN(VLOOKUP($A65,Questions!$B:$AA,24,FALSE))=0,"",VLOOKUP($A65,Questions!$B:$AA,24,FALSE))</f>
        <v>3.8.9</v>
      </c>
      <c r="H65" s="89" t="str">
        <f>IF(LEN(VLOOKUP($A65,Questions!$B:$AA,25,FALSE))=0,"",VLOOKUP($A65,Questions!$B:$AA,25,FALSE))</f>
        <v>CP-9, MP-5</v>
      </c>
      <c r="I65" s="89" t="str">
        <f>IF(LEN(VLOOKUP($A65,Questions!$B:$AA,26,FALSE))=0,"",VLOOKUP($A65,Questions!$B:$AA,26,FALSE))</f>
        <v>15: Baseline Control Set</v>
      </c>
      <c r="J65" s="153" t="str">
        <f>IF(LEN(VLOOKUP($A65,Questions!$B:$AB,27,FALSE))=0,"",VLOOKUP($A65,Questions!$B:$AB,27,FALSE))</f>
        <v/>
      </c>
      <c r="K65" s="6"/>
      <c r="L65" s="6"/>
      <c r="M65" s="6"/>
      <c r="N65" s="6"/>
      <c r="O65" s="6"/>
      <c r="P65" s="6"/>
      <c r="Q65" s="6"/>
      <c r="R65" s="6"/>
      <c r="S65" s="6"/>
      <c r="T65" s="6"/>
      <c r="U65" s="6"/>
      <c r="V65" s="6"/>
      <c r="W65" s="6"/>
      <c r="X65" s="6"/>
      <c r="Y65" s="6"/>
      <c r="Z65" s="6"/>
    </row>
    <row r="66" spans="1:26" ht="64" customHeight="1" x14ac:dyDescent="0.15">
      <c r="A66" s="16" t="s">
        <v>115</v>
      </c>
      <c r="B66" s="16" t="str">
        <f>VLOOKUP(A66,Questions!B$3:C$95,2,FALSE)</f>
        <v>Can the Institution extract a full or partial backup of data?</v>
      </c>
      <c r="C66" s="89" t="str">
        <f>IF(LEN(VLOOKUP($A66,Questions!$B:$AA,20,FALSE))=0,"",VLOOKUP($A66,Questions!$B:$AA,20,FALSE))</f>
        <v>CSC 13</v>
      </c>
      <c r="D66" s="89" t="str">
        <f>IF(LEN(VLOOKUP($A66,Questions!$B:$AA,21,FALSE))=0,"",VLOOKUP($A66,Questions!$B:$AA,21,FALSE))</f>
        <v/>
      </c>
      <c r="E66" s="89" t="str">
        <f>IF(LEN(VLOOKUP($A66,Questions!$B:$AA,22,FALSE))=0,"",VLOOKUP($A66,Questions!$B:$AA,22,FALSE))</f>
        <v>8.3.1</v>
      </c>
      <c r="F66" s="89" t="str">
        <f>IF(LEN(VLOOKUP($A66,Questions!$B:$AA,23,FALSE))=0,"",VLOOKUP($A66,Questions!$B:$AA,23,FALSE))</f>
        <v>PR.DS-3</v>
      </c>
      <c r="G66" s="89" t="str">
        <f>IF(LEN(VLOOKUP($A66,Questions!$B:$AA,24,FALSE))=0,"",VLOOKUP($A66,Questions!$B:$AA,24,FALSE))</f>
        <v>3.7.1, 3.7.2, 3.8.3</v>
      </c>
      <c r="H66" s="89" t="str">
        <f>IF(LEN(VLOOKUP($A66,Questions!$B:$AA,25,FALSE))=0,"",VLOOKUP($A66,Questions!$B:$AA,25,FALSE))</f>
        <v>CP-9 MP-6, NIST SP 800-60, NIST SP 800-88, AC-2, AC-6, IA-4, PM-2, PM-10, SI-5, MA-2, MA-3, MP-6</v>
      </c>
      <c r="I66" s="89" t="str">
        <f>IF(LEN(VLOOKUP($A66,Questions!$B:$AA,26,FALSE))=0,"",VLOOKUP($A66,Questions!$B:$AA,26,FALSE))</f>
        <v>15: Baseline Control Set</v>
      </c>
      <c r="J66" s="153" t="str">
        <f>IF(LEN(VLOOKUP($A66,Questions!$B:$AB,27,FALSE))=0,"",VLOOKUP($A66,Questions!$B:$AB,27,FALSE))</f>
        <v/>
      </c>
      <c r="K66" s="6"/>
      <c r="L66" s="6"/>
      <c r="M66" s="6"/>
      <c r="N66" s="6"/>
      <c r="O66" s="6"/>
      <c r="P66" s="6"/>
      <c r="Q66" s="6"/>
      <c r="R66" s="6"/>
      <c r="S66" s="6"/>
      <c r="T66" s="6"/>
      <c r="U66" s="6"/>
      <c r="V66" s="6"/>
      <c r="W66" s="6"/>
      <c r="X66" s="6"/>
      <c r="Y66" s="6"/>
      <c r="Z66" s="6"/>
    </row>
    <row r="67" spans="1:26" ht="64" customHeight="1" x14ac:dyDescent="0.15">
      <c r="A67" s="16" t="s">
        <v>116</v>
      </c>
      <c r="B67" s="16" t="str">
        <f>VLOOKUP(A67,Questions!B$3:C$95,2,FALSE)</f>
        <v>Do you have a media handling process, that is documented and currently implemented that meets established business needs and regulatory requirements, including end-of-life, repurposing, and data sanitization procedures?</v>
      </c>
      <c r="C67" s="89" t="str">
        <f>IF(LEN(VLOOKUP($A67,Questions!$B:$AA,20,FALSE))=0,"",VLOOKUP($A67,Questions!$B:$AA,20,FALSE))</f>
        <v>CSC 13, CSC 14</v>
      </c>
      <c r="D67" s="89" t="str">
        <f>IF(LEN(VLOOKUP($A67,Questions!$B:$AA,21,FALSE))=0,"",VLOOKUP($A67,Questions!$B:$AA,21,FALSE))</f>
        <v/>
      </c>
      <c r="E67" s="89" t="str">
        <f>IF(LEN(VLOOKUP($A67,Questions!$B:$AA,22,FALSE))=0,"",VLOOKUP($A67,Questions!$B:$AA,22,FALSE))</f>
        <v>14.2.5</v>
      </c>
      <c r="F67" s="89" t="str">
        <f>IF(LEN(VLOOKUP($A67,Questions!$B:$AA,23,FALSE))=0,"",VLOOKUP($A67,Questions!$B:$AA,23,FALSE))</f>
        <v>PR.AC-4</v>
      </c>
      <c r="G67" s="89" t="str">
        <f>IF(LEN(VLOOKUP($A67,Questions!$B:$AA,24,FALSE))=0,"",VLOOKUP($A67,Questions!$B:$AA,24,FALSE))</f>
        <v/>
      </c>
      <c r="H67" s="89" t="str">
        <f>IF(LEN(VLOOKUP($A67,Questions!$B:$AA,25,FALSE))=0,"",VLOOKUP($A67,Questions!$B:$AA,25,FALSE))</f>
        <v/>
      </c>
      <c r="I67" s="89" t="str">
        <f>IF(LEN(VLOOKUP($A67,Questions!$B:$AA,26,FALSE))=0,"",VLOOKUP($A67,Questions!$B:$AA,26,FALSE))</f>
        <v>9: Policy</v>
      </c>
      <c r="J67" s="153">
        <f>IF(LEN(VLOOKUP($A67,Questions!$B:$AB,27,FALSE))=0,"",VLOOKUP($A67,Questions!$B:$AB,27,FALSE))</f>
        <v>9.6</v>
      </c>
      <c r="K67" s="6"/>
      <c r="L67" s="6"/>
      <c r="M67" s="6"/>
      <c r="N67" s="6"/>
      <c r="O67" s="6"/>
      <c r="P67" s="6"/>
      <c r="Q67" s="6"/>
      <c r="R67" s="6"/>
      <c r="S67" s="6"/>
      <c r="T67" s="6"/>
      <c r="U67" s="6"/>
      <c r="V67" s="6"/>
      <c r="W67" s="6"/>
      <c r="X67" s="6"/>
      <c r="Y67" s="6"/>
      <c r="Z67" s="6"/>
    </row>
    <row r="68" spans="1:26" ht="64" customHeight="1" x14ac:dyDescent="0.15">
      <c r="A68" s="16" t="s">
        <v>117</v>
      </c>
      <c r="B68" s="16" t="str">
        <f>VLOOKUP(A68,Questions!B$3:C$95,2,FALSE)</f>
        <v>Does your staff (or third party) have access to Institutional data (e.g., financial, PHI or other sensitive information) within the application/system?</v>
      </c>
      <c r="C68" s="89" t="str">
        <f>IF(LEN(VLOOKUP($A68,Questions!$B:$AA,20,FALSE))=0,"",VLOOKUP($A68,Questions!$B:$AA,20,FALSE))</f>
        <v/>
      </c>
      <c r="D68" s="89" t="str">
        <f>IF(LEN(VLOOKUP($A68,Questions!$B:$AA,21,FALSE))=0,"",VLOOKUP($A68,Questions!$B:$AA,21,FALSE))</f>
        <v/>
      </c>
      <c r="E68" s="89" t="str">
        <f>IF(LEN(VLOOKUP($A68,Questions!$B:$AA,22,FALSE))=0,"",VLOOKUP($A68,Questions!$B:$AA,22,FALSE))</f>
        <v/>
      </c>
      <c r="F68" s="89" t="str">
        <f>IF(LEN(VLOOKUP($A68,Questions!$B:$AA,23,FALSE))=0,"",VLOOKUP($A68,Questions!$B:$AA,23,FALSE))</f>
        <v/>
      </c>
      <c r="G68" s="89" t="str">
        <f>IF(LEN(VLOOKUP($A68,Questions!$B:$AA,24,FALSE))=0,"",VLOOKUP($A68,Questions!$B:$AA,24,FALSE))</f>
        <v/>
      </c>
      <c r="H68" s="89" t="str">
        <f>IF(LEN(VLOOKUP($A68,Questions!$B:$AA,25,FALSE))=0,"",VLOOKUP($A68,Questions!$B:$AA,25,FALSE))</f>
        <v/>
      </c>
      <c r="I68" s="89" t="str">
        <f>IF(LEN(VLOOKUP($A68,Questions!$B:$AA,26,FALSE))=0,"",VLOOKUP($A68,Questions!$B:$AA,26,FALSE))</f>
        <v>2: Stakeholders &amp; Obligations, 9: Policy</v>
      </c>
      <c r="J68" s="153" t="str">
        <f>IF(LEN(VLOOKUP($A68,Questions!$B:$AB,27,FALSE))=0,"",VLOOKUP($A68,Questions!$B:$AB,27,FALSE))</f>
        <v>6.4.2 &amp; 7.1 &amp;7.1.1</v>
      </c>
      <c r="K68" s="6"/>
      <c r="L68" s="6"/>
      <c r="M68" s="6"/>
      <c r="N68" s="6"/>
      <c r="O68" s="6"/>
      <c r="P68" s="6"/>
      <c r="Q68" s="6"/>
      <c r="R68" s="6"/>
      <c r="S68" s="6"/>
      <c r="T68" s="6"/>
      <c r="U68" s="6"/>
      <c r="V68" s="6"/>
      <c r="W68" s="6"/>
      <c r="X68" s="6"/>
      <c r="Y68" s="6"/>
      <c r="Z68" s="6"/>
    </row>
    <row r="69" spans="1:26" ht="48" customHeight="1" x14ac:dyDescent="0.15">
      <c r="A69" s="279" t="s">
        <v>118</v>
      </c>
      <c r="B69" s="271"/>
      <c r="C69" s="87" t="str">
        <f>$C$30</f>
        <v>CIS Critical Security Controlsv8.1</v>
      </c>
      <c r="D69" s="87" t="str">
        <f>$D$30</f>
        <v>HIPAA</v>
      </c>
      <c r="E69" s="87" t="str">
        <f>$E$30</f>
        <v>ISO 27002:2013</v>
      </c>
      <c r="F69" s="87" t="str">
        <f>$F$30</f>
        <v>NIST Cybersecurity Framework</v>
      </c>
      <c r="G69" s="87" t="str">
        <f>$G$30</f>
        <v>NIST SP 800-171r1</v>
      </c>
      <c r="H69" s="87" t="str">
        <f>$H$30</f>
        <v>NIST SP 800-53r5</v>
      </c>
      <c r="I69" s="87" t="s">
        <v>196</v>
      </c>
      <c r="J69" s="156" t="s">
        <v>814</v>
      </c>
      <c r="K69" s="6"/>
      <c r="L69" s="6"/>
      <c r="M69" s="6"/>
      <c r="N69" s="6"/>
      <c r="O69" s="6"/>
      <c r="P69" s="6"/>
      <c r="Q69" s="6"/>
      <c r="R69" s="6"/>
      <c r="S69" s="6"/>
      <c r="T69" s="6"/>
      <c r="U69" s="6"/>
      <c r="V69" s="6"/>
      <c r="W69" s="6"/>
      <c r="X69" s="6"/>
      <c r="Y69" s="6"/>
      <c r="Z69" s="6"/>
    </row>
    <row r="70" spans="1:26" ht="64" customHeight="1" x14ac:dyDescent="0.15">
      <c r="A70" s="16" t="s">
        <v>119</v>
      </c>
      <c r="B70" s="16" t="str">
        <f>VLOOKUP(A70,Questions!B$3:C$95,2,FALSE)</f>
        <v>Does your company manage the physical data center where the institution's data will reside?</v>
      </c>
      <c r="C70" s="89" t="str">
        <f>IF(LEN(VLOOKUP($A70,Questions!$B:$AA,20,FALSE))=0,"",VLOOKUP($A70,Questions!$B:$AA,20,FALSE))</f>
        <v>CSC 12</v>
      </c>
      <c r="D70" s="89" t="str">
        <f>IF(LEN(VLOOKUP($A70,Questions!$B:$AA,21,FALSE))=0,"",VLOOKUP($A70,Questions!$B:$AA,21,FALSE))</f>
        <v/>
      </c>
      <c r="E70" s="89" t="str">
        <f>IF(LEN(VLOOKUP($A70,Questions!$B:$AA,22,FALSE))=0,"",VLOOKUP($A70,Questions!$B:$AA,22,FALSE))</f>
        <v>11.2.1</v>
      </c>
      <c r="F70" s="89" t="str">
        <f>IF(LEN(VLOOKUP($A70,Questions!$B:$AA,23,FALSE))=0,"",VLOOKUP($A70,Questions!$B:$AA,23,FALSE))</f>
        <v/>
      </c>
      <c r="G70" s="89" t="str">
        <f>IF(LEN(VLOOKUP($A70,Questions!$B:$AA,24,FALSE))=0,"",VLOOKUP($A70,Questions!$B:$AA,24,FALSE))</f>
        <v/>
      </c>
      <c r="H70" s="89" t="str">
        <f>IF(LEN(VLOOKUP($A70,Questions!$B:$AA,25,FALSE))=0,"",VLOOKUP($A70,Questions!$B:$AA,25,FALSE))</f>
        <v/>
      </c>
      <c r="I70" s="89" t="str">
        <f>IF(LEN(VLOOKUP($A70,Questions!$B:$AA,26,FALSE))=0,"",VLOOKUP($A70,Questions!$B:$AA,26,FALSE))</f>
        <v>1: Mission Focus, 2: Stakeholders and Obligations</v>
      </c>
      <c r="J70" s="153">
        <f>IF(LEN(VLOOKUP($A70,Questions!$B:$AB,27,FALSE))=0,"",VLOOKUP($A70,Questions!$B:$AB,27,FALSE))</f>
        <v>9.1</v>
      </c>
      <c r="K70" s="6"/>
      <c r="L70" s="6"/>
      <c r="M70" s="6"/>
      <c r="N70" s="6"/>
      <c r="O70" s="6"/>
      <c r="P70" s="6"/>
      <c r="Q70" s="6"/>
      <c r="R70" s="6"/>
      <c r="S70" s="6"/>
      <c r="T70" s="6"/>
      <c r="U70" s="6"/>
      <c r="V70" s="6"/>
      <c r="W70" s="6"/>
      <c r="X70" s="6"/>
      <c r="Y70" s="6"/>
      <c r="Z70" s="6"/>
    </row>
    <row r="71" spans="1:26" ht="64" customHeight="1" x14ac:dyDescent="0.15">
      <c r="A71" s="16" t="s">
        <v>120</v>
      </c>
      <c r="B71" s="16" t="str">
        <f>VLOOKUP(A71,Questions!B$3:C$95,2,FALSE)</f>
        <v>Are you generally able to accomodate storing each institution's data within their geographic region?</v>
      </c>
      <c r="C71" s="89" t="str">
        <f>IF(LEN(VLOOKUP($A71,Questions!$B:$AA,20,FALSE))=0,"",VLOOKUP($A71,Questions!$B:$AA,20,FALSE))</f>
        <v>CSC 14</v>
      </c>
      <c r="D71" s="89" t="str">
        <f>IF(LEN(VLOOKUP($A71,Questions!$B:$AA,21,FALSE))=0,"",VLOOKUP($A71,Questions!$B:$AA,21,FALSE))</f>
        <v/>
      </c>
      <c r="E71" s="89" t="str">
        <f>IF(LEN(VLOOKUP($A71,Questions!$B:$AA,22,FALSE))=0,"",VLOOKUP($A71,Questions!$B:$AA,22,FALSE))</f>
        <v>11.1.1</v>
      </c>
      <c r="F71" s="89" t="str">
        <f>IF(LEN(VLOOKUP($A71,Questions!$B:$AA,23,FALSE))=0,"",VLOOKUP($A71,Questions!$B:$AA,23,FALSE))</f>
        <v>PR.AC-2, PR.IP-5</v>
      </c>
      <c r="G71" s="89" t="str">
        <f>IF(LEN(VLOOKUP($A71,Questions!$B:$AA,24,FALSE))=0,"",VLOOKUP($A71,Questions!$B:$AA,24,FALSE))</f>
        <v/>
      </c>
      <c r="H71" s="89" t="str">
        <f>IF(LEN(VLOOKUP($A71,Questions!$B:$AA,25,FALSE))=0,"",VLOOKUP($A71,Questions!$B:$AA,25,FALSE))</f>
        <v/>
      </c>
      <c r="I71" s="89" t="str">
        <f>IF(LEN(VLOOKUP($A71,Questions!$B:$AA,26,FALSE))=0,"",VLOOKUP($A71,Questions!$B:$AA,26,FALSE))</f>
        <v>2: Stakeholders and Obligations</v>
      </c>
      <c r="J71" s="153" t="str">
        <f>IF(LEN(VLOOKUP($A71,Questions!$B:$AB,27,FALSE))=0,"",VLOOKUP($A71,Questions!$B:$AB,27,FALSE))</f>
        <v/>
      </c>
      <c r="K71" s="6"/>
      <c r="L71" s="6"/>
      <c r="M71" s="6"/>
      <c r="N71" s="6"/>
      <c r="O71" s="6"/>
      <c r="P71" s="6"/>
      <c r="Q71" s="6"/>
      <c r="R71" s="6"/>
      <c r="S71" s="6"/>
      <c r="T71" s="6"/>
      <c r="U71" s="6"/>
      <c r="V71" s="6"/>
      <c r="W71" s="6"/>
      <c r="X71" s="6"/>
      <c r="Y71" s="6"/>
      <c r="Z71" s="6"/>
    </row>
    <row r="72" spans="1:26" ht="64" customHeight="1" x14ac:dyDescent="0.15">
      <c r="A72" s="16" t="s">
        <v>121</v>
      </c>
      <c r="B72" s="16" t="str">
        <f>VLOOKUP(A72,Questions!B$3:C$95,2,FALSE)</f>
        <v>Does the hosting provider have a SOC 2 Type 2 report available?</v>
      </c>
      <c r="C72" s="89" t="str">
        <f>IF(LEN(VLOOKUP($A72,Questions!$B:$AA,20,FALSE))=0,"",VLOOKUP($A72,Questions!$B:$AA,20,FALSE))</f>
        <v>CSC 13</v>
      </c>
      <c r="D72" s="89" t="str">
        <f>IF(LEN(VLOOKUP($A72,Questions!$B:$AA,21,FALSE))=0,"",VLOOKUP($A72,Questions!$B:$AA,21,FALSE))</f>
        <v/>
      </c>
      <c r="E72" s="89" t="str">
        <f>IF(LEN(VLOOKUP($A72,Questions!$B:$AA,22,FALSE))=0,"",VLOOKUP($A72,Questions!$B:$AA,22,FALSE))</f>
        <v>11.1.1</v>
      </c>
      <c r="F72" s="89" t="str">
        <f>IF(LEN(VLOOKUP($A72,Questions!$B:$AA,23,FALSE))=0,"",VLOOKUP($A72,Questions!$B:$AA,23,FALSE))</f>
        <v/>
      </c>
      <c r="G72" s="89" t="str">
        <f>IF(LEN(VLOOKUP($A72,Questions!$B:$AA,24,FALSE))=0,"",VLOOKUP($A72,Questions!$B:$AA,24,FALSE))</f>
        <v/>
      </c>
      <c r="H72" s="89" t="str">
        <f>IF(LEN(VLOOKUP($A72,Questions!$B:$AA,25,FALSE))=0,"",VLOOKUP($A72,Questions!$B:$AA,25,FALSE))</f>
        <v/>
      </c>
      <c r="I72" s="89" t="str">
        <f>IF(LEN(VLOOKUP($A72,Questions!$B:$AA,26,FALSE))=0,"",VLOOKUP($A72,Questions!$B:$AA,26,FALSE))</f>
        <v>2: Stakeholders and Obligations, 10: Evaluation &amp; Refinement, 14: External Resources , 15: Baseline Control Set</v>
      </c>
      <c r="J72" s="153" t="str">
        <f>IF(LEN(VLOOKUP($A72,Questions!$B:$AB,27,FALSE))=0,"",VLOOKUP($A72,Questions!$B:$AB,27,FALSE))</f>
        <v/>
      </c>
      <c r="K72" s="6"/>
      <c r="L72" s="6"/>
      <c r="M72" s="6"/>
      <c r="N72" s="6"/>
      <c r="O72" s="6"/>
      <c r="P72" s="6"/>
      <c r="Q72" s="6"/>
      <c r="R72" s="6"/>
      <c r="S72" s="6"/>
      <c r="T72" s="6"/>
      <c r="U72" s="6"/>
      <c r="V72" s="6"/>
      <c r="W72" s="6"/>
      <c r="X72" s="6"/>
      <c r="Y72" s="6"/>
      <c r="Z72" s="6"/>
    </row>
    <row r="73" spans="1:26" ht="64" customHeight="1" x14ac:dyDescent="0.15">
      <c r="A73" s="25" t="s">
        <v>122</v>
      </c>
      <c r="B73" s="16" t="str">
        <f>VLOOKUP(A73,Questions!B$3:C$95,2,FALSE)</f>
        <v>Does your organization have physical security controls and policies in place?</v>
      </c>
      <c r="C73" s="89" t="str">
        <f>IF(LEN(VLOOKUP($A73,Questions!$B:$AA,20,FALSE))=0,"",VLOOKUP($A73,Questions!$B:$AA,20,FALSE))</f>
        <v>CSC 14</v>
      </c>
      <c r="D73" s="89" t="str">
        <f>IF(LEN(VLOOKUP($A73,Questions!$B:$AA,21,FALSE))=0,"",VLOOKUP($A73,Questions!$B:$AA,21,FALSE))</f>
        <v/>
      </c>
      <c r="E73" s="89" t="str">
        <f>IF(LEN(VLOOKUP($A73,Questions!$B:$AA,22,FALSE))=0,"",VLOOKUP($A73,Questions!$B:$AA,22,FALSE))</f>
        <v>11.1.1, 11.1.2</v>
      </c>
      <c r="F73" s="89" t="str">
        <f>IF(LEN(VLOOKUP($A73,Questions!$B:$AA,23,FALSE))=0,"",VLOOKUP($A73,Questions!$B:$AA,23,FALSE))</f>
        <v>PR.AC-2</v>
      </c>
      <c r="G73" s="89" t="str">
        <f>IF(LEN(VLOOKUP($A73,Questions!$B:$AA,24,FALSE))=0,"",VLOOKUP($A73,Questions!$B:$AA,24,FALSE))</f>
        <v>3.8.1, 3.8.2</v>
      </c>
      <c r="H73" s="89" t="str">
        <f>IF(LEN(VLOOKUP($A73,Questions!$B:$AA,25,FALSE))=0,"",VLOOKUP($A73,Questions!$B:$AA,25,FALSE))</f>
        <v/>
      </c>
      <c r="I73" s="89" t="str">
        <f>IF(LEN(VLOOKUP($A73,Questions!$B:$AA,26,FALSE))=0,"",VLOOKUP($A73,Questions!$B:$AA,26,FALSE))</f>
        <v>9: Policy, 15: Baseline Control Set</v>
      </c>
      <c r="J73" s="153" t="str">
        <f>IF(LEN(VLOOKUP($A73,Questions!$B:$AB,27,FALSE))=0,"",VLOOKUP($A73,Questions!$B:$AB,27,FALSE))</f>
        <v/>
      </c>
      <c r="K73" s="6"/>
      <c r="L73" s="6"/>
      <c r="M73" s="6"/>
      <c r="N73" s="6"/>
      <c r="O73" s="6"/>
      <c r="P73" s="6"/>
      <c r="Q73" s="6"/>
      <c r="R73" s="6"/>
      <c r="S73" s="6"/>
      <c r="T73" s="6"/>
      <c r="U73" s="6"/>
      <c r="V73" s="6"/>
      <c r="W73" s="6"/>
      <c r="X73" s="6"/>
      <c r="Y73" s="6"/>
      <c r="Z73" s="6"/>
    </row>
    <row r="74" spans="1:26" ht="64" customHeight="1" x14ac:dyDescent="0.15">
      <c r="A74" s="16" t="s">
        <v>123</v>
      </c>
      <c r="B74" s="16" t="str">
        <f>VLOOKUP(A74,Questions!B$3:C$95,2,FALSE)</f>
        <v>Do you have physical access control and video surveillance to prevent/detect unauthorized access to your data center?</v>
      </c>
      <c r="C74" s="89" t="str">
        <f>IF(LEN(VLOOKUP($A74,Questions!$B:$AA,20,FALSE))=0,"",VLOOKUP($A74,Questions!$B:$AA,20,FALSE))</f>
        <v/>
      </c>
      <c r="D74" s="89" t="str">
        <f>IF(LEN(VLOOKUP($A74,Questions!$B:$AA,21,FALSE))=0,"",VLOOKUP($A74,Questions!$B:$AA,21,FALSE))</f>
        <v/>
      </c>
      <c r="E74" s="89" t="str">
        <f>IF(LEN(VLOOKUP($A74,Questions!$B:$AA,22,FALSE))=0,"",VLOOKUP($A74,Questions!$B:$AA,22,FALSE))</f>
        <v/>
      </c>
      <c r="F74" s="89" t="str">
        <f>IF(LEN(VLOOKUP($A74,Questions!$B:$AA,23,FALSE))=0,"",VLOOKUP($A74,Questions!$B:$AA,23,FALSE))</f>
        <v/>
      </c>
      <c r="G74" s="89" t="str">
        <f>IF(LEN(VLOOKUP($A74,Questions!$B:$AA,24,FALSE))=0,"",VLOOKUP($A74,Questions!$B:$AA,24,FALSE))</f>
        <v>3.10.2</v>
      </c>
      <c r="H74" s="89" t="str">
        <f>IF(LEN(VLOOKUP($A74,Questions!$B:$AA,25,FALSE))=0,"",VLOOKUP($A74,Questions!$B:$AA,25,FALSE))</f>
        <v/>
      </c>
      <c r="I74" s="89" t="str">
        <f>IF(LEN(VLOOKUP($A74,Questions!$B:$AA,26,FALSE))=0,"",VLOOKUP($A74,Questions!$B:$AA,26,FALSE))</f>
        <v>15: Baseline Control Set</v>
      </c>
      <c r="J74" s="153" t="str">
        <f>IF(LEN(VLOOKUP($A74,Questions!$B:$AB,27,FALSE))=0,"",VLOOKUP($A74,Questions!$B:$AB,27,FALSE))</f>
        <v>9.1.1</v>
      </c>
      <c r="K74" s="6"/>
      <c r="L74" s="6"/>
      <c r="M74" s="6"/>
      <c r="N74" s="6"/>
      <c r="O74" s="6"/>
      <c r="P74" s="6"/>
      <c r="Q74" s="6"/>
      <c r="R74" s="6"/>
      <c r="S74" s="6"/>
      <c r="T74" s="6"/>
      <c r="U74" s="6"/>
      <c r="V74" s="6"/>
      <c r="W74" s="6"/>
      <c r="X74" s="6"/>
      <c r="Y74" s="6"/>
      <c r="Z74" s="6"/>
    </row>
    <row r="75" spans="1:26" ht="48" customHeight="1" x14ac:dyDescent="0.15">
      <c r="A75" s="279" t="s">
        <v>124</v>
      </c>
      <c r="B75" s="271"/>
      <c r="C75" s="87" t="str">
        <f>$C$30</f>
        <v>CIS Critical Security Controlsv8.1</v>
      </c>
      <c r="D75" s="87" t="str">
        <f>$D$30</f>
        <v>HIPAA</v>
      </c>
      <c r="E75" s="87" t="str">
        <f>$E$30</f>
        <v>ISO 27002:2013</v>
      </c>
      <c r="F75" s="87" t="str">
        <f>$F$30</f>
        <v>NIST Cybersecurity Framework</v>
      </c>
      <c r="G75" s="87" t="str">
        <f>$G$30</f>
        <v>NIST SP 800-171r1</v>
      </c>
      <c r="H75" s="87" t="str">
        <f>$H$30</f>
        <v>NIST SP 800-53r5</v>
      </c>
      <c r="I75" s="87" t="s">
        <v>196</v>
      </c>
      <c r="J75" s="156" t="s">
        <v>814</v>
      </c>
      <c r="K75" s="6"/>
      <c r="L75" s="6"/>
      <c r="M75" s="6"/>
      <c r="N75" s="6"/>
      <c r="O75" s="6"/>
      <c r="P75" s="6"/>
      <c r="Q75" s="6"/>
      <c r="R75" s="6"/>
      <c r="S75" s="6"/>
      <c r="T75" s="6"/>
      <c r="U75" s="6"/>
      <c r="V75" s="6"/>
      <c r="W75" s="6"/>
      <c r="X75" s="6"/>
      <c r="Y75" s="6"/>
      <c r="Z75" s="6"/>
    </row>
    <row r="76" spans="1:26" ht="64" customHeight="1" x14ac:dyDescent="0.15">
      <c r="A76" s="16" t="s">
        <v>125</v>
      </c>
      <c r="B76" s="16" t="str">
        <f>VLOOKUP(A76,Questions!B$3:C$95,2,FALSE)</f>
        <v>Do you enforce network segmentation between trusted and untrusted networks (i.e., Internet, DMZ, Extranet, etc.)?</v>
      </c>
      <c r="C76" s="89" t="str">
        <f>IF(LEN(VLOOKUP($A76,Questions!$B:$AA,20,FALSE))=0,"",VLOOKUP($A76,Questions!$B:$AA,20,FALSE))</f>
        <v/>
      </c>
      <c r="D76" s="89" t="str">
        <f>IF(LEN(VLOOKUP($A76,Questions!$B:$AA,21,FALSE))=0,"",VLOOKUP($A76,Questions!$B:$AA,21,FALSE))</f>
        <v/>
      </c>
      <c r="E76" s="89" t="str">
        <f>IF(LEN(VLOOKUP($A76,Questions!$B:$AA,22,FALSE))=0,"",VLOOKUP($A76,Questions!$B:$AA,22,FALSE))</f>
        <v/>
      </c>
      <c r="F76" s="89" t="str">
        <f>IF(LEN(VLOOKUP($A76,Questions!$B:$AA,23,FALSE))=0,"",VLOOKUP($A76,Questions!$B:$AA,23,FALSE))</f>
        <v/>
      </c>
      <c r="G76" s="89" t="str">
        <f>IF(LEN(VLOOKUP($A76,Questions!$B:$AA,24,FALSE))=0,"",VLOOKUP($A76,Questions!$B:$AA,24,FALSE))</f>
        <v>3.13.1, 3.13.5</v>
      </c>
      <c r="H76" s="89" t="str">
        <f>IF(LEN(VLOOKUP($A76,Questions!$B:$AA,25,FALSE))=0,"",VLOOKUP($A76,Questions!$B:$AA,25,FALSE))</f>
        <v/>
      </c>
      <c r="I76" s="89" t="str">
        <f>IF(LEN(VLOOKUP($A76,Questions!$B:$AA,26,FALSE))=0,"",VLOOKUP($A76,Questions!$B:$AA,26,FALSE))</f>
        <v>15: Baseline Control Set</v>
      </c>
      <c r="J76" s="153">
        <f>IF(LEN(VLOOKUP($A76,Questions!$B:$AB,27,FALSE))=0,"",VLOOKUP($A76,Questions!$B:$AB,27,FALSE))</f>
        <v>10.8</v>
      </c>
      <c r="K76" s="6"/>
      <c r="L76" s="6"/>
      <c r="M76" s="6"/>
      <c r="N76" s="6"/>
      <c r="O76" s="6"/>
      <c r="P76" s="6"/>
      <c r="Q76" s="6"/>
      <c r="R76" s="6"/>
      <c r="S76" s="6"/>
      <c r="T76" s="6"/>
      <c r="U76" s="6"/>
      <c r="V76" s="6"/>
      <c r="W76" s="6"/>
      <c r="X76" s="6"/>
      <c r="Y76" s="6"/>
      <c r="Z76" s="6"/>
    </row>
    <row r="77" spans="1:26" ht="64" customHeight="1" x14ac:dyDescent="0.15">
      <c r="A77" s="29" t="s">
        <v>127</v>
      </c>
      <c r="B77" s="16" t="str">
        <f>VLOOKUP(A77,Questions!B$3:C$95,2,FALSE)</f>
        <v>Are you utilizing a stateful packet inspection (SPI) firewall?</v>
      </c>
      <c r="C77" s="89" t="str">
        <f>IF(LEN(VLOOKUP($A77,Questions!$B:$AA,20,FALSE))=0,"",VLOOKUP($A77,Questions!$B:$AA,20,FALSE))</f>
        <v/>
      </c>
      <c r="D77" s="89" t="str">
        <f>IF(LEN(VLOOKUP($A77,Questions!$B:$AA,21,FALSE))=0,"",VLOOKUP($A77,Questions!$B:$AA,21,FALSE))</f>
        <v/>
      </c>
      <c r="E77" s="89" t="str">
        <f>IF(LEN(VLOOKUP($A77,Questions!$B:$AA,22,FALSE))=0,"",VLOOKUP($A77,Questions!$B:$AA,22,FALSE))</f>
        <v/>
      </c>
      <c r="F77" s="89" t="str">
        <f>IF(LEN(VLOOKUP($A77,Questions!$B:$AA,23,FALSE))=0,"",VLOOKUP($A77,Questions!$B:$AA,23,FALSE))</f>
        <v/>
      </c>
      <c r="G77" s="89" t="str">
        <f>IF(LEN(VLOOKUP($A77,Questions!$B:$AA,24,FALSE))=0,"",VLOOKUP($A77,Questions!$B:$AA,24,FALSE))</f>
        <v>3.1.3</v>
      </c>
      <c r="H77" s="89" t="str">
        <f>IF(LEN(VLOOKUP($A77,Questions!$B:$AA,25,FALSE))=0,"",VLOOKUP($A77,Questions!$B:$AA,25,FALSE))</f>
        <v/>
      </c>
      <c r="I77" s="89" t="str">
        <f>IF(LEN(VLOOKUP($A77,Questions!$B:$AA,26,FALSE))=0,"",VLOOKUP($A77,Questions!$B:$AA,26,FALSE))</f>
        <v>15: Baseline Control Set</v>
      </c>
      <c r="J77" s="153" t="str">
        <f>IF(LEN(VLOOKUP($A77,Questions!$B:$AB,27,FALSE))=0,"",VLOOKUP($A77,Questions!$B:$AB,27,FALSE))</f>
        <v/>
      </c>
      <c r="K77" s="6"/>
      <c r="L77" s="6"/>
      <c r="M77" s="6"/>
      <c r="N77" s="6"/>
      <c r="O77" s="6"/>
      <c r="P77" s="6"/>
      <c r="Q77" s="6"/>
      <c r="R77" s="6"/>
      <c r="S77" s="6"/>
      <c r="T77" s="6"/>
      <c r="U77" s="6"/>
      <c r="V77" s="6"/>
      <c r="W77" s="6"/>
      <c r="X77" s="6"/>
      <c r="Y77" s="6"/>
      <c r="Z77" s="6"/>
    </row>
    <row r="78" spans="1:26" ht="64" customHeight="1" x14ac:dyDescent="0.15">
      <c r="A78" s="16" t="s">
        <v>128</v>
      </c>
      <c r="B78" s="16" t="str">
        <f>VLOOKUP(A78,Questions!B$3:C$95,2,FALSE)</f>
        <v>Do you use an automated IDS/IPS system to monitor for intrusions?</v>
      </c>
      <c r="C78" s="89" t="str">
        <f>IF(LEN(VLOOKUP($A78,Questions!$B:$AA,20,FALSE))=0,"",VLOOKUP($A78,Questions!$B:$AA,20,FALSE))</f>
        <v/>
      </c>
      <c r="D78" s="89" t="str">
        <f>IF(LEN(VLOOKUP($A78,Questions!$B:$AA,21,FALSE))=0,"",VLOOKUP($A78,Questions!$B:$AA,21,FALSE))</f>
        <v/>
      </c>
      <c r="E78" s="89" t="str">
        <f>IF(LEN(VLOOKUP($A78,Questions!$B:$AA,22,FALSE))=0,"",VLOOKUP($A78,Questions!$B:$AA,22,FALSE))</f>
        <v/>
      </c>
      <c r="F78" s="89" t="str">
        <f>IF(LEN(VLOOKUP($A78,Questions!$B:$AA,23,FALSE))=0,"",VLOOKUP($A78,Questions!$B:$AA,23,FALSE))</f>
        <v/>
      </c>
      <c r="G78" s="89" t="str">
        <f>IF(LEN(VLOOKUP($A78,Questions!$B:$AA,24,FALSE))=0,"",VLOOKUP($A78,Questions!$B:$AA,24,FALSE))</f>
        <v>3.14.6</v>
      </c>
      <c r="H78" s="89" t="str">
        <f>IF(LEN(VLOOKUP($A78,Questions!$B:$AA,25,FALSE))=0,"",VLOOKUP($A78,Questions!$B:$AA,25,FALSE))</f>
        <v/>
      </c>
      <c r="I78" s="89" t="str">
        <f>IF(LEN(VLOOKUP($A78,Questions!$B:$AA,26,FALSE))=0,"",VLOOKUP($A78,Questions!$B:$AA,26,FALSE))</f>
        <v>15: Baseline Control Set</v>
      </c>
      <c r="J78" s="153" t="str">
        <f>IF(LEN(VLOOKUP($A78,Questions!$B:$AB,27,FALSE))=0,"",VLOOKUP($A78,Questions!$B:$AB,27,FALSE))</f>
        <v/>
      </c>
      <c r="K78" s="6"/>
      <c r="L78" s="6"/>
      <c r="M78" s="6"/>
      <c r="N78" s="6"/>
      <c r="O78" s="6"/>
      <c r="P78" s="6"/>
      <c r="Q78" s="6"/>
      <c r="R78" s="6"/>
      <c r="S78" s="6"/>
      <c r="T78" s="6"/>
      <c r="U78" s="6"/>
      <c r="V78" s="6"/>
      <c r="W78" s="6"/>
      <c r="X78" s="6"/>
      <c r="Y78" s="6"/>
      <c r="Z78" s="6"/>
    </row>
    <row r="79" spans="1:26" ht="64" customHeight="1" x14ac:dyDescent="0.15">
      <c r="A79" s="16" t="s">
        <v>129</v>
      </c>
      <c r="B79" s="16" t="str">
        <f>VLOOKUP(A79,Questions!B$3:C$95,2,FALSE)</f>
        <v>Are you employing any next-generation persistent threat (NGPT) monitoring?</v>
      </c>
      <c r="C79" s="89" t="str">
        <f>IF(LEN(VLOOKUP($A79,Questions!$B:$AA,20,FALSE))=0,"",VLOOKUP($A79,Questions!$B:$AA,20,FALSE))</f>
        <v/>
      </c>
      <c r="D79" s="89" t="str">
        <f>IF(LEN(VLOOKUP($A79,Questions!$B:$AA,21,FALSE))=0,"",VLOOKUP($A79,Questions!$B:$AA,21,FALSE))</f>
        <v/>
      </c>
      <c r="E79" s="89" t="str">
        <f>IF(LEN(VLOOKUP($A79,Questions!$B:$AA,22,FALSE))=0,"",VLOOKUP($A79,Questions!$B:$AA,22,FALSE))</f>
        <v/>
      </c>
      <c r="F79" s="89" t="str">
        <f>IF(LEN(VLOOKUP($A79,Questions!$B:$AA,23,FALSE))=0,"",VLOOKUP($A79,Questions!$B:$AA,23,FALSE))</f>
        <v/>
      </c>
      <c r="G79" s="89" t="str">
        <f>IF(LEN(VLOOKUP($A79,Questions!$B:$AA,24,FALSE))=0,"",VLOOKUP($A79,Questions!$B:$AA,24,FALSE))</f>
        <v/>
      </c>
      <c r="H79" s="89" t="str">
        <f>IF(LEN(VLOOKUP($A79,Questions!$B:$AA,25,FALSE))=0,"",VLOOKUP($A79,Questions!$B:$AA,25,FALSE))</f>
        <v/>
      </c>
      <c r="I79" s="89" t="str">
        <f>IF(LEN(VLOOKUP($A79,Questions!$B:$AA,26,FALSE))=0,"",VLOOKUP($A79,Questions!$B:$AA,26,FALSE))</f>
        <v>15: Baseline Control Set</v>
      </c>
      <c r="J79" s="153" t="str">
        <f>IF(LEN(VLOOKUP($A79,Questions!$B:$AB,27,FALSE))=0,"",VLOOKUP($A79,Questions!$B:$AB,27,FALSE))</f>
        <v/>
      </c>
      <c r="K79" s="6"/>
      <c r="L79" s="6"/>
      <c r="M79" s="6"/>
      <c r="N79" s="6"/>
      <c r="O79" s="6"/>
      <c r="P79" s="6"/>
      <c r="Q79" s="6"/>
      <c r="R79" s="6"/>
      <c r="S79" s="6"/>
      <c r="T79" s="6"/>
      <c r="U79" s="6"/>
      <c r="V79" s="6"/>
      <c r="W79" s="6"/>
      <c r="X79" s="6"/>
      <c r="Y79" s="6"/>
      <c r="Z79" s="6"/>
    </row>
    <row r="80" spans="1:26" ht="64" customHeight="1" x14ac:dyDescent="0.15">
      <c r="A80" s="16" t="s">
        <v>130</v>
      </c>
      <c r="B80" s="16" t="str">
        <f>VLOOKUP(A80,Questions!B$3:C$95,2,FALSE)</f>
        <v>Do you require connectivity to the Institution's network for support/administration or access into any existing systems for integration purposes?</v>
      </c>
      <c r="C80" s="89" t="str">
        <f>IF(LEN(VLOOKUP($A80,Questions!$B:$AA,20,FALSE))=0,"",VLOOKUP($A80,Questions!$B:$AA,20,FALSE))</f>
        <v/>
      </c>
      <c r="D80" s="89" t="str">
        <f>IF(LEN(VLOOKUP($A80,Questions!$B:$AA,21,FALSE))=0,"",VLOOKUP($A80,Questions!$B:$AA,21,FALSE))</f>
        <v/>
      </c>
      <c r="E80" s="89" t="str">
        <f>IF(LEN(VLOOKUP($A80,Questions!$B:$AA,22,FALSE))=0,"",VLOOKUP($A80,Questions!$B:$AA,22,FALSE))</f>
        <v/>
      </c>
      <c r="F80" s="89" t="str">
        <f>IF(LEN(VLOOKUP($A80,Questions!$B:$AA,23,FALSE))=0,"",VLOOKUP($A80,Questions!$B:$AA,23,FALSE))</f>
        <v/>
      </c>
      <c r="G80" s="89" t="str">
        <f>IF(LEN(VLOOKUP($A80,Questions!$B:$AA,24,FALSE))=0,"",VLOOKUP($A80,Questions!$B:$AA,24,FALSE))</f>
        <v/>
      </c>
      <c r="H80" s="89" t="str">
        <f>IF(LEN(VLOOKUP($A80,Questions!$B:$AA,25,FALSE))=0,"",VLOOKUP($A80,Questions!$B:$AA,25,FALSE))</f>
        <v/>
      </c>
      <c r="I80" s="89" t="str">
        <f>IF(LEN(VLOOKUP($A80,Questions!$B:$AA,26,FALSE))=0,"",VLOOKUP($A80,Questions!$B:$AA,26,FALSE))</f>
        <v>9: Policy</v>
      </c>
      <c r="J80" s="153" t="str">
        <f>IF(LEN(VLOOKUP($A80,Questions!$B:$AB,27,FALSE))=0,"",VLOOKUP($A80,Questions!$B:$AB,27,FALSE))</f>
        <v/>
      </c>
      <c r="K80" s="6"/>
      <c r="L80" s="6"/>
      <c r="M80" s="6"/>
      <c r="N80" s="6"/>
      <c r="O80" s="6"/>
      <c r="P80" s="6"/>
      <c r="Q80" s="6"/>
      <c r="R80" s="6"/>
      <c r="S80" s="6"/>
      <c r="T80" s="6"/>
      <c r="U80" s="6"/>
      <c r="V80" s="6"/>
      <c r="W80" s="6"/>
      <c r="X80" s="6"/>
      <c r="Y80" s="6"/>
      <c r="Z80" s="6"/>
    </row>
    <row r="81" spans="1:26" ht="48" customHeight="1" x14ac:dyDescent="0.15">
      <c r="A81" s="279" t="s">
        <v>636</v>
      </c>
      <c r="B81" s="271"/>
      <c r="C81" s="87" t="str">
        <f>$C$30</f>
        <v>CIS Critical Security Controlsv8.1</v>
      </c>
      <c r="D81" s="87" t="str">
        <f>$D$30</f>
        <v>HIPAA</v>
      </c>
      <c r="E81" s="87" t="str">
        <f>$E$30</f>
        <v>ISO 27002:2013</v>
      </c>
      <c r="F81" s="87" t="str">
        <f>$F$30</f>
        <v>NIST Cybersecurity Framework</v>
      </c>
      <c r="G81" s="87" t="str">
        <f>$G$30</f>
        <v>NIST SP 800-171r1</v>
      </c>
      <c r="H81" s="87" t="str">
        <f>$H$30</f>
        <v>NIST SP 800-53r5</v>
      </c>
      <c r="I81" s="87" t="s">
        <v>196</v>
      </c>
      <c r="J81" s="156" t="s">
        <v>814</v>
      </c>
      <c r="K81" s="6"/>
      <c r="L81" s="6"/>
      <c r="M81" s="6"/>
      <c r="N81" s="6"/>
      <c r="O81" s="6"/>
      <c r="P81" s="6"/>
      <c r="Q81" s="6"/>
      <c r="R81" s="6"/>
      <c r="S81" s="6"/>
      <c r="T81" s="6"/>
      <c r="U81" s="6"/>
      <c r="V81" s="6"/>
      <c r="W81" s="6"/>
      <c r="X81" s="6"/>
      <c r="Y81" s="6"/>
      <c r="Z81" s="6"/>
    </row>
    <row r="82" spans="1:26" ht="64" customHeight="1" x14ac:dyDescent="0.15">
      <c r="A82" s="16" t="s">
        <v>132</v>
      </c>
      <c r="B82" s="16" t="str">
        <f>VLOOKUP(A82,Questions!B$3:C$95,2,FALSE)</f>
        <v>Do you have a formal incident response plan?</v>
      </c>
      <c r="C82" s="89" t="str">
        <f>IF(LEN(VLOOKUP($A82,Questions!$B:$AA,20,FALSE))=0,"",VLOOKUP($A82,Questions!$B:$AA,20,FALSE))</f>
        <v/>
      </c>
      <c r="D82" s="89" t="str">
        <f>IF(LEN(VLOOKUP($A82,Questions!$B:$AA,21,FALSE))=0,"",VLOOKUP($A82,Questions!$B:$AA,21,FALSE))</f>
        <v/>
      </c>
      <c r="E82" s="89" t="str">
        <f>IF(LEN(VLOOKUP($A82,Questions!$B:$AA,22,FALSE))=0,"",VLOOKUP($A82,Questions!$B:$AA,22,FALSE))</f>
        <v/>
      </c>
      <c r="F82" s="89" t="str">
        <f>IF(LEN(VLOOKUP($A82,Questions!$B:$AA,23,FALSE))=0,"",VLOOKUP($A82,Questions!$B:$AA,23,FALSE))</f>
        <v/>
      </c>
      <c r="G82" s="89" t="str">
        <f>IF(LEN(VLOOKUP($A82,Questions!$B:$AA,24,FALSE))=0,"",VLOOKUP($A82,Questions!$B:$AA,24,FALSE))</f>
        <v>3.6.1</v>
      </c>
      <c r="H82" s="89" t="str">
        <f>IF(LEN(VLOOKUP($A82,Questions!$B:$AA,25,FALSE))=0,"",VLOOKUP($A82,Questions!$B:$AA,25,FALSE))</f>
        <v/>
      </c>
      <c r="I82" s="89" t="str">
        <f>IF(LEN(VLOOKUP($A82,Questions!$B:$AA,26,FALSE))=0,"",VLOOKUP($A82,Questions!$B:$AA,26,FALSE))</f>
        <v>9: Policy</v>
      </c>
      <c r="J82" s="153" t="str">
        <f>IF(LEN(VLOOKUP($A82,Questions!$B:$AB,27,FALSE))=0,"",VLOOKUP($A82,Questions!$B:$AB,27,FALSE))</f>
        <v>12.5.3</v>
      </c>
      <c r="K82" s="6"/>
      <c r="L82" s="6"/>
      <c r="M82" s="6"/>
      <c r="N82" s="6"/>
      <c r="O82" s="6"/>
      <c r="P82" s="6"/>
      <c r="Q82" s="6"/>
      <c r="R82" s="6"/>
      <c r="S82" s="6"/>
      <c r="T82" s="6"/>
      <c r="U82" s="6"/>
      <c r="V82" s="6"/>
      <c r="W82" s="6"/>
      <c r="X82" s="6"/>
      <c r="Y82" s="6"/>
      <c r="Z82" s="6"/>
    </row>
    <row r="83" spans="1:26" ht="64" customHeight="1" x14ac:dyDescent="0.15">
      <c r="A83" s="16" t="s">
        <v>133</v>
      </c>
      <c r="B83" s="16" t="str">
        <f>VLOOKUP(A83,Questions!B$3:C$95,2,FALSE)</f>
        <v>Do you have an incident response process and reporting in place to investigate any potential incidents and report actual incidents?</v>
      </c>
      <c r="C83" s="89" t="str">
        <f>IF(LEN(VLOOKUP($A83,Questions!$B:$AA,20,FALSE))=0,"",VLOOKUP($A83,Questions!$B:$AA,20,FALSE))</f>
        <v/>
      </c>
      <c r="D83" s="89" t="str">
        <f>IF(LEN(VLOOKUP($A83,Questions!$B:$AA,21,FALSE))=0,"",VLOOKUP($A83,Questions!$B:$AA,21,FALSE))</f>
        <v/>
      </c>
      <c r="E83" s="89" t="str">
        <f>IF(LEN(VLOOKUP($A83,Questions!$B:$AA,22,FALSE))=0,"",VLOOKUP($A83,Questions!$B:$AA,22,FALSE))</f>
        <v/>
      </c>
      <c r="F83" s="89" t="str">
        <f>IF(LEN(VLOOKUP($A83,Questions!$B:$AA,23,FALSE))=0,"",VLOOKUP($A83,Questions!$B:$AA,23,FALSE))</f>
        <v/>
      </c>
      <c r="G83" s="89" t="str">
        <f>IF(LEN(VLOOKUP($A83,Questions!$B:$AA,24,FALSE))=0,"",VLOOKUP($A83,Questions!$B:$AA,24,FALSE))</f>
        <v>3.6.2</v>
      </c>
      <c r="H83" s="89" t="str">
        <f>IF(LEN(VLOOKUP($A83,Questions!$B:$AA,25,FALSE))=0,"",VLOOKUP($A83,Questions!$B:$AA,25,FALSE))</f>
        <v/>
      </c>
      <c r="I83" s="89" t="str">
        <f>IF(LEN(VLOOKUP($A83,Questions!$B:$AA,26,FALSE))=0,"",VLOOKUP($A83,Questions!$B:$AA,26,FALSE))</f>
        <v>9: Policy</v>
      </c>
      <c r="J83" s="153" t="str">
        <f>IF(LEN(VLOOKUP($A83,Questions!$B:$AB,27,FALSE))=0,"",VLOOKUP($A83,Questions!$B:$AB,27,FALSE))</f>
        <v>12.5.3</v>
      </c>
      <c r="K83" s="6"/>
      <c r="L83" s="6"/>
      <c r="M83" s="6"/>
      <c r="N83" s="6"/>
      <c r="O83" s="6"/>
      <c r="P83" s="6"/>
      <c r="Q83" s="6"/>
      <c r="R83" s="6"/>
      <c r="S83" s="6"/>
      <c r="T83" s="6"/>
      <c r="U83" s="6"/>
      <c r="V83" s="6"/>
      <c r="W83" s="6"/>
      <c r="X83" s="6"/>
      <c r="Y83" s="6"/>
      <c r="Z83" s="6"/>
    </row>
    <row r="84" spans="1:26" ht="64" customHeight="1" x14ac:dyDescent="0.15">
      <c r="A84" s="16" t="s">
        <v>134</v>
      </c>
      <c r="B84" s="16" t="str">
        <f>VLOOKUP(A84,Questions!B$3:C$95,2,FALSE)</f>
        <v>Do you carry cyber-risk insurance to protect against unforeseen service outages, data that is lost or stolen, and security incidents?</v>
      </c>
      <c r="C84" s="89" t="str">
        <f>IF(LEN(VLOOKUP($A84,Questions!$B:$AA,20,FALSE))=0,"",VLOOKUP($A84,Questions!$B:$AA,20,FALSE))</f>
        <v/>
      </c>
      <c r="D84" s="89" t="str">
        <f>IF(LEN(VLOOKUP($A84,Questions!$B:$AA,21,FALSE))=0,"",VLOOKUP($A84,Questions!$B:$AA,21,FALSE))</f>
        <v/>
      </c>
      <c r="E84" s="89" t="str">
        <f>IF(LEN(VLOOKUP($A84,Questions!$B:$AA,22,FALSE))=0,"",VLOOKUP($A84,Questions!$B:$AA,22,FALSE))</f>
        <v/>
      </c>
      <c r="F84" s="89" t="str">
        <f>IF(LEN(VLOOKUP($A84,Questions!$B:$AA,23,FALSE))=0,"",VLOOKUP($A84,Questions!$B:$AA,23,FALSE))</f>
        <v/>
      </c>
      <c r="G84" s="89" t="str">
        <f>IF(LEN(VLOOKUP($A84,Questions!$B:$AA,24,FALSE))=0,"",VLOOKUP($A84,Questions!$B:$AA,24,FALSE))</f>
        <v/>
      </c>
      <c r="H84" s="89" t="str">
        <f>IF(LEN(VLOOKUP($A84,Questions!$B:$AA,25,FALSE))=0,"",VLOOKUP($A84,Questions!$B:$AA,25,FALSE))</f>
        <v/>
      </c>
      <c r="I84" s="89" t="str">
        <f>IF(LEN(VLOOKUP($A84,Questions!$B:$AA,26,FALSE))=0,"",VLOOKUP($A84,Questions!$B:$AA,26,FALSE))</f>
        <v>6: Risk Acceptance</v>
      </c>
      <c r="J84" s="153" t="str">
        <f>IF(LEN(VLOOKUP($A84,Questions!$B:$AB,27,FALSE))=0,"",VLOOKUP($A84,Questions!$B:$AB,27,FALSE))</f>
        <v/>
      </c>
      <c r="K84" s="6"/>
      <c r="L84" s="6"/>
      <c r="M84" s="6"/>
      <c r="N84" s="6"/>
      <c r="O84" s="6"/>
      <c r="P84" s="6"/>
      <c r="Q84" s="6"/>
      <c r="R84" s="6"/>
      <c r="S84" s="6"/>
      <c r="T84" s="6"/>
      <c r="U84" s="6"/>
      <c r="V84" s="6"/>
      <c r="W84" s="6"/>
      <c r="X84" s="6"/>
      <c r="Y84" s="6"/>
      <c r="Z84" s="6"/>
    </row>
    <row r="85" spans="1:26" ht="64" customHeight="1" x14ac:dyDescent="0.15">
      <c r="A85" s="25" t="s">
        <v>135</v>
      </c>
      <c r="B85" s="16" t="str">
        <f>VLOOKUP(A85,Questions!B$3:C$95,2,FALSE)</f>
        <v>Do you have either an internal incident response team or retain an external team?</v>
      </c>
      <c r="C85" s="89" t="str">
        <f>IF(LEN(VLOOKUP($A85,Questions!$B:$AA,20,FALSE))=0,"",VLOOKUP($A85,Questions!$B:$AA,20,FALSE))</f>
        <v/>
      </c>
      <c r="D85" s="89" t="str">
        <f>IF(LEN(VLOOKUP($A85,Questions!$B:$AA,21,FALSE))=0,"",VLOOKUP($A85,Questions!$B:$AA,21,FALSE))</f>
        <v/>
      </c>
      <c r="E85" s="89" t="str">
        <f>IF(LEN(VLOOKUP($A85,Questions!$B:$AA,22,FALSE))=0,"",VLOOKUP($A85,Questions!$B:$AA,22,FALSE))</f>
        <v/>
      </c>
      <c r="F85" s="89" t="str">
        <f>IF(LEN(VLOOKUP($A85,Questions!$B:$AA,23,FALSE))=0,"",VLOOKUP($A85,Questions!$B:$AA,23,FALSE))</f>
        <v/>
      </c>
      <c r="G85" s="89" t="str">
        <f>IF(LEN(VLOOKUP($A85,Questions!$B:$AA,24,FALSE))=0,"",VLOOKUP($A85,Questions!$B:$AA,24,FALSE))</f>
        <v>3.6.1</v>
      </c>
      <c r="H85" s="89" t="str">
        <f>IF(LEN(VLOOKUP($A85,Questions!$B:$AA,25,FALSE))=0,"",VLOOKUP($A85,Questions!$B:$AA,25,FALSE))</f>
        <v/>
      </c>
      <c r="I85" s="89" t="str">
        <f>IF(LEN(VLOOKUP($A85,Questions!$B:$AA,26,FALSE))=0,"",VLOOKUP($A85,Questions!$B:$AA,26,FALSE))</f>
        <v>13: Personnel, 14: External Resources</v>
      </c>
      <c r="J85" s="153" t="str">
        <f>IF(LEN(VLOOKUP($A85,Questions!$B:$AB,27,FALSE))=0,"",VLOOKUP($A85,Questions!$B:$AB,27,FALSE))</f>
        <v/>
      </c>
      <c r="K85" s="6"/>
      <c r="L85" s="6"/>
      <c r="M85" s="6"/>
      <c r="N85" s="6"/>
      <c r="O85" s="6"/>
      <c r="P85" s="6"/>
      <c r="Q85" s="6"/>
      <c r="R85" s="6"/>
      <c r="S85" s="6"/>
      <c r="T85" s="6"/>
      <c r="U85" s="6"/>
      <c r="V85" s="6"/>
      <c r="W85" s="6"/>
      <c r="X85" s="6"/>
      <c r="Y85" s="6"/>
      <c r="Z85" s="6"/>
    </row>
    <row r="86" spans="1:26" ht="64" customHeight="1" x14ac:dyDescent="0.15">
      <c r="A86" s="25" t="s">
        <v>136</v>
      </c>
      <c r="B86" s="16" t="str">
        <f>VLOOKUP(A86,Questions!B$3:C$95,2,FALSE)</f>
        <v>Do you have the capability to respond to incidents on a 24x7x365 basis?</v>
      </c>
      <c r="C86" s="89" t="str">
        <f>IF(LEN(VLOOKUP($A86,Questions!$B:$AA,20,FALSE))=0,"",VLOOKUP($A86,Questions!$B:$AA,20,FALSE))</f>
        <v/>
      </c>
      <c r="D86" s="89" t="str">
        <f>IF(LEN(VLOOKUP($A86,Questions!$B:$AA,21,FALSE))=0,"",VLOOKUP($A86,Questions!$B:$AA,21,FALSE))</f>
        <v/>
      </c>
      <c r="E86" s="89" t="str">
        <f>IF(LEN(VLOOKUP($A86,Questions!$B:$AA,22,FALSE))=0,"",VLOOKUP($A86,Questions!$B:$AA,22,FALSE))</f>
        <v/>
      </c>
      <c r="F86" s="89" t="str">
        <f>IF(LEN(VLOOKUP($A86,Questions!$B:$AA,23,FALSE))=0,"",VLOOKUP($A86,Questions!$B:$AA,23,FALSE))</f>
        <v/>
      </c>
      <c r="G86" s="89" t="str">
        <f>IF(LEN(VLOOKUP($A86,Questions!$B:$AA,24,FALSE))=0,"",VLOOKUP($A86,Questions!$B:$AA,24,FALSE))</f>
        <v/>
      </c>
      <c r="H86" s="89" t="str">
        <f>IF(LEN(VLOOKUP($A86,Questions!$B:$AA,25,FALSE))=0,"",VLOOKUP($A86,Questions!$B:$AA,25,FALSE))</f>
        <v/>
      </c>
      <c r="I86" s="89" t="str">
        <f>IF(LEN(VLOOKUP($A86,Questions!$B:$AA,26,FALSE))=0,"",VLOOKUP($A86,Questions!$B:$AA,26,FALSE))</f>
        <v>15: Baseline Control Set</v>
      </c>
      <c r="J86" s="153" t="str">
        <f>IF(LEN(VLOOKUP($A86,Questions!$B:$AB,27,FALSE))=0,"",VLOOKUP($A86,Questions!$B:$AB,27,FALSE))</f>
        <v/>
      </c>
      <c r="K86" s="6"/>
      <c r="L86" s="6"/>
      <c r="M86" s="6"/>
      <c r="N86" s="6"/>
      <c r="O86" s="6"/>
      <c r="P86" s="6"/>
      <c r="Q86" s="6"/>
      <c r="R86" s="6"/>
      <c r="S86" s="6"/>
      <c r="T86" s="6"/>
      <c r="U86" s="6"/>
      <c r="V86" s="6"/>
      <c r="W86" s="6"/>
      <c r="X86" s="6"/>
      <c r="Y86" s="6"/>
      <c r="Z86" s="6"/>
    </row>
    <row r="87" spans="1:26" ht="48" customHeight="1" x14ac:dyDescent="0.15">
      <c r="A87" s="279" t="s">
        <v>137</v>
      </c>
      <c r="B87" s="271"/>
      <c r="C87" s="87" t="str">
        <f>$C$30</f>
        <v>CIS Critical Security Controlsv8.1</v>
      </c>
      <c r="D87" s="87" t="str">
        <f>$D$30</f>
        <v>HIPAA</v>
      </c>
      <c r="E87" s="87" t="str">
        <f>$E$30</f>
        <v>ISO 27002:2013</v>
      </c>
      <c r="F87" s="87" t="str">
        <f>$F$30</f>
        <v>NIST Cybersecurity Framework</v>
      </c>
      <c r="G87" s="87" t="str">
        <f>$G$30</f>
        <v>NIST SP 800-171r1</v>
      </c>
      <c r="H87" s="87" t="str">
        <f>$H$30</f>
        <v>NIST SP 800-53r5</v>
      </c>
      <c r="I87" s="87" t="s">
        <v>196</v>
      </c>
      <c r="J87" s="156" t="s">
        <v>814</v>
      </c>
      <c r="K87" s="6"/>
      <c r="L87" s="6"/>
      <c r="M87" s="6"/>
      <c r="N87" s="6"/>
      <c r="O87" s="6"/>
      <c r="P87" s="6"/>
      <c r="Q87" s="6"/>
      <c r="R87" s="6"/>
      <c r="S87" s="6"/>
      <c r="T87" s="6"/>
      <c r="U87" s="6"/>
      <c r="V87" s="6"/>
      <c r="W87" s="6"/>
      <c r="X87" s="6"/>
      <c r="Y87" s="6"/>
      <c r="Z87" s="6"/>
    </row>
    <row r="88" spans="1:26" ht="64" customHeight="1" x14ac:dyDescent="0.15">
      <c r="A88" s="16" t="s">
        <v>138</v>
      </c>
      <c r="B88" s="16" t="str">
        <f>VLOOKUP(A88,Questions!B$3:C$95,2,FALSE)</f>
        <v>Can you share the organization chart, mission statement, and policies for your information security unit?</v>
      </c>
      <c r="C88" s="89" t="str">
        <f>IF(LEN(VLOOKUP($A88,Questions!$B:$AA,20,FALSE))=0,"",VLOOKUP($A88,Questions!$B:$AA,20,FALSE))</f>
        <v/>
      </c>
      <c r="D88" s="89" t="str">
        <f>IF(LEN(VLOOKUP($A88,Questions!$B:$AA,21,FALSE))=0,"",VLOOKUP($A88,Questions!$B:$AA,21,FALSE))</f>
        <v/>
      </c>
      <c r="E88" s="89" t="str">
        <f>IF(LEN(VLOOKUP($A88,Questions!$B:$AA,22,FALSE))=0,"",VLOOKUP($A88,Questions!$B:$AA,22,FALSE))</f>
        <v/>
      </c>
      <c r="F88" s="89" t="str">
        <f>IF(LEN(VLOOKUP($A88,Questions!$B:$AA,23,FALSE))=0,"",VLOOKUP($A88,Questions!$B:$AA,23,FALSE))</f>
        <v/>
      </c>
      <c r="G88" s="89" t="str">
        <f>IF(LEN(VLOOKUP($A88,Questions!$B:$AA,24,FALSE))=0,"",VLOOKUP($A88,Questions!$B:$AA,24,FALSE))</f>
        <v/>
      </c>
      <c r="H88" s="89" t="str">
        <f>IF(LEN(VLOOKUP($A88,Questions!$B:$AA,25,FALSE))=0,"",VLOOKUP($A88,Questions!$B:$AA,25,FALSE))</f>
        <v/>
      </c>
      <c r="I88" s="89" t="str">
        <f>IF(LEN(VLOOKUP($A88,Questions!$B:$AA,26,FALSE))=0,"",VLOOKUP($A88,Questions!$B:$AA,26,FALSE))</f>
        <v>1: Mission Focus, 9: Policy</v>
      </c>
      <c r="J88" s="153" t="str">
        <f>IF(LEN(VLOOKUP($A88,Questions!$B:$AB,27,FALSE))=0,"",VLOOKUP($A88,Questions!$B:$AB,27,FALSE))</f>
        <v/>
      </c>
      <c r="K88" s="6"/>
      <c r="L88" s="6"/>
      <c r="M88" s="6"/>
      <c r="N88" s="6"/>
      <c r="O88" s="6"/>
      <c r="P88" s="6"/>
      <c r="Q88" s="6"/>
      <c r="R88" s="6"/>
      <c r="S88" s="6"/>
      <c r="T88" s="6"/>
      <c r="U88" s="6"/>
      <c r="V88" s="6"/>
      <c r="W88" s="6"/>
      <c r="X88" s="6"/>
      <c r="Y88" s="6"/>
      <c r="Z88" s="6"/>
    </row>
    <row r="89" spans="1:26" ht="64" customHeight="1" x14ac:dyDescent="0.15">
      <c r="A89" s="16" t="s">
        <v>139</v>
      </c>
      <c r="B89" s="16" t="str">
        <f>VLOOKUP(A89,Questions!B$3:C$95,2,FALSE)</f>
        <v>Are information security principles designed into the product lifecycle?</v>
      </c>
      <c r="C89" s="89" t="str">
        <f>IF(LEN(VLOOKUP($A89,Questions!$B:$AA,20,FALSE))=0,"",VLOOKUP($A89,Questions!$B:$AA,20,FALSE))</f>
        <v/>
      </c>
      <c r="D89" s="89" t="str">
        <f>IF(LEN(VLOOKUP($A89,Questions!$B:$AA,21,FALSE))=0,"",VLOOKUP($A89,Questions!$B:$AA,21,FALSE))</f>
        <v/>
      </c>
      <c r="E89" s="89" t="str">
        <f>IF(LEN(VLOOKUP($A89,Questions!$B:$AA,22,FALSE))=0,"",VLOOKUP($A89,Questions!$B:$AA,22,FALSE))</f>
        <v/>
      </c>
      <c r="F89" s="89" t="str">
        <f>IF(LEN(VLOOKUP($A89,Questions!$B:$AA,23,FALSE))=0,"",VLOOKUP($A89,Questions!$B:$AA,23,FALSE))</f>
        <v/>
      </c>
      <c r="G89" s="89" t="str">
        <f>IF(LEN(VLOOKUP($A89,Questions!$B:$AA,24,FALSE))=0,"",VLOOKUP($A89,Questions!$B:$AA,24,FALSE))</f>
        <v/>
      </c>
      <c r="H89" s="89" t="str">
        <f>IF(LEN(VLOOKUP($A89,Questions!$B:$AA,25,FALSE))=0,"",VLOOKUP($A89,Questions!$B:$AA,25,FALSE))</f>
        <v/>
      </c>
      <c r="I89" s="89" t="str">
        <f>IF(LEN(VLOOKUP($A89,Questions!$B:$AA,26,FALSE))=0,"",VLOOKUP($A89,Questions!$B:$AA,26,FALSE))</f>
        <v>8: Comprehensive Application, 9: Policy</v>
      </c>
      <c r="J89" s="153" t="str">
        <f>IF(LEN(VLOOKUP($A89,Questions!$B:$AB,27,FALSE))=0,"",VLOOKUP($A89,Questions!$B:$AB,27,FALSE))</f>
        <v/>
      </c>
      <c r="K89" s="6"/>
      <c r="L89" s="6"/>
      <c r="M89" s="6"/>
      <c r="N89" s="6"/>
      <c r="O89" s="6"/>
      <c r="P89" s="6"/>
      <c r="Q89" s="6"/>
      <c r="R89" s="6"/>
      <c r="S89" s="6"/>
      <c r="T89" s="6"/>
      <c r="U89" s="6"/>
      <c r="V89" s="6"/>
      <c r="W89" s="6"/>
      <c r="X89" s="6"/>
      <c r="Y89" s="6"/>
      <c r="Z89" s="6"/>
    </row>
    <row r="90" spans="1:26" ht="64" customHeight="1" x14ac:dyDescent="0.15">
      <c r="A90" s="16" t="s">
        <v>140</v>
      </c>
      <c r="B90" s="16" t="str">
        <f>VLOOKUP(A90,Questions!B$3:C$95,2,FALSE)</f>
        <v>Do you have a documented information security policy?</v>
      </c>
      <c r="C90" s="89" t="str">
        <f>IF(LEN(VLOOKUP($A90,Questions!$B:$AA,20,FALSE))=0,"",VLOOKUP($A90,Questions!$B:$AA,20,FALSE))</f>
        <v/>
      </c>
      <c r="D90" s="89" t="str">
        <f>IF(LEN(VLOOKUP($A90,Questions!$B:$AA,21,FALSE))=0,"",VLOOKUP($A90,Questions!$B:$AA,21,FALSE))</f>
        <v/>
      </c>
      <c r="E90" s="89" t="str">
        <f>IF(LEN(VLOOKUP($A90,Questions!$B:$AA,22,FALSE))=0,"",VLOOKUP($A90,Questions!$B:$AA,22,FALSE))</f>
        <v/>
      </c>
      <c r="F90" s="89" t="str">
        <f>IF(LEN(VLOOKUP($A90,Questions!$B:$AA,23,FALSE))=0,"",VLOOKUP($A90,Questions!$B:$AA,23,FALSE))</f>
        <v/>
      </c>
      <c r="G90" s="89" t="str">
        <f>IF(LEN(VLOOKUP($A90,Questions!$B:$AA,24,FALSE))=0,"",VLOOKUP($A90,Questions!$B:$AA,24,FALSE))</f>
        <v/>
      </c>
      <c r="H90" s="89" t="str">
        <f>IF(LEN(VLOOKUP($A90,Questions!$B:$AA,25,FALSE))=0,"",VLOOKUP($A90,Questions!$B:$AA,25,FALSE))</f>
        <v/>
      </c>
      <c r="I90" s="89" t="str">
        <f>IF(LEN(VLOOKUP($A90,Questions!$B:$AA,26,FALSE))=0,"",VLOOKUP($A90,Questions!$B:$AA,26,FALSE))</f>
        <v>9: Policy</v>
      </c>
      <c r="J90" s="153">
        <f>IF(LEN(VLOOKUP($A90,Questions!$B:$AB,27,FALSE))=0,"",VLOOKUP($A90,Questions!$B:$AB,27,FALSE))</f>
        <v>12.1</v>
      </c>
      <c r="K90" s="6"/>
      <c r="L90" s="6"/>
      <c r="M90" s="6"/>
      <c r="N90" s="6"/>
      <c r="O90" s="6"/>
      <c r="P90" s="6"/>
      <c r="Q90" s="6"/>
      <c r="R90" s="6"/>
      <c r="S90" s="6"/>
      <c r="T90" s="6"/>
      <c r="U90" s="6"/>
      <c r="V90" s="6"/>
      <c r="W90" s="6"/>
      <c r="X90" s="6"/>
      <c r="Y90" s="6"/>
      <c r="Z90" s="6"/>
    </row>
    <row r="91" spans="1:26" ht="48" customHeight="1" x14ac:dyDescent="0.15">
      <c r="A91" s="279" t="s">
        <v>141</v>
      </c>
      <c r="B91" s="271"/>
      <c r="C91" s="87" t="str">
        <f>$C$30</f>
        <v>CIS Critical Security Controlsv8.1</v>
      </c>
      <c r="D91" s="87" t="str">
        <f>$D$30</f>
        <v>HIPAA</v>
      </c>
      <c r="E91" s="87" t="str">
        <f>$E$30</f>
        <v>ISO 27002:2013</v>
      </c>
      <c r="F91" s="87" t="str">
        <f>$F$30</f>
        <v>NIST Cybersecurity Framework</v>
      </c>
      <c r="G91" s="87" t="str">
        <f>$G$30</f>
        <v>NIST SP 800-171r1</v>
      </c>
      <c r="H91" s="87" t="str">
        <f>$H$30</f>
        <v>NIST SP 800-53r5</v>
      </c>
      <c r="I91" s="87" t="s">
        <v>196</v>
      </c>
      <c r="J91" s="156" t="s">
        <v>814</v>
      </c>
      <c r="K91" s="6"/>
      <c r="L91" s="6"/>
      <c r="M91" s="6"/>
      <c r="N91" s="6"/>
      <c r="O91" s="6"/>
      <c r="P91" s="6"/>
      <c r="Q91" s="6"/>
      <c r="R91" s="6"/>
      <c r="S91" s="6"/>
      <c r="T91" s="6"/>
      <c r="U91" s="6"/>
      <c r="V91" s="6"/>
      <c r="W91" s="6"/>
      <c r="X91" s="6"/>
      <c r="Y91" s="6"/>
      <c r="Z91" s="6"/>
    </row>
    <row r="92" spans="1:26" ht="64" customHeight="1" x14ac:dyDescent="0.15">
      <c r="A92" s="16" t="s">
        <v>142</v>
      </c>
      <c r="B92" s="16" t="str">
        <f>VLOOKUP(A92,Questions!B$3:C$95,2,FALSE)</f>
        <v>Will institution data be shared with or hosted by any third parties? (e.g. any entity not wholly-owned by your company is considered a third-party)</v>
      </c>
      <c r="C92" s="89" t="str">
        <f>IF(LEN(VLOOKUP($A92,Questions!$B:$AA,20,FALSE))=0,"",VLOOKUP($A92,Questions!$B:$AA,20,FALSE))</f>
        <v/>
      </c>
      <c r="D92" s="89" t="str">
        <f>IF(LEN(VLOOKUP($A92,Questions!$B:$AA,21,FALSE))=0,"",VLOOKUP($A92,Questions!$B:$AA,21,FALSE))</f>
        <v/>
      </c>
      <c r="E92" s="89" t="str">
        <f>IF(LEN(VLOOKUP($A92,Questions!$B:$AA,22,FALSE))=0,"",VLOOKUP($A92,Questions!$B:$AA,22,FALSE))</f>
        <v/>
      </c>
      <c r="F92" s="89" t="str">
        <f>IF(LEN(VLOOKUP($A92,Questions!$B:$AA,23,FALSE))=0,"",VLOOKUP($A92,Questions!$B:$AA,23,FALSE))</f>
        <v/>
      </c>
      <c r="G92" s="89" t="str">
        <f>IF(LEN(VLOOKUP($A92,Questions!$B:$AA,24,FALSE))=0,"",VLOOKUP($A92,Questions!$B:$AA,24,FALSE))</f>
        <v/>
      </c>
      <c r="H92" s="89" t="str">
        <f>IF(LEN(VLOOKUP($A92,Questions!$B:$AA,25,FALSE))=0,"",VLOOKUP($A92,Questions!$B:$AA,25,FALSE))</f>
        <v/>
      </c>
      <c r="I92" s="89" t="str">
        <f>IF(LEN(VLOOKUP($A92,Questions!$B:$AA,26,FALSE))=0,"",VLOOKUP($A92,Questions!$B:$AA,26,FALSE))</f>
        <v>2: Stakeholders &amp; Obligations, 8: Comprehensive Application, 9: Policy</v>
      </c>
      <c r="J92" s="153" t="str">
        <f>IF(LEN(VLOOKUP($A92,Questions!$B:$AB,27,FALSE))=0,"",VLOOKUP($A92,Questions!$B:$AB,27,FALSE))</f>
        <v>12.8.1</v>
      </c>
      <c r="K92" s="6"/>
      <c r="L92" s="6"/>
      <c r="M92" s="6"/>
      <c r="N92" s="6"/>
      <c r="O92" s="6"/>
      <c r="P92" s="6"/>
      <c r="Q92" s="6"/>
      <c r="R92" s="6"/>
      <c r="S92" s="6"/>
      <c r="T92" s="6"/>
      <c r="U92" s="6"/>
      <c r="V92" s="6"/>
      <c r="W92" s="6"/>
      <c r="X92" s="6"/>
      <c r="Y92" s="6"/>
      <c r="Z92" s="6"/>
    </row>
    <row r="93" spans="1:26" ht="64" customHeight="1" x14ac:dyDescent="0.15">
      <c r="A93" s="16" t="s">
        <v>143</v>
      </c>
      <c r="B93" s="16" t="str">
        <f>VLOOKUP(A93,Questions!B$3:C$95,2,FALSE)</f>
        <v>Do you perform security assessments of third party companies with which you share data? (i.e. hosting providers, cloud services, PaaS, IaaS, SaaS, etc.).</v>
      </c>
      <c r="C93" s="89" t="str">
        <f>IF(LEN(VLOOKUP($A93,Questions!$B:$AA,20,FALSE))=0,"",VLOOKUP($A93,Questions!$B:$AA,20,FALSE))</f>
        <v/>
      </c>
      <c r="D93" s="89" t="str">
        <f>IF(LEN(VLOOKUP($A93,Questions!$B:$AA,21,FALSE))=0,"",VLOOKUP($A93,Questions!$B:$AA,21,FALSE))</f>
        <v/>
      </c>
      <c r="E93" s="89" t="str">
        <f>IF(LEN(VLOOKUP($A93,Questions!$B:$AA,22,FALSE))=0,"",VLOOKUP($A93,Questions!$B:$AA,22,FALSE))</f>
        <v/>
      </c>
      <c r="F93" s="89" t="str">
        <f>IF(LEN(VLOOKUP($A93,Questions!$B:$AA,23,FALSE))=0,"",VLOOKUP($A93,Questions!$B:$AA,23,FALSE))</f>
        <v/>
      </c>
      <c r="G93" s="89" t="str">
        <f>IF(LEN(VLOOKUP($A93,Questions!$B:$AA,24,FALSE))=0,"",VLOOKUP($A93,Questions!$B:$AA,24,FALSE))</f>
        <v/>
      </c>
      <c r="H93" s="89" t="str">
        <f>IF(LEN(VLOOKUP($A93,Questions!$B:$AA,25,FALSE))=0,"",VLOOKUP($A93,Questions!$B:$AA,25,FALSE))</f>
        <v/>
      </c>
      <c r="I93" s="89" t="str">
        <f>IF(LEN(VLOOKUP($A93,Questions!$B:$AA,26,FALSE))=0,"",VLOOKUP($A93,Questions!$B:$AA,26,FALSE))</f>
        <v>8: Comprehensive Application, 10: Evaluation &amp; Refinement</v>
      </c>
      <c r="J93" s="153" t="str">
        <f>IF(LEN(VLOOKUP($A93,Questions!$B:$AB,27,FALSE))=0,"",VLOOKUP($A93,Questions!$B:$AB,27,FALSE))</f>
        <v>12.8.2</v>
      </c>
      <c r="K93" s="6"/>
      <c r="L93" s="6"/>
      <c r="M93" s="6"/>
      <c r="N93" s="6"/>
      <c r="O93" s="6"/>
      <c r="P93" s="6"/>
      <c r="Q93" s="6"/>
      <c r="R93" s="6"/>
      <c r="S93" s="6"/>
      <c r="T93" s="6"/>
      <c r="U93" s="6"/>
      <c r="V93" s="6"/>
      <c r="W93" s="6"/>
      <c r="X93" s="6"/>
      <c r="Y93" s="6"/>
      <c r="Z93" s="6"/>
    </row>
    <row r="94" spans="1:26" ht="64" customHeight="1" x14ac:dyDescent="0.15">
      <c r="A94" s="16" t="s">
        <v>144</v>
      </c>
      <c r="B94" s="16" t="str">
        <f>VLOOKUP(A94,Questions!B$3:C$95,2,FALSE)</f>
        <v>Do you have an implemented third party management strategy?</v>
      </c>
      <c r="C94" s="89" t="str">
        <f>IF(LEN(VLOOKUP($A94,Questions!$B:$AA,20,FALSE))=0,"",VLOOKUP($A94,Questions!$B:$AA,20,FALSE))</f>
        <v/>
      </c>
      <c r="D94" s="89" t="str">
        <f>IF(LEN(VLOOKUP($A94,Questions!$B:$AA,21,FALSE))=0,"",VLOOKUP($A94,Questions!$B:$AA,21,FALSE))</f>
        <v/>
      </c>
      <c r="E94" s="89" t="str">
        <f>IF(LEN(VLOOKUP($A94,Questions!$B:$AA,22,FALSE))=0,"",VLOOKUP($A94,Questions!$B:$AA,22,FALSE))</f>
        <v/>
      </c>
      <c r="F94" s="89" t="str">
        <f>IF(LEN(VLOOKUP($A94,Questions!$B:$AA,23,FALSE))=0,"",VLOOKUP($A94,Questions!$B:$AA,23,FALSE))</f>
        <v/>
      </c>
      <c r="G94" s="89" t="str">
        <f>IF(LEN(VLOOKUP($A94,Questions!$B:$AA,24,FALSE))=0,"",VLOOKUP($A94,Questions!$B:$AA,24,FALSE))</f>
        <v/>
      </c>
      <c r="H94" s="89" t="str">
        <f>IF(LEN(VLOOKUP($A94,Questions!$B:$AA,25,FALSE))=0,"",VLOOKUP($A94,Questions!$B:$AA,25,FALSE))</f>
        <v/>
      </c>
      <c r="I94" s="89" t="str">
        <f>IF(LEN(VLOOKUP($A94,Questions!$B:$AA,26,FALSE))=0,"",VLOOKUP($A94,Questions!$B:$AA,26,FALSE))</f>
        <v>2: Stakeholders &amp; Obligations, 9: Policy</v>
      </c>
      <c r="J94" s="153">
        <f>IF(LEN(VLOOKUP($A94,Questions!$B:$AB,27,FALSE))=0,"",VLOOKUP($A94,Questions!$B:$AB,27,FALSE))</f>
        <v>12.8</v>
      </c>
      <c r="K94" s="6"/>
      <c r="L94" s="6"/>
      <c r="M94" s="6"/>
      <c r="N94" s="6"/>
      <c r="O94" s="6"/>
      <c r="P94" s="6"/>
      <c r="Q94" s="6"/>
      <c r="R94" s="6"/>
      <c r="S94" s="6"/>
      <c r="T94" s="6"/>
      <c r="U94" s="6"/>
      <c r="V94" s="6"/>
      <c r="W94" s="6"/>
      <c r="X94" s="6"/>
      <c r="Y94" s="6"/>
      <c r="Z94" s="6"/>
    </row>
    <row r="95" spans="1:26" ht="64" customHeight="1" x14ac:dyDescent="0.15">
      <c r="A95" s="25" t="s">
        <v>145</v>
      </c>
      <c r="B95" s="16" t="str">
        <f>VLOOKUP(A95,Questions!B$3:C$95,2,FALSE)</f>
        <v>Do you have a process and implemented procedures for managing your hardware supply chain? (e.g., telecommunications equipment, export licensing, computing devices)</v>
      </c>
      <c r="C95" s="89" t="str">
        <f>IF(LEN(VLOOKUP($A95,Questions!$B:$AA,20,FALSE))=0,"",VLOOKUP($A95,Questions!$B:$AA,20,FALSE))</f>
        <v/>
      </c>
      <c r="D95" s="89" t="str">
        <f>IF(LEN(VLOOKUP($A95,Questions!$B:$AA,21,FALSE))=0,"",VLOOKUP($A95,Questions!$B:$AA,21,FALSE))</f>
        <v/>
      </c>
      <c r="E95" s="89" t="str">
        <f>IF(LEN(VLOOKUP($A95,Questions!$B:$AA,22,FALSE))=0,"",VLOOKUP($A95,Questions!$B:$AA,22,FALSE))</f>
        <v/>
      </c>
      <c r="F95" s="89" t="str">
        <f>IF(LEN(VLOOKUP($A95,Questions!$B:$AA,23,FALSE))=0,"",VLOOKUP($A95,Questions!$B:$AA,23,FALSE))</f>
        <v/>
      </c>
      <c r="G95" s="89" t="str">
        <f>IF(LEN(VLOOKUP($A95,Questions!$B:$AA,24,FALSE))=0,"",VLOOKUP($A95,Questions!$B:$AA,24,FALSE))</f>
        <v/>
      </c>
      <c r="H95" s="89" t="str">
        <f>IF(LEN(VLOOKUP($A95,Questions!$B:$AA,25,FALSE))=0,"",VLOOKUP($A95,Questions!$B:$AA,25,FALSE))</f>
        <v/>
      </c>
      <c r="I95" s="89" t="str">
        <f>IF(LEN(VLOOKUP($A95,Questions!$B:$AA,26,FALSE))=0,"",VLOOKUP($A95,Questions!$B:$AA,26,FALSE))</f>
        <v>8: Comprehensive Application, 9: Policy, 15: Baseline Control Set</v>
      </c>
      <c r="J95" s="153" t="str">
        <f>IF(LEN(VLOOKUP($A95,Questions!$B:$AB,27,FALSE))=0,"",VLOOKUP($A95,Questions!$B:$AB,27,FALSE))</f>
        <v/>
      </c>
      <c r="K95" s="6"/>
      <c r="L95" s="6"/>
      <c r="M95" s="6"/>
      <c r="N95" s="6"/>
      <c r="O95" s="6"/>
      <c r="P95" s="6"/>
      <c r="Q95" s="6"/>
      <c r="R95" s="6"/>
      <c r="S95" s="6"/>
      <c r="T95" s="6"/>
      <c r="U95" s="6"/>
      <c r="V95" s="6"/>
      <c r="W95" s="6"/>
      <c r="X95" s="6"/>
      <c r="Y95" s="6"/>
      <c r="Z95" s="6"/>
    </row>
    <row r="96" spans="1:26" ht="15.75" customHeight="1" x14ac:dyDescent="0.15">
      <c r="B96" s="6"/>
      <c r="C96" s="96"/>
      <c r="D96" s="33"/>
      <c r="E96" s="34"/>
      <c r="F96" s="96"/>
      <c r="G96" s="33"/>
      <c r="H96" s="98"/>
      <c r="I96" s="98"/>
      <c r="J96" s="157"/>
      <c r="K96" s="6"/>
      <c r="L96" s="6"/>
      <c r="M96" s="6"/>
      <c r="N96" s="6"/>
      <c r="O96" s="6"/>
      <c r="P96" s="6"/>
      <c r="Q96" s="6"/>
      <c r="R96" s="6"/>
      <c r="S96" s="6"/>
      <c r="T96" s="6"/>
      <c r="U96" s="6"/>
      <c r="V96" s="6"/>
      <c r="W96" s="6"/>
      <c r="X96" s="6"/>
      <c r="Y96" s="6"/>
      <c r="Z96" s="6"/>
    </row>
    <row r="97" spans="2:26" ht="15.75" customHeight="1" x14ac:dyDescent="0.15">
      <c r="B97" s="6"/>
      <c r="C97" s="96"/>
      <c r="D97" s="33"/>
      <c r="E97" s="34"/>
      <c r="F97" s="96"/>
      <c r="G97" s="33"/>
      <c r="H97" s="98"/>
      <c r="I97" s="98"/>
      <c r="J97" s="157"/>
      <c r="K97" s="6"/>
      <c r="L97" s="6"/>
      <c r="M97" s="6"/>
      <c r="N97" s="6"/>
      <c r="O97" s="6"/>
      <c r="P97" s="6"/>
      <c r="Q97" s="6"/>
      <c r="R97" s="6"/>
      <c r="S97" s="6"/>
      <c r="T97" s="6"/>
      <c r="U97" s="6"/>
      <c r="V97" s="6"/>
      <c r="W97" s="6"/>
      <c r="X97" s="6"/>
      <c r="Y97" s="6"/>
      <c r="Z97" s="6"/>
    </row>
    <row r="98" spans="2:26" ht="15.75" customHeight="1" x14ac:dyDescent="0.15">
      <c r="B98" s="6"/>
      <c r="C98" s="96"/>
      <c r="D98" s="33"/>
      <c r="E98" s="34"/>
      <c r="F98" s="96"/>
      <c r="G98" s="33"/>
      <c r="H98" s="98"/>
      <c r="I98" s="98"/>
      <c r="J98" s="157"/>
      <c r="K98" s="6"/>
      <c r="L98" s="6"/>
      <c r="M98" s="6"/>
      <c r="N98" s="6"/>
      <c r="O98" s="6"/>
      <c r="P98" s="6"/>
      <c r="Q98" s="6"/>
      <c r="R98" s="6"/>
      <c r="S98" s="6"/>
      <c r="T98" s="6"/>
      <c r="U98" s="6"/>
      <c r="V98" s="6"/>
      <c r="W98" s="6"/>
      <c r="X98" s="6"/>
      <c r="Y98" s="6"/>
      <c r="Z98" s="6"/>
    </row>
    <row r="99" spans="2:26" ht="15.75" customHeight="1" x14ac:dyDescent="0.15">
      <c r="B99" s="6"/>
      <c r="C99" s="96"/>
      <c r="D99" s="33"/>
      <c r="E99" s="34"/>
      <c r="F99" s="96"/>
      <c r="G99" s="33"/>
      <c r="H99" s="98"/>
      <c r="I99" s="98"/>
      <c r="J99" s="157"/>
      <c r="K99" s="6"/>
      <c r="L99" s="6"/>
      <c r="M99" s="6"/>
      <c r="N99" s="6"/>
      <c r="O99" s="6"/>
      <c r="P99" s="6"/>
      <c r="Q99" s="6"/>
      <c r="R99" s="6"/>
      <c r="S99" s="6"/>
      <c r="T99" s="6"/>
      <c r="U99" s="6"/>
      <c r="V99" s="6"/>
      <c r="W99" s="6"/>
      <c r="X99" s="6"/>
      <c r="Y99" s="6"/>
      <c r="Z99" s="6"/>
    </row>
    <row r="100" spans="2:26" ht="15.75" customHeight="1" x14ac:dyDescent="0.15">
      <c r="B100" s="6"/>
      <c r="C100" s="96"/>
      <c r="D100" s="33"/>
      <c r="E100" s="34"/>
      <c r="F100" s="96"/>
      <c r="G100" s="33"/>
      <c r="H100" s="98"/>
      <c r="I100" s="98"/>
      <c r="J100" s="157"/>
      <c r="K100" s="6"/>
      <c r="L100" s="6"/>
      <c r="M100" s="6"/>
      <c r="N100" s="6"/>
      <c r="O100" s="6"/>
      <c r="P100" s="6"/>
      <c r="Q100" s="6"/>
      <c r="R100" s="6"/>
      <c r="S100" s="6"/>
      <c r="T100" s="6"/>
      <c r="U100" s="6"/>
      <c r="V100" s="6"/>
      <c r="W100" s="6"/>
      <c r="X100" s="6"/>
      <c r="Y100" s="6"/>
      <c r="Z100" s="6"/>
    </row>
    <row r="101" spans="2:26" ht="15.75" customHeight="1" x14ac:dyDescent="0.15">
      <c r="B101" s="6"/>
      <c r="C101" s="96"/>
      <c r="D101" s="33"/>
      <c r="E101" s="34"/>
      <c r="F101" s="96"/>
      <c r="G101" s="33"/>
      <c r="H101" s="98"/>
      <c r="I101" s="98"/>
      <c r="J101" s="157"/>
      <c r="K101" s="6"/>
      <c r="L101" s="6"/>
      <c r="M101" s="6"/>
      <c r="N101" s="6"/>
      <c r="O101" s="6"/>
      <c r="P101" s="6"/>
      <c r="Q101" s="6"/>
      <c r="R101" s="6"/>
      <c r="S101" s="6"/>
      <c r="T101" s="6"/>
      <c r="U101" s="6"/>
      <c r="V101" s="6"/>
      <c r="W101" s="6"/>
      <c r="X101" s="6"/>
      <c r="Y101" s="6"/>
      <c r="Z101" s="6"/>
    </row>
    <row r="102" spans="2:26" ht="15.75" customHeight="1" x14ac:dyDescent="0.15">
      <c r="B102" s="6"/>
      <c r="C102" s="96"/>
      <c r="D102" s="33"/>
      <c r="E102" s="34"/>
      <c r="F102" s="96"/>
      <c r="G102" s="33"/>
      <c r="H102" s="98"/>
      <c r="I102" s="98"/>
      <c r="J102" s="157"/>
      <c r="K102" s="6"/>
      <c r="L102" s="6"/>
      <c r="M102" s="6"/>
      <c r="N102" s="6"/>
      <c r="O102" s="6"/>
      <c r="P102" s="6"/>
      <c r="Q102" s="6"/>
      <c r="R102" s="6"/>
      <c r="S102" s="6"/>
      <c r="T102" s="6"/>
      <c r="U102" s="6"/>
      <c r="V102" s="6"/>
      <c r="W102" s="6"/>
      <c r="X102" s="6"/>
      <c r="Y102" s="6"/>
      <c r="Z102" s="6"/>
    </row>
    <row r="103" spans="2:26" ht="15.75" customHeight="1" x14ac:dyDescent="0.15">
      <c r="B103" s="6"/>
      <c r="C103" s="96"/>
      <c r="D103" s="33"/>
      <c r="E103" s="34"/>
      <c r="F103" s="96"/>
      <c r="G103" s="33"/>
      <c r="H103" s="98"/>
      <c r="I103" s="98"/>
      <c r="J103" s="157"/>
      <c r="K103" s="6"/>
      <c r="L103" s="6"/>
      <c r="M103" s="6"/>
      <c r="N103" s="6"/>
      <c r="O103" s="6"/>
      <c r="P103" s="6"/>
      <c r="Q103" s="6"/>
      <c r="R103" s="6"/>
      <c r="S103" s="6"/>
      <c r="T103" s="6"/>
      <c r="U103" s="6"/>
      <c r="V103" s="6"/>
      <c r="W103" s="6"/>
      <c r="X103" s="6"/>
      <c r="Y103" s="6"/>
      <c r="Z103" s="6"/>
    </row>
    <row r="104" spans="2:26" ht="15.75" customHeight="1" x14ac:dyDescent="0.15">
      <c r="B104" s="6"/>
      <c r="C104" s="96"/>
      <c r="D104" s="33"/>
      <c r="E104" s="34"/>
      <c r="F104" s="96"/>
      <c r="G104" s="33"/>
      <c r="H104" s="98"/>
      <c r="I104" s="98"/>
      <c r="J104" s="157"/>
      <c r="K104" s="6"/>
      <c r="L104" s="6"/>
      <c r="M104" s="6"/>
      <c r="N104" s="6"/>
      <c r="O104" s="6"/>
      <c r="P104" s="6"/>
      <c r="Q104" s="6"/>
      <c r="R104" s="6"/>
      <c r="S104" s="6"/>
      <c r="T104" s="6"/>
      <c r="U104" s="6"/>
      <c r="V104" s="6"/>
      <c r="W104" s="6"/>
      <c r="X104" s="6"/>
      <c r="Y104" s="6"/>
      <c r="Z104" s="6"/>
    </row>
    <row r="105" spans="2:26" ht="15.75" customHeight="1" x14ac:dyDescent="0.15">
      <c r="C105" s="96"/>
      <c r="D105" s="33"/>
      <c r="E105" s="34"/>
      <c r="F105" s="96"/>
      <c r="G105" s="33"/>
      <c r="H105" s="98"/>
      <c r="I105" s="98"/>
      <c r="J105" s="157"/>
      <c r="K105" s="6"/>
      <c r="L105" s="6"/>
      <c r="M105" s="6"/>
      <c r="N105" s="6"/>
      <c r="O105" s="6"/>
      <c r="P105" s="6"/>
      <c r="Q105" s="6"/>
      <c r="R105" s="6"/>
      <c r="S105" s="6"/>
      <c r="T105" s="6"/>
      <c r="U105" s="6"/>
      <c r="V105" s="6"/>
      <c r="W105" s="6"/>
      <c r="X105" s="6"/>
      <c r="Y105" s="6"/>
      <c r="Z105" s="6"/>
    </row>
    <row r="106" spans="2:26" ht="15.75" customHeight="1" x14ac:dyDescent="0.15">
      <c r="C106" s="96"/>
      <c r="D106" s="33"/>
      <c r="E106" s="34"/>
      <c r="F106" s="96"/>
      <c r="G106" s="33"/>
      <c r="H106" s="98"/>
      <c r="I106" s="98"/>
      <c r="J106" s="157"/>
      <c r="K106" s="6"/>
      <c r="L106" s="6"/>
      <c r="M106" s="6"/>
      <c r="N106" s="6"/>
      <c r="O106" s="6"/>
      <c r="P106" s="6"/>
      <c r="Q106" s="6"/>
      <c r="R106" s="6"/>
      <c r="S106" s="6"/>
      <c r="T106" s="6"/>
      <c r="U106" s="6"/>
      <c r="V106" s="6"/>
      <c r="W106" s="6"/>
      <c r="X106" s="6"/>
      <c r="Y106" s="6"/>
      <c r="Z106" s="6"/>
    </row>
    <row r="107" spans="2:26" ht="15.75" customHeight="1" x14ac:dyDescent="0.15">
      <c r="C107" s="96"/>
      <c r="D107" s="33"/>
      <c r="E107" s="34"/>
      <c r="F107" s="96"/>
      <c r="G107" s="33"/>
      <c r="H107" s="98"/>
      <c r="I107" s="98"/>
      <c r="J107" s="157"/>
      <c r="K107" s="6"/>
      <c r="L107" s="6"/>
      <c r="M107" s="6"/>
      <c r="N107" s="6"/>
      <c r="O107" s="6"/>
      <c r="P107" s="6"/>
      <c r="Q107" s="6"/>
      <c r="R107" s="6"/>
      <c r="S107" s="6"/>
      <c r="T107" s="6"/>
      <c r="U107" s="6"/>
      <c r="V107" s="6"/>
      <c r="W107" s="6"/>
      <c r="X107" s="6"/>
      <c r="Y107" s="6"/>
      <c r="Z107" s="6"/>
    </row>
    <row r="108" spans="2:26" ht="15.75" customHeight="1" x14ac:dyDescent="0.15">
      <c r="C108" s="96"/>
      <c r="D108" s="33"/>
      <c r="E108" s="34"/>
      <c r="F108" s="96"/>
      <c r="G108" s="33"/>
      <c r="H108" s="98"/>
      <c r="I108" s="98"/>
      <c r="J108" s="157"/>
      <c r="K108" s="6"/>
      <c r="L108" s="6"/>
      <c r="M108" s="6"/>
      <c r="N108" s="6"/>
      <c r="O108" s="6"/>
      <c r="P108" s="6"/>
      <c r="Q108" s="6"/>
      <c r="R108" s="6"/>
      <c r="S108" s="6"/>
      <c r="T108" s="6"/>
      <c r="U108" s="6"/>
      <c r="V108" s="6"/>
      <c r="W108" s="6"/>
      <c r="X108" s="6"/>
      <c r="Y108" s="6"/>
      <c r="Z108" s="6"/>
    </row>
    <row r="109" spans="2:26" ht="15.75" customHeight="1" x14ac:dyDescent="0.15">
      <c r="C109" s="96"/>
      <c r="D109" s="33"/>
      <c r="E109" s="34"/>
      <c r="F109" s="96"/>
      <c r="G109" s="33"/>
      <c r="H109" s="98"/>
      <c r="I109" s="98"/>
      <c r="J109" s="157"/>
      <c r="K109" s="6"/>
      <c r="L109" s="6"/>
      <c r="M109" s="6"/>
      <c r="N109" s="6"/>
      <c r="O109" s="6"/>
      <c r="P109" s="6"/>
      <c r="Q109" s="6"/>
      <c r="R109" s="6"/>
      <c r="S109" s="6"/>
      <c r="T109" s="6"/>
      <c r="U109" s="6"/>
      <c r="V109" s="6"/>
      <c r="W109" s="6"/>
      <c r="X109" s="6"/>
      <c r="Y109" s="6"/>
      <c r="Z109" s="6"/>
    </row>
    <row r="110" spans="2:26" ht="15.75" customHeight="1" x14ac:dyDescent="0.15">
      <c r="C110" s="96"/>
      <c r="D110" s="33"/>
      <c r="E110" s="34"/>
      <c r="F110" s="96"/>
      <c r="G110" s="33"/>
      <c r="H110" s="98"/>
      <c r="I110" s="98"/>
      <c r="J110" s="157"/>
      <c r="K110" s="6"/>
      <c r="L110" s="6"/>
      <c r="M110" s="6"/>
      <c r="N110" s="6"/>
      <c r="O110" s="6"/>
      <c r="P110" s="6"/>
      <c r="Q110" s="6"/>
      <c r="R110" s="6"/>
      <c r="S110" s="6"/>
      <c r="T110" s="6"/>
      <c r="U110" s="6"/>
      <c r="V110" s="6"/>
      <c r="W110" s="6"/>
      <c r="X110" s="6"/>
      <c r="Y110" s="6"/>
      <c r="Z110" s="6"/>
    </row>
    <row r="111" spans="2:26" ht="15.75" customHeight="1" x14ac:dyDescent="0.15">
      <c r="C111" s="96"/>
      <c r="D111" s="33"/>
      <c r="E111" s="34"/>
      <c r="F111" s="96"/>
      <c r="G111" s="33"/>
      <c r="H111" s="98"/>
      <c r="I111" s="98"/>
      <c r="J111" s="157"/>
      <c r="K111" s="6"/>
      <c r="L111" s="6"/>
      <c r="M111" s="6"/>
      <c r="N111" s="6"/>
      <c r="O111" s="6"/>
      <c r="P111" s="6"/>
      <c r="Q111" s="6"/>
      <c r="R111" s="6"/>
      <c r="S111" s="6"/>
      <c r="T111" s="6"/>
      <c r="U111" s="6"/>
      <c r="V111" s="6"/>
      <c r="W111" s="6"/>
      <c r="X111" s="6"/>
      <c r="Y111" s="6"/>
      <c r="Z111" s="6"/>
    </row>
    <row r="112" spans="2:26" ht="15.75" customHeight="1" x14ac:dyDescent="0.15">
      <c r="C112" s="96"/>
      <c r="D112" s="33"/>
      <c r="E112" s="34"/>
      <c r="F112" s="96"/>
      <c r="G112" s="33"/>
      <c r="H112" s="98"/>
      <c r="I112" s="98"/>
      <c r="J112" s="157"/>
      <c r="K112" s="6"/>
      <c r="L112" s="6"/>
      <c r="M112" s="6"/>
      <c r="N112" s="6"/>
      <c r="O112" s="6"/>
      <c r="P112" s="6"/>
      <c r="Q112" s="6"/>
      <c r="R112" s="6"/>
      <c r="S112" s="6"/>
      <c r="T112" s="6"/>
      <c r="U112" s="6"/>
      <c r="V112" s="6"/>
      <c r="W112" s="6"/>
      <c r="X112" s="6"/>
      <c r="Y112" s="6"/>
      <c r="Z112" s="6"/>
    </row>
    <row r="113" spans="3:26" ht="15.75" customHeight="1" x14ac:dyDescent="0.15">
      <c r="C113" s="96"/>
      <c r="D113" s="33"/>
      <c r="E113" s="34"/>
      <c r="F113" s="96"/>
      <c r="G113" s="33"/>
      <c r="H113" s="98"/>
      <c r="I113" s="98"/>
      <c r="J113" s="157"/>
      <c r="K113" s="6"/>
      <c r="L113" s="6"/>
      <c r="M113" s="6"/>
      <c r="N113" s="6"/>
      <c r="O113" s="6"/>
      <c r="P113" s="6"/>
      <c r="Q113" s="6"/>
      <c r="R113" s="6"/>
      <c r="S113" s="6"/>
      <c r="T113" s="6"/>
      <c r="U113" s="6"/>
      <c r="V113" s="6"/>
      <c r="W113" s="6"/>
      <c r="X113" s="6"/>
      <c r="Y113" s="6"/>
      <c r="Z113" s="6"/>
    </row>
    <row r="114" spans="3:26" ht="15.75" customHeight="1" x14ac:dyDescent="0.15">
      <c r="C114" s="96"/>
      <c r="D114" s="33"/>
      <c r="E114" s="34"/>
      <c r="F114" s="96"/>
      <c r="G114" s="33"/>
      <c r="H114" s="98"/>
      <c r="I114" s="98"/>
      <c r="J114" s="157"/>
      <c r="K114" s="6"/>
      <c r="L114" s="6"/>
      <c r="M114" s="6"/>
      <c r="N114" s="6"/>
      <c r="O114" s="6"/>
      <c r="P114" s="6"/>
      <c r="Q114" s="6"/>
      <c r="R114" s="6"/>
      <c r="S114" s="6"/>
      <c r="T114" s="6"/>
      <c r="U114" s="6"/>
      <c r="V114" s="6"/>
      <c r="W114" s="6"/>
      <c r="X114" s="6"/>
      <c r="Y114" s="6"/>
      <c r="Z114" s="6"/>
    </row>
    <row r="115" spans="3:26" ht="15.75" customHeight="1" x14ac:dyDescent="0.15">
      <c r="C115" s="96"/>
      <c r="D115" s="33"/>
      <c r="E115" s="34"/>
      <c r="F115" s="96"/>
      <c r="G115" s="33"/>
      <c r="H115" s="98"/>
      <c r="I115" s="98"/>
      <c r="J115" s="157"/>
      <c r="K115" s="6"/>
      <c r="L115" s="6"/>
      <c r="M115" s="6"/>
      <c r="N115" s="6"/>
      <c r="O115" s="6"/>
      <c r="P115" s="6"/>
      <c r="Q115" s="6"/>
      <c r="R115" s="6"/>
      <c r="S115" s="6"/>
      <c r="T115" s="6"/>
      <c r="U115" s="6"/>
      <c r="V115" s="6"/>
      <c r="W115" s="6"/>
      <c r="X115" s="6"/>
      <c r="Y115" s="6"/>
      <c r="Z115" s="6"/>
    </row>
    <row r="116" spans="3:26" ht="15.75" customHeight="1" x14ac:dyDescent="0.15">
      <c r="C116" s="96"/>
      <c r="D116" s="33"/>
      <c r="E116" s="34"/>
      <c r="F116" s="96"/>
      <c r="G116" s="33"/>
      <c r="H116" s="98"/>
      <c r="I116" s="98"/>
      <c r="J116" s="157"/>
      <c r="K116" s="6"/>
      <c r="L116" s="6"/>
      <c r="M116" s="6"/>
      <c r="N116" s="6"/>
      <c r="O116" s="6"/>
      <c r="P116" s="6"/>
      <c r="Q116" s="6"/>
      <c r="R116" s="6"/>
      <c r="S116" s="6"/>
      <c r="T116" s="6"/>
      <c r="U116" s="6"/>
      <c r="V116" s="6"/>
      <c r="W116" s="6"/>
      <c r="X116" s="6"/>
      <c r="Y116" s="6"/>
      <c r="Z116" s="6"/>
    </row>
    <row r="117" spans="3:26" ht="15.75" customHeight="1" x14ac:dyDescent="0.15">
      <c r="C117" s="96"/>
      <c r="D117" s="33"/>
      <c r="E117" s="34"/>
      <c r="F117" s="96"/>
      <c r="G117" s="33"/>
      <c r="H117" s="98"/>
      <c r="I117" s="98"/>
      <c r="J117" s="157"/>
      <c r="K117" s="6"/>
      <c r="L117" s="6"/>
      <c r="M117" s="6"/>
      <c r="N117" s="6"/>
      <c r="O117" s="6"/>
      <c r="P117" s="6"/>
      <c r="Q117" s="6"/>
      <c r="R117" s="6"/>
      <c r="S117" s="6"/>
      <c r="T117" s="6"/>
      <c r="U117" s="6"/>
      <c r="V117" s="6"/>
      <c r="W117" s="6"/>
      <c r="X117" s="6"/>
      <c r="Y117" s="6"/>
      <c r="Z117" s="6"/>
    </row>
    <row r="118" spans="3:26" ht="15.75" customHeight="1" x14ac:dyDescent="0.15">
      <c r="C118" s="96"/>
      <c r="D118" s="33"/>
      <c r="E118" s="34"/>
      <c r="F118" s="96"/>
      <c r="G118" s="33"/>
      <c r="H118" s="98"/>
      <c r="I118" s="98"/>
      <c r="J118" s="157"/>
      <c r="K118" s="6"/>
      <c r="L118" s="6"/>
      <c r="M118" s="6"/>
      <c r="N118" s="6"/>
      <c r="O118" s="6"/>
      <c r="P118" s="6"/>
      <c r="Q118" s="6"/>
      <c r="R118" s="6"/>
      <c r="S118" s="6"/>
      <c r="T118" s="6"/>
      <c r="U118" s="6"/>
      <c r="V118" s="6"/>
      <c r="W118" s="6"/>
      <c r="X118" s="6"/>
      <c r="Y118" s="6"/>
      <c r="Z118" s="6"/>
    </row>
    <row r="119" spans="3:26" ht="15.75" customHeight="1" x14ac:dyDescent="0.15">
      <c r="C119" s="96"/>
      <c r="D119" s="33"/>
      <c r="E119" s="34"/>
      <c r="F119" s="96"/>
      <c r="G119" s="33"/>
      <c r="H119" s="98"/>
      <c r="I119" s="98"/>
      <c r="J119" s="157"/>
      <c r="K119" s="6"/>
      <c r="L119" s="6"/>
      <c r="M119" s="6"/>
      <c r="N119" s="6"/>
      <c r="O119" s="6"/>
      <c r="P119" s="6"/>
      <c r="Q119" s="6"/>
      <c r="R119" s="6"/>
      <c r="S119" s="6"/>
      <c r="T119" s="6"/>
      <c r="U119" s="6"/>
      <c r="V119" s="6"/>
      <c r="W119" s="6"/>
      <c r="X119" s="6"/>
      <c r="Y119" s="6"/>
      <c r="Z119" s="6"/>
    </row>
    <row r="120" spans="3:26" ht="15.75" customHeight="1" x14ac:dyDescent="0.15">
      <c r="C120" s="96"/>
      <c r="D120" s="33"/>
      <c r="E120" s="34"/>
      <c r="F120" s="96"/>
      <c r="G120" s="33"/>
      <c r="H120" s="98"/>
      <c r="I120" s="98"/>
      <c r="J120" s="157"/>
      <c r="K120" s="6"/>
      <c r="L120" s="6"/>
      <c r="M120" s="6"/>
      <c r="N120" s="6"/>
      <c r="O120" s="6"/>
      <c r="P120" s="6"/>
      <c r="Q120" s="6"/>
      <c r="R120" s="6"/>
      <c r="S120" s="6"/>
      <c r="T120" s="6"/>
      <c r="U120" s="6"/>
      <c r="V120" s="6"/>
      <c r="W120" s="6"/>
      <c r="X120" s="6"/>
      <c r="Y120" s="6"/>
      <c r="Z120" s="6"/>
    </row>
    <row r="121" spans="3:26" ht="15.75" customHeight="1" x14ac:dyDescent="0.15">
      <c r="C121" s="96"/>
      <c r="D121" s="33"/>
      <c r="E121" s="34"/>
      <c r="F121" s="96"/>
      <c r="G121" s="33"/>
      <c r="H121" s="98"/>
      <c r="I121" s="98"/>
      <c r="J121" s="157"/>
      <c r="K121" s="6"/>
      <c r="L121" s="6"/>
      <c r="M121" s="6"/>
      <c r="N121" s="6"/>
      <c r="O121" s="6"/>
      <c r="P121" s="6"/>
      <c r="Q121" s="6"/>
      <c r="R121" s="6"/>
      <c r="S121" s="6"/>
      <c r="T121" s="6"/>
      <c r="U121" s="6"/>
      <c r="V121" s="6"/>
      <c r="W121" s="6"/>
      <c r="X121" s="6"/>
      <c r="Y121" s="6"/>
      <c r="Z121" s="6"/>
    </row>
    <row r="122" spans="3:26" ht="15.75" customHeight="1" x14ac:dyDescent="0.15">
      <c r="C122" s="96"/>
      <c r="D122" s="33"/>
      <c r="E122" s="34"/>
      <c r="F122" s="96"/>
      <c r="G122" s="33"/>
      <c r="H122" s="98"/>
      <c r="I122" s="98"/>
      <c r="J122" s="157"/>
      <c r="K122" s="6"/>
      <c r="L122" s="6"/>
      <c r="M122" s="6"/>
      <c r="N122" s="6"/>
      <c r="O122" s="6"/>
      <c r="P122" s="6"/>
      <c r="Q122" s="6"/>
      <c r="R122" s="6"/>
      <c r="S122" s="6"/>
      <c r="T122" s="6"/>
      <c r="U122" s="6"/>
      <c r="V122" s="6"/>
      <c r="W122" s="6"/>
      <c r="X122" s="6"/>
      <c r="Y122" s="6"/>
      <c r="Z122" s="6"/>
    </row>
    <row r="123" spans="3:26" ht="15.75" customHeight="1" x14ac:dyDescent="0.15">
      <c r="C123" s="96"/>
      <c r="D123" s="33"/>
      <c r="E123" s="34"/>
      <c r="F123" s="96"/>
      <c r="G123" s="33"/>
      <c r="H123" s="98"/>
      <c r="I123" s="98"/>
      <c r="J123" s="157"/>
      <c r="K123" s="6"/>
      <c r="L123" s="6"/>
      <c r="M123" s="6"/>
      <c r="N123" s="6"/>
      <c r="O123" s="6"/>
      <c r="P123" s="6"/>
      <c r="Q123" s="6"/>
      <c r="R123" s="6"/>
      <c r="S123" s="6"/>
      <c r="T123" s="6"/>
      <c r="U123" s="6"/>
      <c r="V123" s="6"/>
      <c r="W123" s="6"/>
      <c r="X123" s="6"/>
      <c r="Y123" s="6"/>
      <c r="Z123" s="6"/>
    </row>
    <row r="124" spans="3:26" ht="15.75" customHeight="1" x14ac:dyDescent="0.15">
      <c r="C124" s="96"/>
      <c r="D124" s="33"/>
      <c r="E124" s="34"/>
      <c r="F124" s="96"/>
      <c r="G124" s="33"/>
      <c r="H124" s="98"/>
      <c r="I124" s="98"/>
      <c r="J124" s="157"/>
      <c r="K124" s="6"/>
      <c r="L124" s="6"/>
      <c r="M124" s="6"/>
      <c r="N124" s="6"/>
      <c r="O124" s="6"/>
      <c r="P124" s="6"/>
      <c r="Q124" s="6"/>
      <c r="R124" s="6"/>
      <c r="S124" s="6"/>
      <c r="T124" s="6"/>
      <c r="U124" s="6"/>
      <c r="V124" s="6"/>
      <c r="W124" s="6"/>
      <c r="X124" s="6"/>
      <c r="Y124" s="6"/>
      <c r="Z124" s="6"/>
    </row>
    <row r="125" spans="3:26" ht="15.75" customHeight="1" x14ac:dyDescent="0.15">
      <c r="C125" s="96"/>
      <c r="D125" s="33"/>
      <c r="E125" s="34"/>
      <c r="F125" s="96"/>
      <c r="G125" s="33"/>
      <c r="H125" s="98"/>
      <c r="I125" s="98"/>
      <c r="J125" s="157"/>
      <c r="K125" s="6"/>
      <c r="L125" s="6"/>
      <c r="M125" s="6"/>
      <c r="N125" s="6"/>
      <c r="O125" s="6"/>
      <c r="P125" s="6"/>
      <c r="Q125" s="6"/>
      <c r="R125" s="6"/>
      <c r="S125" s="6"/>
      <c r="T125" s="6"/>
      <c r="U125" s="6"/>
      <c r="V125" s="6"/>
      <c r="W125" s="6"/>
      <c r="X125" s="6"/>
      <c r="Y125" s="6"/>
      <c r="Z125" s="6"/>
    </row>
    <row r="126" spans="3:26" ht="15.75" customHeight="1" x14ac:dyDescent="0.15">
      <c r="C126" s="96"/>
      <c r="D126" s="33"/>
      <c r="E126" s="34"/>
      <c r="F126" s="96"/>
      <c r="G126" s="33"/>
      <c r="H126" s="98"/>
      <c r="I126" s="98"/>
      <c r="J126" s="157"/>
      <c r="K126" s="6"/>
      <c r="L126" s="6"/>
      <c r="M126" s="6"/>
      <c r="N126" s="6"/>
      <c r="O126" s="6"/>
      <c r="P126" s="6"/>
      <c r="Q126" s="6"/>
      <c r="R126" s="6"/>
      <c r="S126" s="6"/>
      <c r="T126" s="6"/>
      <c r="U126" s="6"/>
      <c r="V126" s="6"/>
      <c r="W126" s="6"/>
      <c r="X126" s="6"/>
      <c r="Y126" s="6"/>
      <c r="Z126" s="6"/>
    </row>
    <row r="127" spans="3:26" ht="15.75" customHeight="1" x14ac:dyDescent="0.15">
      <c r="C127" s="96"/>
      <c r="D127" s="33"/>
      <c r="E127" s="34"/>
      <c r="F127" s="96"/>
      <c r="G127" s="33"/>
      <c r="H127" s="98"/>
      <c r="I127" s="98"/>
      <c r="J127" s="157"/>
      <c r="K127" s="6"/>
      <c r="L127" s="6"/>
      <c r="M127" s="6"/>
      <c r="N127" s="6"/>
      <c r="O127" s="6"/>
      <c r="P127" s="6"/>
      <c r="Q127" s="6"/>
      <c r="R127" s="6"/>
      <c r="S127" s="6"/>
      <c r="T127" s="6"/>
      <c r="U127" s="6"/>
      <c r="V127" s="6"/>
      <c r="W127" s="6"/>
      <c r="X127" s="6"/>
      <c r="Y127" s="6"/>
      <c r="Z127" s="6"/>
    </row>
    <row r="128" spans="3:26" ht="15.75" customHeight="1" x14ac:dyDescent="0.15">
      <c r="C128" s="96"/>
      <c r="D128" s="33"/>
      <c r="E128" s="34"/>
      <c r="F128" s="96"/>
      <c r="G128" s="33"/>
      <c r="H128" s="98"/>
      <c r="I128" s="98"/>
      <c r="J128" s="157"/>
      <c r="K128" s="6"/>
      <c r="L128" s="6"/>
      <c r="M128" s="6"/>
      <c r="N128" s="6"/>
      <c r="O128" s="6"/>
      <c r="P128" s="6"/>
      <c r="Q128" s="6"/>
      <c r="R128" s="6"/>
      <c r="S128" s="6"/>
      <c r="T128" s="6"/>
      <c r="U128" s="6"/>
      <c r="V128" s="6"/>
      <c r="W128" s="6"/>
      <c r="X128" s="6"/>
      <c r="Y128" s="6"/>
      <c r="Z128" s="6"/>
    </row>
    <row r="129" spans="3:26" ht="15.75" customHeight="1" x14ac:dyDescent="0.15">
      <c r="C129" s="96"/>
      <c r="D129" s="33"/>
      <c r="E129" s="34"/>
      <c r="F129" s="96"/>
      <c r="G129" s="33"/>
      <c r="H129" s="98"/>
      <c r="I129" s="98"/>
      <c r="J129" s="157"/>
      <c r="K129" s="6"/>
      <c r="L129" s="6"/>
      <c r="M129" s="6"/>
      <c r="N129" s="6"/>
      <c r="O129" s="6"/>
      <c r="P129" s="6"/>
      <c r="Q129" s="6"/>
      <c r="R129" s="6"/>
      <c r="S129" s="6"/>
      <c r="T129" s="6"/>
      <c r="U129" s="6"/>
      <c r="V129" s="6"/>
      <c r="W129" s="6"/>
      <c r="X129" s="6"/>
      <c r="Y129" s="6"/>
      <c r="Z129" s="6"/>
    </row>
    <row r="130" spans="3:26" ht="15.75" customHeight="1" x14ac:dyDescent="0.15">
      <c r="C130" s="96"/>
      <c r="D130" s="33"/>
      <c r="E130" s="34"/>
      <c r="F130" s="96"/>
      <c r="G130" s="33"/>
      <c r="H130" s="98"/>
      <c r="I130" s="98"/>
      <c r="J130" s="157"/>
      <c r="K130" s="6"/>
      <c r="L130" s="6"/>
      <c r="M130" s="6"/>
      <c r="N130" s="6"/>
      <c r="O130" s="6"/>
      <c r="P130" s="6"/>
      <c r="Q130" s="6"/>
      <c r="R130" s="6"/>
      <c r="S130" s="6"/>
      <c r="T130" s="6"/>
      <c r="U130" s="6"/>
      <c r="V130" s="6"/>
      <c r="W130" s="6"/>
      <c r="X130" s="6"/>
      <c r="Y130" s="6"/>
      <c r="Z130" s="6"/>
    </row>
    <row r="131" spans="3:26" ht="15.75" customHeight="1" x14ac:dyDescent="0.15">
      <c r="C131" s="96"/>
      <c r="D131" s="33"/>
      <c r="E131" s="34"/>
      <c r="F131" s="96"/>
      <c r="G131" s="33"/>
      <c r="H131" s="98"/>
      <c r="I131" s="98"/>
      <c r="J131" s="157"/>
      <c r="K131" s="6"/>
      <c r="L131" s="6"/>
      <c r="M131" s="6"/>
      <c r="N131" s="6"/>
      <c r="O131" s="6"/>
      <c r="P131" s="6"/>
      <c r="Q131" s="6"/>
      <c r="R131" s="6"/>
      <c r="S131" s="6"/>
      <c r="T131" s="6"/>
      <c r="U131" s="6"/>
      <c r="V131" s="6"/>
      <c r="W131" s="6"/>
      <c r="X131" s="6"/>
      <c r="Y131" s="6"/>
      <c r="Z131" s="6"/>
    </row>
    <row r="132" spans="3:26" ht="15.75" customHeight="1" x14ac:dyDescent="0.15">
      <c r="C132" s="96"/>
      <c r="D132" s="33"/>
      <c r="E132" s="34"/>
      <c r="F132" s="96"/>
      <c r="G132" s="33"/>
      <c r="H132" s="98"/>
      <c r="I132" s="98"/>
      <c r="J132" s="157"/>
      <c r="K132" s="6"/>
      <c r="L132" s="6"/>
      <c r="M132" s="6"/>
      <c r="N132" s="6"/>
      <c r="O132" s="6"/>
      <c r="P132" s="6"/>
      <c r="Q132" s="6"/>
      <c r="R132" s="6"/>
      <c r="S132" s="6"/>
      <c r="T132" s="6"/>
      <c r="U132" s="6"/>
      <c r="V132" s="6"/>
      <c r="W132" s="6"/>
      <c r="X132" s="6"/>
      <c r="Y132" s="6"/>
      <c r="Z132" s="6"/>
    </row>
    <row r="133" spans="3:26" ht="15.75" customHeight="1" x14ac:dyDescent="0.15">
      <c r="C133" s="96"/>
      <c r="D133" s="33"/>
      <c r="E133" s="34"/>
      <c r="F133" s="96"/>
      <c r="G133" s="33"/>
      <c r="H133" s="98"/>
      <c r="I133" s="98"/>
      <c r="J133" s="157"/>
      <c r="K133" s="6"/>
      <c r="L133" s="6"/>
      <c r="M133" s="6"/>
      <c r="N133" s="6"/>
      <c r="O133" s="6"/>
      <c r="P133" s="6"/>
      <c r="Q133" s="6"/>
      <c r="R133" s="6"/>
      <c r="S133" s="6"/>
      <c r="T133" s="6"/>
      <c r="U133" s="6"/>
      <c r="V133" s="6"/>
      <c r="W133" s="6"/>
      <c r="X133" s="6"/>
      <c r="Y133" s="6"/>
      <c r="Z133" s="6"/>
    </row>
    <row r="134" spans="3:26" ht="15.75" customHeight="1" x14ac:dyDescent="0.15">
      <c r="C134" s="96"/>
      <c r="D134" s="33"/>
      <c r="E134" s="34"/>
      <c r="F134" s="96"/>
      <c r="G134" s="33"/>
      <c r="H134" s="98"/>
      <c r="I134" s="98"/>
      <c r="J134" s="157"/>
      <c r="K134" s="6"/>
      <c r="L134" s="6"/>
      <c r="M134" s="6"/>
      <c r="N134" s="6"/>
      <c r="O134" s="6"/>
      <c r="P134" s="6"/>
      <c r="Q134" s="6"/>
      <c r="R134" s="6"/>
      <c r="S134" s="6"/>
      <c r="T134" s="6"/>
      <c r="U134" s="6"/>
      <c r="V134" s="6"/>
      <c r="W134" s="6"/>
      <c r="X134" s="6"/>
      <c r="Y134" s="6"/>
      <c r="Z134" s="6"/>
    </row>
    <row r="135" spans="3:26" ht="15.75" customHeight="1" x14ac:dyDescent="0.15">
      <c r="C135" s="96"/>
      <c r="D135" s="33"/>
      <c r="E135" s="34"/>
      <c r="F135" s="96"/>
      <c r="G135" s="33"/>
      <c r="H135" s="98"/>
      <c r="I135" s="98"/>
      <c r="J135" s="157"/>
      <c r="K135" s="6"/>
      <c r="L135" s="6"/>
      <c r="M135" s="6"/>
      <c r="N135" s="6"/>
      <c r="O135" s="6"/>
      <c r="P135" s="6"/>
      <c r="Q135" s="6"/>
      <c r="R135" s="6"/>
      <c r="S135" s="6"/>
      <c r="T135" s="6"/>
      <c r="U135" s="6"/>
      <c r="V135" s="6"/>
      <c r="W135" s="6"/>
      <c r="X135" s="6"/>
      <c r="Y135" s="6"/>
      <c r="Z135" s="6"/>
    </row>
    <row r="136" spans="3:26" ht="15.75" customHeight="1" x14ac:dyDescent="0.15">
      <c r="C136" s="96"/>
      <c r="D136" s="33"/>
      <c r="E136" s="34"/>
      <c r="F136" s="96"/>
      <c r="G136" s="33"/>
      <c r="H136" s="98"/>
      <c r="I136" s="98"/>
      <c r="J136" s="157"/>
      <c r="K136" s="6"/>
      <c r="L136" s="6"/>
      <c r="M136" s="6"/>
      <c r="N136" s="6"/>
      <c r="O136" s="6"/>
      <c r="P136" s="6"/>
      <c r="Q136" s="6"/>
      <c r="R136" s="6"/>
      <c r="S136" s="6"/>
      <c r="T136" s="6"/>
      <c r="U136" s="6"/>
      <c r="V136" s="6"/>
      <c r="W136" s="6"/>
      <c r="X136" s="6"/>
      <c r="Y136" s="6"/>
      <c r="Z136" s="6"/>
    </row>
    <row r="137" spans="3:26" ht="15.75" customHeight="1" x14ac:dyDescent="0.15">
      <c r="C137" s="96"/>
      <c r="D137" s="33"/>
      <c r="E137" s="34"/>
      <c r="F137" s="96"/>
      <c r="G137" s="33"/>
      <c r="H137" s="98"/>
      <c r="I137" s="98"/>
      <c r="J137" s="157"/>
      <c r="K137" s="6"/>
      <c r="L137" s="6"/>
      <c r="M137" s="6"/>
      <c r="N137" s="6"/>
      <c r="O137" s="6"/>
      <c r="P137" s="6"/>
      <c r="Q137" s="6"/>
      <c r="R137" s="6"/>
      <c r="S137" s="6"/>
      <c r="T137" s="6"/>
      <c r="U137" s="6"/>
      <c r="V137" s="6"/>
      <c r="W137" s="6"/>
      <c r="X137" s="6"/>
      <c r="Y137" s="6"/>
      <c r="Z137" s="6"/>
    </row>
    <row r="138" spans="3:26" ht="15.75" customHeight="1" x14ac:dyDescent="0.15">
      <c r="C138" s="96"/>
      <c r="D138" s="33"/>
      <c r="E138" s="34"/>
      <c r="F138" s="96"/>
      <c r="G138" s="33"/>
      <c r="H138" s="98"/>
      <c r="I138" s="98"/>
      <c r="J138" s="157"/>
      <c r="K138" s="6"/>
      <c r="L138" s="6"/>
      <c r="M138" s="6"/>
      <c r="N138" s="6"/>
      <c r="O138" s="6"/>
      <c r="P138" s="6"/>
      <c r="Q138" s="6"/>
      <c r="R138" s="6"/>
      <c r="S138" s="6"/>
      <c r="T138" s="6"/>
      <c r="U138" s="6"/>
      <c r="V138" s="6"/>
      <c r="W138" s="6"/>
      <c r="X138" s="6"/>
      <c r="Y138" s="6"/>
      <c r="Z138" s="6"/>
    </row>
    <row r="139" spans="3:26" ht="15.75" customHeight="1" x14ac:dyDescent="0.15">
      <c r="C139" s="96"/>
      <c r="D139" s="33"/>
      <c r="E139" s="34"/>
      <c r="F139" s="96"/>
      <c r="G139" s="33"/>
      <c r="H139" s="98"/>
      <c r="I139" s="98"/>
      <c r="J139" s="157"/>
      <c r="K139" s="6"/>
      <c r="L139" s="6"/>
      <c r="M139" s="6"/>
      <c r="N139" s="6"/>
      <c r="O139" s="6"/>
      <c r="P139" s="6"/>
      <c r="Q139" s="6"/>
      <c r="R139" s="6"/>
      <c r="S139" s="6"/>
      <c r="T139" s="6"/>
      <c r="U139" s="6"/>
      <c r="V139" s="6"/>
      <c r="W139" s="6"/>
      <c r="X139" s="6"/>
      <c r="Y139" s="6"/>
      <c r="Z139" s="6"/>
    </row>
    <row r="140" spans="3:26" ht="15.75" customHeight="1" x14ac:dyDescent="0.15">
      <c r="C140" s="96"/>
      <c r="D140" s="33"/>
      <c r="E140" s="34"/>
      <c r="F140" s="96"/>
      <c r="G140" s="33"/>
      <c r="H140" s="98"/>
      <c r="I140" s="98"/>
      <c r="J140" s="157"/>
      <c r="K140" s="6"/>
      <c r="L140" s="6"/>
      <c r="M140" s="6"/>
      <c r="N140" s="6"/>
      <c r="O140" s="6"/>
      <c r="P140" s="6"/>
      <c r="Q140" s="6"/>
      <c r="R140" s="6"/>
      <c r="S140" s="6"/>
      <c r="T140" s="6"/>
      <c r="U140" s="6"/>
      <c r="V140" s="6"/>
      <c r="W140" s="6"/>
      <c r="X140" s="6"/>
      <c r="Y140" s="6"/>
      <c r="Z140" s="6"/>
    </row>
    <row r="141" spans="3:26" ht="15.75" customHeight="1" x14ac:dyDescent="0.15">
      <c r="C141" s="96"/>
      <c r="D141" s="33"/>
      <c r="E141" s="34"/>
      <c r="F141" s="96"/>
      <c r="G141" s="33"/>
      <c r="H141" s="98"/>
      <c r="I141" s="98"/>
      <c r="J141" s="157"/>
      <c r="K141" s="6"/>
      <c r="L141" s="6"/>
      <c r="M141" s="6"/>
      <c r="N141" s="6"/>
      <c r="O141" s="6"/>
      <c r="P141" s="6"/>
      <c r="Q141" s="6"/>
      <c r="R141" s="6"/>
      <c r="S141" s="6"/>
      <c r="T141" s="6"/>
      <c r="U141" s="6"/>
      <c r="V141" s="6"/>
      <c r="W141" s="6"/>
      <c r="X141" s="6"/>
      <c r="Y141" s="6"/>
      <c r="Z141" s="6"/>
    </row>
    <row r="142" spans="3:26" ht="15.75" customHeight="1" x14ac:dyDescent="0.15">
      <c r="C142" s="96"/>
      <c r="D142" s="33"/>
      <c r="E142" s="34"/>
      <c r="F142" s="96"/>
      <c r="G142" s="33"/>
      <c r="H142" s="98"/>
      <c r="I142" s="98"/>
      <c r="J142" s="157"/>
      <c r="K142" s="6"/>
      <c r="L142" s="6"/>
      <c r="M142" s="6"/>
      <c r="N142" s="6"/>
      <c r="O142" s="6"/>
      <c r="P142" s="6"/>
      <c r="Q142" s="6"/>
      <c r="R142" s="6"/>
      <c r="S142" s="6"/>
      <c r="T142" s="6"/>
      <c r="U142" s="6"/>
      <c r="V142" s="6"/>
      <c r="W142" s="6"/>
      <c r="X142" s="6"/>
      <c r="Y142" s="6"/>
      <c r="Z142" s="6"/>
    </row>
    <row r="143" spans="3:26" ht="15.75" customHeight="1" x14ac:dyDescent="0.15">
      <c r="C143" s="96"/>
      <c r="D143" s="33"/>
      <c r="E143" s="34"/>
      <c r="F143" s="96"/>
      <c r="G143" s="33"/>
      <c r="H143" s="98"/>
      <c r="I143" s="98"/>
      <c r="J143" s="157"/>
      <c r="K143" s="6"/>
      <c r="L143" s="6"/>
      <c r="M143" s="6"/>
      <c r="N143" s="6"/>
      <c r="O143" s="6"/>
      <c r="P143" s="6"/>
      <c r="Q143" s="6"/>
      <c r="R143" s="6"/>
      <c r="S143" s="6"/>
      <c r="T143" s="6"/>
      <c r="U143" s="6"/>
      <c r="V143" s="6"/>
      <c r="W143" s="6"/>
      <c r="X143" s="6"/>
      <c r="Y143" s="6"/>
      <c r="Z143" s="6"/>
    </row>
    <row r="144" spans="3:26" ht="15.75" customHeight="1" x14ac:dyDescent="0.15">
      <c r="C144" s="96"/>
      <c r="D144" s="33"/>
      <c r="E144" s="34"/>
      <c r="F144" s="96"/>
      <c r="G144" s="33"/>
      <c r="H144" s="98"/>
      <c r="I144" s="98"/>
      <c r="J144" s="157"/>
      <c r="K144" s="6"/>
      <c r="L144" s="6"/>
      <c r="M144" s="6"/>
      <c r="N144" s="6"/>
      <c r="O144" s="6"/>
      <c r="P144" s="6"/>
      <c r="Q144" s="6"/>
      <c r="R144" s="6"/>
      <c r="S144" s="6"/>
      <c r="T144" s="6"/>
      <c r="U144" s="6"/>
      <c r="V144" s="6"/>
      <c r="W144" s="6"/>
      <c r="X144" s="6"/>
      <c r="Y144" s="6"/>
      <c r="Z144" s="6"/>
    </row>
    <row r="145" spans="3:26" ht="15.75" customHeight="1" x14ac:dyDescent="0.15">
      <c r="C145" s="96"/>
      <c r="D145" s="33"/>
      <c r="E145" s="34"/>
      <c r="F145" s="96"/>
      <c r="G145" s="33"/>
      <c r="H145" s="98"/>
      <c r="I145" s="98"/>
      <c r="J145" s="157"/>
      <c r="K145" s="6"/>
      <c r="L145" s="6"/>
      <c r="M145" s="6"/>
      <c r="N145" s="6"/>
      <c r="O145" s="6"/>
      <c r="P145" s="6"/>
      <c r="Q145" s="6"/>
      <c r="R145" s="6"/>
      <c r="S145" s="6"/>
      <c r="T145" s="6"/>
      <c r="U145" s="6"/>
      <c r="V145" s="6"/>
      <c r="W145" s="6"/>
      <c r="X145" s="6"/>
      <c r="Y145" s="6"/>
      <c r="Z145" s="6"/>
    </row>
    <row r="146" spans="3:26" ht="15.75" customHeight="1" x14ac:dyDescent="0.15">
      <c r="C146" s="96"/>
      <c r="D146" s="33"/>
      <c r="E146" s="34"/>
      <c r="F146" s="96"/>
      <c r="G146" s="33"/>
      <c r="H146" s="98"/>
      <c r="I146" s="98"/>
      <c r="J146" s="157"/>
      <c r="K146" s="6"/>
      <c r="L146" s="6"/>
      <c r="M146" s="6"/>
      <c r="N146" s="6"/>
      <c r="O146" s="6"/>
      <c r="P146" s="6"/>
      <c r="Q146" s="6"/>
      <c r="R146" s="6"/>
      <c r="S146" s="6"/>
      <c r="T146" s="6"/>
      <c r="U146" s="6"/>
      <c r="V146" s="6"/>
      <c r="W146" s="6"/>
      <c r="X146" s="6"/>
      <c r="Y146" s="6"/>
      <c r="Z146" s="6"/>
    </row>
    <row r="147" spans="3:26" ht="15.75" customHeight="1" x14ac:dyDescent="0.15">
      <c r="C147" s="96"/>
      <c r="D147" s="33"/>
      <c r="E147" s="34"/>
      <c r="F147" s="96"/>
      <c r="G147" s="33"/>
      <c r="H147" s="98"/>
      <c r="I147" s="98"/>
      <c r="J147" s="157"/>
      <c r="K147" s="6"/>
      <c r="L147" s="6"/>
      <c r="M147" s="6"/>
      <c r="N147" s="6"/>
      <c r="O147" s="6"/>
      <c r="P147" s="6"/>
      <c r="Q147" s="6"/>
      <c r="R147" s="6"/>
      <c r="S147" s="6"/>
      <c r="T147" s="6"/>
      <c r="U147" s="6"/>
      <c r="V147" s="6"/>
      <c r="W147" s="6"/>
      <c r="X147" s="6"/>
      <c r="Y147" s="6"/>
      <c r="Z147" s="6"/>
    </row>
    <row r="148" spans="3:26" ht="15.75" customHeight="1" x14ac:dyDescent="0.15">
      <c r="C148" s="96"/>
      <c r="D148" s="33"/>
      <c r="E148" s="34"/>
      <c r="F148" s="96"/>
      <c r="G148" s="33"/>
      <c r="H148" s="98"/>
      <c r="I148" s="98"/>
      <c r="J148" s="157"/>
      <c r="K148" s="6"/>
      <c r="L148" s="6"/>
      <c r="M148" s="6"/>
      <c r="N148" s="6"/>
      <c r="O148" s="6"/>
      <c r="P148" s="6"/>
      <c r="Q148" s="6"/>
      <c r="R148" s="6"/>
      <c r="S148" s="6"/>
      <c r="T148" s="6"/>
      <c r="U148" s="6"/>
      <c r="V148" s="6"/>
      <c r="W148" s="6"/>
      <c r="X148" s="6"/>
      <c r="Y148" s="6"/>
      <c r="Z148" s="6"/>
    </row>
    <row r="149" spans="3:26" ht="15.75" customHeight="1" x14ac:dyDescent="0.15">
      <c r="C149" s="96"/>
      <c r="D149" s="33"/>
      <c r="E149" s="34"/>
      <c r="F149" s="96"/>
      <c r="G149" s="33"/>
      <c r="H149" s="98"/>
      <c r="I149" s="98"/>
      <c r="J149" s="157"/>
      <c r="K149" s="6"/>
      <c r="L149" s="6"/>
      <c r="M149" s="6"/>
      <c r="N149" s="6"/>
      <c r="O149" s="6"/>
      <c r="P149" s="6"/>
      <c r="Q149" s="6"/>
      <c r="R149" s="6"/>
      <c r="S149" s="6"/>
      <c r="T149" s="6"/>
      <c r="U149" s="6"/>
      <c r="V149" s="6"/>
      <c r="W149" s="6"/>
      <c r="X149" s="6"/>
      <c r="Y149" s="6"/>
      <c r="Z149" s="6"/>
    </row>
    <row r="150" spans="3:26" ht="15.75" customHeight="1" x14ac:dyDescent="0.15">
      <c r="C150" s="96"/>
      <c r="D150" s="33"/>
      <c r="E150" s="34"/>
      <c r="F150" s="96"/>
      <c r="G150" s="33"/>
      <c r="H150" s="98"/>
      <c r="I150" s="98"/>
      <c r="J150" s="157"/>
      <c r="K150" s="6"/>
      <c r="L150" s="6"/>
      <c r="M150" s="6"/>
      <c r="N150" s="6"/>
      <c r="O150" s="6"/>
      <c r="P150" s="6"/>
      <c r="Q150" s="6"/>
      <c r="R150" s="6"/>
      <c r="S150" s="6"/>
      <c r="T150" s="6"/>
      <c r="U150" s="6"/>
      <c r="V150" s="6"/>
      <c r="W150" s="6"/>
      <c r="X150" s="6"/>
      <c r="Y150" s="6"/>
      <c r="Z150" s="6"/>
    </row>
    <row r="151" spans="3:26" ht="15.75" customHeight="1" x14ac:dyDescent="0.15">
      <c r="C151" s="96"/>
      <c r="D151" s="33"/>
      <c r="E151" s="34"/>
      <c r="F151" s="96"/>
      <c r="G151" s="33"/>
      <c r="H151" s="98"/>
      <c r="I151" s="98"/>
      <c r="J151" s="157"/>
      <c r="K151" s="6"/>
      <c r="L151" s="6"/>
      <c r="M151" s="6"/>
      <c r="N151" s="6"/>
      <c r="O151" s="6"/>
      <c r="P151" s="6"/>
      <c r="Q151" s="6"/>
      <c r="R151" s="6"/>
      <c r="S151" s="6"/>
      <c r="T151" s="6"/>
      <c r="U151" s="6"/>
      <c r="V151" s="6"/>
      <c r="W151" s="6"/>
      <c r="X151" s="6"/>
      <c r="Y151" s="6"/>
      <c r="Z151" s="6"/>
    </row>
    <row r="152" spans="3:26" ht="15.75" customHeight="1" x14ac:dyDescent="0.15">
      <c r="C152" s="96"/>
      <c r="D152" s="33"/>
      <c r="E152" s="34"/>
      <c r="F152" s="96"/>
      <c r="G152" s="33"/>
      <c r="H152" s="98"/>
      <c r="I152" s="98"/>
      <c r="J152" s="157"/>
      <c r="K152" s="6"/>
      <c r="L152" s="6"/>
      <c r="M152" s="6"/>
      <c r="N152" s="6"/>
      <c r="O152" s="6"/>
      <c r="P152" s="6"/>
      <c r="Q152" s="6"/>
      <c r="R152" s="6"/>
      <c r="S152" s="6"/>
      <c r="T152" s="6"/>
      <c r="U152" s="6"/>
      <c r="V152" s="6"/>
      <c r="W152" s="6"/>
      <c r="X152" s="6"/>
      <c r="Y152" s="6"/>
      <c r="Z152" s="6"/>
    </row>
    <row r="153" spans="3:26" ht="15.75" customHeight="1" x14ac:dyDescent="0.15">
      <c r="C153" s="96"/>
      <c r="D153" s="33"/>
      <c r="E153" s="34"/>
      <c r="F153" s="96"/>
      <c r="G153" s="33"/>
      <c r="H153" s="98"/>
      <c r="I153" s="98"/>
      <c r="J153" s="157"/>
      <c r="K153" s="6"/>
      <c r="L153" s="6"/>
      <c r="M153" s="6"/>
      <c r="N153" s="6"/>
      <c r="O153" s="6"/>
      <c r="P153" s="6"/>
      <c r="Q153" s="6"/>
      <c r="R153" s="6"/>
      <c r="S153" s="6"/>
      <c r="T153" s="6"/>
      <c r="U153" s="6"/>
      <c r="V153" s="6"/>
      <c r="W153" s="6"/>
      <c r="X153" s="6"/>
      <c r="Y153" s="6"/>
      <c r="Z153" s="6"/>
    </row>
    <row r="154" spans="3:26" ht="15.75" customHeight="1" x14ac:dyDescent="0.15">
      <c r="C154" s="96"/>
      <c r="D154" s="33"/>
      <c r="E154" s="34"/>
      <c r="F154" s="96"/>
      <c r="G154" s="33"/>
      <c r="H154" s="98"/>
      <c r="I154" s="98"/>
      <c r="J154" s="157"/>
      <c r="K154" s="6"/>
      <c r="L154" s="6"/>
      <c r="M154" s="6"/>
      <c r="N154" s="6"/>
      <c r="O154" s="6"/>
      <c r="P154" s="6"/>
      <c r="Q154" s="6"/>
      <c r="R154" s="6"/>
      <c r="S154" s="6"/>
      <c r="T154" s="6"/>
      <c r="U154" s="6"/>
      <c r="V154" s="6"/>
      <c r="W154" s="6"/>
      <c r="X154" s="6"/>
      <c r="Y154" s="6"/>
      <c r="Z154" s="6"/>
    </row>
    <row r="155" spans="3:26" ht="15.75" customHeight="1" x14ac:dyDescent="0.15">
      <c r="C155" s="96"/>
      <c r="D155" s="33"/>
      <c r="E155" s="34"/>
      <c r="F155" s="96"/>
      <c r="G155" s="33"/>
      <c r="H155" s="98"/>
      <c r="I155" s="98"/>
      <c r="J155" s="157"/>
      <c r="K155" s="6"/>
      <c r="L155" s="6"/>
      <c r="M155" s="6"/>
      <c r="N155" s="6"/>
      <c r="O155" s="6"/>
      <c r="P155" s="6"/>
      <c r="Q155" s="6"/>
      <c r="R155" s="6"/>
      <c r="S155" s="6"/>
      <c r="T155" s="6"/>
      <c r="U155" s="6"/>
      <c r="V155" s="6"/>
      <c r="W155" s="6"/>
      <c r="X155" s="6"/>
      <c r="Y155" s="6"/>
      <c r="Z155" s="6"/>
    </row>
    <row r="156" spans="3:26" ht="15.75" customHeight="1" x14ac:dyDescent="0.15">
      <c r="C156" s="96"/>
      <c r="D156" s="33"/>
      <c r="E156" s="34"/>
      <c r="F156" s="96"/>
      <c r="G156" s="33"/>
      <c r="H156" s="98"/>
      <c r="I156" s="98"/>
      <c r="J156" s="157"/>
      <c r="K156" s="6"/>
      <c r="L156" s="6"/>
      <c r="M156" s="6"/>
      <c r="N156" s="6"/>
      <c r="O156" s="6"/>
      <c r="P156" s="6"/>
      <c r="Q156" s="6"/>
      <c r="R156" s="6"/>
      <c r="S156" s="6"/>
      <c r="T156" s="6"/>
      <c r="U156" s="6"/>
      <c r="V156" s="6"/>
      <c r="W156" s="6"/>
      <c r="X156" s="6"/>
      <c r="Y156" s="6"/>
      <c r="Z156" s="6"/>
    </row>
    <row r="157" spans="3:26" ht="15.75" customHeight="1" x14ac:dyDescent="0.15">
      <c r="C157" s="96"/>
      <c r="D157" s="33"/>
      <c r="E157" s="34"/>
      <c r="F157" s="96"/>
      <c r="G157" s="33"/>
      <c r="H157" s="98"/>
      <c r="I157" s="98"/>
      <c r="J157" s="157"/>
      <c r="K157" s="6"/>
      <c r="L157" s="6"/>
      <c r="M157" s="6"/>
      <c r="N157" s="6"/>
      <c r="O157" s="6"/>
      <c r="P157" s="6"/>
      <c r="Q157" s="6"/>
      <c r="R157" s="6"/>
      <c r="S157" s="6"/>
      <c r="T157" s="6"/>
      <c r="U157" s="6"/>
      <c r="V157" s="6"/>
      <c r="W157" s="6"/>
      <c r="X157" s="6"/>
      <c r="Y157" s="6"/>
      <c r="Z157" s="6"/>
    </row>
    <row r="158" spans="3:26" ht="15.75" customHeight="1" x14ac:dyDescent="0.15">
      <c r="C158" s="96"/>
      <c r="D158" s="33"/>
      <c r="E158" s="34"/>
      <c r="F158" s="96"/>
      <c r="G158" s="33"/>
      <c r="H158" s="98"/>
      <c r="I158" s="98"/>
      <c r="J158" s="157"/>
      <c r="K158" s="6"/>
      <c r="L158" s="6"/>
      <c r="M158" s="6"/>
      <c r="N158" s="6"/>
      <c r="O158" s="6"/>
      <c r="P158" s="6"/>
      <c r="Q158" s="6"/>
      <c r="R158" s="6"/>
      <c r="S158" s="6"/>
      <c r="T158" s="6"/>
      <c r="U158" s="6"/>
      <c r="V158" s="6"/>
      <c r="W158" s="6"/>
      <c r="X158" s="6"/>
      <c r="Y158" s="6"/>
      <c r="Z158" s="6"/>
    </row>
    <row r="159" spans="3:26" ht="15.75" customHeight="1" x14ac:dyDescent="0.15">
      <c r="C159" s="96"/>
      <c r="D159" s="33"/>
      <c r="E159" s="34"/>
      <c r="F159" s="96"/>
      <c r="G159" s="33"/>
      <c r="H159" s="98"/>
      <c r="I159" s="98"/>
      <c r="J159" s="157"/>
      <c r="K159" s="6"/>
      <c r="L159" s="6"/>
      <c r="M159" s="6"/>
      <c r="N159" s="6"/>
      <c r="O159" s="6"/>
      <c r="P159" s="6"/>
      <c r="Q159" s="6"/>
      <c r="R159" s="6"/>
      <c r="S159" s="6"/>
      <c r="T159" s="6"/>
      <c r="U159" s="6"/>
      <c r="V159" s="6"/>
      <c r="W159" s="6"/>
      <c r="X159" s="6"/>
      <c r="Y159" s="6"/>
      <c r="Z159" s="6"/>
    </row>
    <row r="160" spans="3:26" ht="15.75" customHeight="1" x14ac:dyDescent="0.15">
      <c r="C160" s="96"/>
      <c r="D160" s="33"/>
      <c r="E160" s="34"/>
      <c r="F160" s="96"/>
      <c r="G160" s="33"/>
      <c r="H160" s="98"/>
      <c r="I160" s="98"/>
      <c r="J160" s="157"/>
      <c r="K160" s="6"/>
      <c r="L160" s="6"/>
      <c r="M160" s="6"/>
      <c r="N160" s="6"/>
      <c r="O160" s="6"/>
      <c r="P160" s="6"/>
      <c r="Q160" s="6"/>
      <c r="R160" s="6"/>
      <c r="S160" s="6"/>
      <c r="T160" s="6"/>
      <c r="U160" s="6"/>
      <c r="V160" s="6"/>
      <c r="W160" s="6"/>
      <c r="X160" s="6"/>
      <c r="Y160" s="6"/>
      <c r="Z160" s="6"/>
    </row>
    <row r="161" spans="3:26" ht="15.75" customHeight="1" x14ac:dyDescent="0.15">
      <c r="C161" s="96"/>
      <c r="D161" s="33"/>
      <c r="E161" s="34"/>
      <c r="F161" s="96"/>
      <c r="G161" s="33"/>
      <c r="H161" s="98"/>
      <c r="I161" s="98"/>
      <c r="J161" s="157"/>
      <c r="K161" s="6"/>
      <c r="L161" s="6"/>
      <c r="M161" s="6"/>
      <c r="N161" s="6"/>
      <c r="O161" s="6"/>
      <c r="P161" s="6"/>
      <c r="Q161" s="6"/>
      <c r="R161" s="6"/>
      <c r="S161" s="6"/>
      <c r="T161" s="6"/>
      <c r="U161" s="6"/>
      <c r="V161" s="6"/>
      <c r="W161" s="6"/>
      <c r="X161" s="6"/>
      <c r="Y161" s="6"/>
      <c r="Z161" s="6"/>
    </row>
    <row r="162" spans="3:26" ht="15.75" customHeight="1" x14ac:dyDescent="0.15">
      <c r="C162" s="96"/>
      <c r="D162" s="33"/>
      <c r="E162" s="34"/>
      <c r="F162" s="96"/>
      <c r="G162" s="33"/>
      <c r="H162" s="98"/>
      <c r="I162" s="98"/>
      <c r="J162" s="157"/>
      <c r="K162" s="6"/>
      <c r="L162" s="6"/>
      <c r="M162" s="6"/>
      <c r="N162" s="6"/>
      <c r="O162" s="6"/>
      <c r="P162" s="6"/>
      <c r="Q162" s="6"/>
      <c r="R162" s="6"/>
      <c r="S162" s="6"/>
      <c r="T162" s="6"/>
      <c r="U162" s="6"/>
      <c r="V162" s="6"/>
      <c r="W162" s="6"/>
      <c r="X162" s="6"/>
      <c r="Y162" s="6"/>
      <c r="Z162" s="6"/>
    </row>
    <row r="163" spans="3:26" ht="15.75" customHeight="1" x14ac:dyDescent="0.15">
      <c r="C163" s="96"/>
      <c r="D163" s="33"/>
      <c r="E163" s="34"/>
      <c r="F163" s="96"/>
      <c r="G163" s="33"/>
      <c r="H163" s="98"/>
      <c r="I163" s="98"/>
      <c r="J163" s="157"/>
      <c r="K163" s="6"/>
      <c r="L163" s="6"/>
      <c r="M163" s="6"/>
      <c r="N163" s="6"/>
      <c r="O163" s="6"/>
      <c r="P163" s="6"/>
      <c r="Q163" s="6"/>
      <c r="R163" s="6"/>
      <c r="S163" s="6"/>
      <c r="T163" s="6"/>
      <c r="U163" s="6"/>
      <c r="V163" s="6"/>
      <c r="W163" s="6"/>
      <c r="X163" s="6"/>
      <c r="Y163" s="6"/>
      <c r="Z163" s="6"/>
    </row>
    <row r="164" spans="3:26" ht="15.75" customHeight="1" x14ac:dyDescent="0.15">
      <c r="C164" s="96"/>
      <c r="D164" s="33"/>
      <c r="E164" s="34"/>
      <c r="F164" s="96"/>
      <c r="G164" s="33"/>
      <c r="H164" s="98"/>
      <c r="I164" s="98"/>
      <c r="J164" s="157"/>
      <c r="K164" s="6"/>
      <c r="L164" s="6"/>
      <c r="M164" s="6"/>
      <c r="N164" s="6"/>
      <c r="O164" s="6"/>
      <c r="P164" s="6"/>
      <c r="Q164" s="6"/>
      <c r="R164" s="6"/>
      <c r="S164" s="6"/>
      <c r="T164" s="6"/>
      <c r="U164" s="6"/>
      <c r="V164" s="6"/>
      <c r="W164" s="6"/>
      <c r="X164" s="6"/>
      <c r="Y164" s="6"/>
      <c r="Z164" s="6"/>
    </row>
    <row r="165" spans="3:26" ht="15.75" customHeight="1" x14ac:dyDescent="0.15">
      <c r="C165" s="96"/>
      <c r="D165" s="33"/>
      <c r="E165" s="34"/>
      <c r="F165" s="96"/>
      <c r="G165" s="33"/>
      <c r="H165" s="98"/>
      <c r="I165" s="98"/>
      <c r="J165" s="157"/>
      <c r="K165" s="6"/>
      <c r="L165" s="6"/>
      <c r="M165" s="6"/>
      <c r="N165" s="6"/>
      <c r="O165" s="6"/>
      <c r="P165" s="6"/>
      <c r="Q165" s="6"/>
      <c r="R165" s="6"/>
      <c r="S165" s="6"/>
      <c r="T165" s="6"/>
      <c r="U165" s="6"/>
      <c r="V165" s="6"/>
      <c r="W165" s="6"/>
      <c r="X165" s="6"/>
      <c r="Y165" s="6"/>
      <c r="Z165" s="6"/>
    </row>
    <row r="166" spans="3:26" ht="15.75" customHeight="1" x14ac:dyDescent="0.15">
      <c r="C166" s="96"/>
      <c r="D166" s="33"/>
      <c r="E166" s="34"/>
      <c r="F166" s="96"/>
      <c r="G166" s="33"/>
      <c r="H166" s="98"/>
      <c r="I166" s="98"/>
      <c r="J166" s="157"/>
      <c r="K166" s="6"/>
      <c r="L166" s="6"/>
      <c r="M166" s="6"/>
      <c r="N166" s="6"/>
      <c r="O166" s="6"/>
      <c r="P166" s="6"/>
      <c r="Q166" s="6"/>
      <c r="R166" s="6"/>
      <c r="S166" s="6"/>
      <c r="T166" s="6"/>
      <c r="U166" s="6"/>
      <c r="V166" s="6"/>
      <c r="W166" s="6"/>
      <c r="X166" s="6"/>
      <c r="Y166" s="6"/>
      <c r="Z166" s="6"/>
    </row>
    <row r="167" spans="3:26" ht="15.75" customHeight="1" x14ac:dyDescent="0.15">
      <c r="C167" s="96"/>
      <c r="D167" s="33"/>
      <c r="E167" s="34"/>
      <c r="F167" s="96"/>
      <c r="G167" s="33"/>
      <c r="H167" s="98"/>
      <c r="I167" s="98"/>
      <c r="J167" s="157"/>
      <c r="K167" s="6"/>
      <c r="L167" s="6"/>
      <c r="M167" s="6"/>
      <c r="N167" s="6"/>
      <c r="O167" s="6"/>
      <c r="P167" s="6"/>
      <c r="Q167" s="6"/>
      <c r="R167" s="6"/>
      <c r="S167" s="6"/>
      <c r="T167" s="6"/>
      <c r="U167" s="6"/>
      <c r="V167" s="6"/>
      <c r="W167" s="6"/>
      <c r="X167" s="6"/>
      <c r="Y167" s="6"/>
      <c r="Z167" s="6"/>
    </row>
    <row r="168" spans="3:26" ht="15.75" customHeight="1" x14ac:dyDescent="0.15">
      <c r="C168" s="96"/>
      <c r="D168" s="33"/>
      <c r="E168" s="34"/>
      <c r="F168" s="96"/>
      <c r="G168" s="33"/>
      <c r="H168" s="98"/>
      <c r="I168" s="98"/>
      <c r="J168" s="157"/>
      <c r="K168" s="6"/>
      <c r="L168" s="6"/>
      <c r="M168" s="6"/>
      <c r="N168" s="6"/>
      <c r="O168" s="6"/>
      <c r="P168" s="6"/>
      <c r="Q168" s="6"/>
      <c r="R168" s="6"/>
      <c r="S168" s="6"/>
      <c r="T168" s="6"/>
      <c r="U168" s="6"/>
      <c r="V168" s="6"/>
      <c r="W168" s="6"/>
      <c r="X168" s="6"/>
      <c r="Y168" s="6"/>
      <c r="Z168" s="6"/>
    </row>
    <row r="169" spans="3:26" ht="15.75" customHeight="1" x14ac:dyDescent="0.15">
      <c r="C169" s="96"/>
      <c r="D169" s="33"/>
      <c r="E169" s="34"/>
      <c r="F169" s="96"/>
      <c r="G169" s="33"/>
      <c r="H169" s="98"/>
      <c r="I169" s="98"/>
      <c r="J169" s="157"/>
      <c r="K169" s="6"/>
      <c r="L169" s="6"/>
      <c r="M169" s="6"/>
      <c r="N169" s="6"/>
      <c r="O169" s="6"/>
      <c r="P169" s="6"/>
      <c r="Q169" s="6"/>
      <c r="R169" s="6"/>
      <c r="S169" s="6"/>
      <c r="T169" s="6"/>
      <c r="U169" s="6"/>
      <c r="V169" s="6"/>
      <c r="W169" s="6"/>
      <c r="X169" s="6"/>
      <c r="Y169" s="6"/>
      <c r="Z169" s="6"/>
    </row>
    <row r="170" spans="3:26" ht="15.75" customHeight="1" x14ac:dyDescent="0.15">
      <c r="C170" s="96"/>
      <c r="D170" s="33"/>
      <c r="E170" s="34"/>
      <c r="F170" s="96"/>
      <c r="G170" s="33"/>
      <c r="H170" s="98"/>
      <c r="I170" s="98"/>
      <c r="J170" s="157"/>
      <c r="K170" s="6"/>
      <c r="L170" s="6"/>
      <c r="M170" s="6"/>
      <c r="N170" s="6"/>
      <c r="O170" s="6"/>
      <c r="P170" s="6"/>
      <c r="Q170" s="6"/>
      <c r="R170" s="6"/>
      <c r="S170" s="6"/>
      <c r="T170" s="6"/>
      <c r="U170" s="6"/>
      <c r="V170" s="6"/>
      <c r="W170" s="6"/>
      <c r="X170" s="6"/>
      <c r="Y170" s="6"/>
      <c r="Z170" s="6"/>
    </row>
    <row r="171" spans="3:26" ht="15.75" customHeight="1" x14ac:dyDescent="0.15">
      <c r="C171" s="96"/>
      <c r="D171" s="33"/>
      <c r="E171" s="34"/>
      <c r="F171" s="96"/>
      <c r="G171" s="33"/>
      <c r="H171" s="98"/>
      <c r="I171" s="98"/>
      <c r="J171" s="157"/>
      <c r="K171" s="6"/>
      <c r="L171" s="6"/>
      <c r="M171" s="6"/>
      <c r="N171" s="6"/>
      <c r="O171" s="6"/>
      <c r="P171" s="6"/>
      <c r="Q171" s="6"/>
      <c r="R171" s="6"/>
      <c r="S171" s="6"/>
      <c r="T171" s="6"/>
      <c r="U171" s="6"/>
      <c r="V171" s="6"/>
      <c r="W171" s="6"/>
      <c r="X171" s="6"/>
      <c r="Y171" s="6"/>
      <c r="Z171" s="6"/>
    </row>
    <row r="172" spans="3:26" ht="15.75" customHeight="1" x14ac:dyDescent="0.15">
      <c r="C172" s="96"/>
      <c r="D172" s="33"/>
      <c r="E172" s="34"/>
      <c r="F172" s="96"/>
      <c r="G172" s="33"/>
      <c r="H172" s="98"/>
      <c r="I172" s="98"/>
      <c r="J172" s="157"/>
      <c r="K172" s="6"/>
      <c r="L172" s="6"/>
      <c r="M172" s="6"/>
      <c r="N172" s="6"/>
      <c r="O172" s="6"/>
      <c r="P172" s="6"/>
      <c r="Q172" s="6"/>
      <c r="R172" s="6"/>
      <c r="S172" s="6"/>
      <c r="T172" s="6"/>
      <c r="U172" s="6"/>
      <c r="V172" s="6"/>
      <c r="W172" s="6"/>
      <c r="X172" s="6"/>
      <c r="Y172" s="6"/>
      <c r="Z172" s="6"/>
    </row>
    <row r="173" spans="3:26" ht="15.75" customHeight="1" x14ac:dyDescent="0.15">
      <c r="C173" s="96"/>
      <c r="D173" s="33"/>
      <c r="E173" s="34"/>
      <c r="F173" s="96"/>
      <c r="G173" s="33"/>
      <c r="H173" s="98"/>
      <c r="I173" s="98"/>
      <c r="J173" s="157"/>
      <c r="K173" s="6"/>
      <c r="L173" s="6"/>
      <c r="M173" s="6"/>
      <c r="N173" s="6"/>
      <c r="O173" s="6"/>
      <c r="P173" s="6"/>
      <c r="Q173" s="6"/>
      <c r="R173" s="6"/>
      <c r="S173" s="6"/>
      <c r="T173" s="6"/>
      <c r="U173" s="6"/>
      <c r="V173" s="6"/>
      <c r="W173" s="6"/>
      <c r="X173" s="6"/>
      <c r="Y173" s="6"/>
      <c r="Z173" s="6"/>
    </row>
    <row r="174" spans="3:26" ht="15.75" customHeight="1" x14ac:dyDescent="0.15">
      <c r="C174" s="96"/>
      <c r="D174" s="33"/>
      <c r="E174" s="34"/>
      <c r="F174" s="96"/>
      <c r="G174" s="33"/>
      <c r="H174" s="98"/>
      <c r="I174" s="98"/>
      <c r="J174" s="157"/>
      <c r="K174" s="6"/>
      <c r="L174" s="6"/>
      <c r="M174" s="6"/>
      <c r="N174" s="6"/>
      <c r="O174" s="6"/>
      <c r="P174" s="6"/>
      <c r="Q174" s="6"/>
      <c r="R174" s="6"/>
      <c r="S174" s="6"/>
      <c r="T174" s="6"/>
      <c r="U174" s="6"/>
      <c r="V174" s="6"/>
      <c r="W174" s="6"/>
      <c r="X174" s="6"/>
      <c r="Y174" s="6"/>
      <c r="Z174" s="6"/>
    </row>
    <row r="175" spans="3:26" ht="15.75" customHeight="1" x14ac:dyDescent="0.15">
      <c r="C175" s="96"/>
      <c r="D175" s="33"/>
      <c r="E175" s="34"/>
      <c r="F175" s="96"/>
      <c r="G175" s="33"/>
      <c r="H175" s="98"/>
      <c r="I175" s="98"/>
      <c r="J175" s="157"/>
      <c r="K175" s="6"/>
      <c r="L175" s="6"/>
      <c r="M175" s="6"/>
      <c r="N175" s="6"/>
      <c r="O175" s="6"/>
      <c r="P175" s="6"/>
      <c r="Q175" s="6"/>
      <c r="R175" s="6"/>
      <c r="S175" s="6"/>
      <c r="T175" s="6"/>
      <c r="U175" s="6"/>
      <c r="V175" s="6"/>
      <c r="W175" s="6"/>
      <c r="X175" s="6"/>
      <c r="Y175" s="6"/>
      <c r="Z175" s="6"/>
    </row>
    <row r="176" spans="3:26" ht="15.75" customHeight="1" x14ac:dyDescent="0.15">
      <c r="C176" s="96"/>
      <c r="D176" s="33"/>
      <c r="E176" s="34"/>
      <c r="F176" s="96"/>
      <c r="G176" s="33"/>
      <c r="H176" s="98"/>
      <c r="I176" s="98"/>
      <c r="J176" s="157"/>
      <c r="K176" s="6"/>
      <c r="L176" s="6"/>
      <c r="M176" s="6"/>
      <c r="N176" s="6"/>
      <c r="O176" s="6"/>
      <c r="P176" s="6"/>
      <c r="Q176" s="6"/>
      <c r="R176" s="6"/>
      <c r="S176" s="6"/>
      <c r="T176" s="6"/>
      <c r="U176" s="6"/>
      <c r="V176" s="6"/>
      <c r="W176" s="6"/>
      <c r="X176" s="6"/>
      <c r="Y176" s="6"/>
      <c r="Z176" s="6"/>
    </row>
    <row r="177" spans="3:26" ht="15.75" customHeight="1" x14ac:dyDescent="0.15">
      <c r="C177" s="96"/>
      <c r="D177" s="33"/>
      <c r="E177" s="34"/>
      <c r="F177" s="96"/>
      <c r="G177" s="33"/>
      <c r="H177" s="98"/>
      <c r="I177" s="98"/>
      <c r="J177" s="157"/>
      <c r="K177" s="6"/>
      <c r="L177" s="6"/>
      <c r="M177" s="6"/>
      <c r="N177" s="6"/>
      <c r="O177" s="6"/>
      <c r="P177" s="6"/>
      <c r="Q177" s="6"/>
      <c r="R177" s="6"/>
      <c r="S177" s="6"/>
      <c r="T177" s="6"/>
      <c r="U177" s="6"/>
      <c r="V177" s="6"/>
      <c r="W177" s="6"/>
      <c r="X177" s="6"/>
      <c r="Y177" s="6"/>
      <c r="Z177" s="6"/>
    </row>
    <row r="178" spans="3:26" ht="15.75" customHeight="1" x14ac:dyDescent="0.15">
      <c r="C178" s="96"/>
      <c r="D178" s="33"/>
      <c r="E178" s="34"/>
      <c r="F178" s="96"/>
      <c r="G178" s="33"/>
      <c r="H178" s="98"/>
      <c r="I178" s="98"/>
      <c r="J178" s="157"/>
      <c r="K178" s="6"/>
      <c r="L178" s="6"/>
      <c r="M178" s="6"/>
      <c r="N178" s="6"/>
      <c r="O178" s="6"/>
      <c r="P178" s="6"/>
      <c r="Q178" s="6"/>
      <c r="R178" s="6"/>
      <c r="S178" s="6"/>
      <c r="T178" s="6"/>
      <c r="U178" s="6"/>
      <c r="V178" s="6"/>
      <c r="W178" s="6"/>
      <c r="X178" s="6"/>
      <c r="Y178" s="6"/>
      <c r="Z178" s="6"/>
    </row>
    <row r="179" spans="3:26" ht="15.75" customHeight="1" x14ac:dyDescent="0.15">
      <c r="C179" s="96"/>
      <c r="D179" s="33"/>
      <c r="E179" s="34"/>
      <c r="F179" s="96"/>
      <c r="G179" s="33"/>
      <c r="H179" s="98"/>
      <c r="I179" s="98"/>
      <c r="J179" s="157"/>
      <c r="K179" s="6"/>
      <c r="L179" s="6"/>
      <c r="M179" s="6"/>
      <c r="N179" s="6"/>
      <c r="O179" s="6"/>
      <c r="P179" s="6"/>
      <c r="Q179" s="6"/>
      <c r="R179" s="6"/>
      <c r="S179" s="6"/>
      <c r="T179" s="6"/>
      <c r="U179" s="6"/>
      <c r="V179" s="6"/>
      <c r="W179" s="6"/>
      <c r="X179" s="6"/>
      <c r="Y179" s="6"/>
      <c r="Z179" s="6"/>
    </row>
    <row r="180" spans="3:26" ht="15.75" customHeight="1" x14ac:dyDescent="0.15">
      <c r="C180" s="96"/>
      <c r="D180" s="33"/>
      <c r="E180" s="34"/>
      <c r="F180" s="96"/>
      <c r="G180" s="33"/>
      <c r="H180" s="98"/>
      <c r="I180" s="98"/>
      <c r="J180" s="157"/>
      <c r="K180" s="6"/>
      <c r="L180" s="6"/>
      <c r="M180" s="6"/>
      <c r="N180" s="6"/>
      <c r="O180" s="6"/>
      <c r="P180" s="6"/>
      <c r="Q180" s="6"/>
      <c r="R180" s="6"/>
      <c r="S180" s="6"/>
      <c r="T180" s="6"/>
      <c r="U180" s="6"/>
      <c r="V180" s="6"/>
      <c r="W180" s="6"/>
      <c r="X180" s="6"/>
      <c r="Y180" s="6"/>
      <c r="Z180" s="6"/>
    </row>
    <row r="181" spans="3:26" ht="15.75" customHeight="1" x14ac:dyDescent="0.15">
      <c r="C181" s="96"/>
      <c r="D181" s="33"/>
      <c r="E181" s="34"/>
      <c r="F181" s="96"/>
      <c r="G181" s="33"/>
      <c r="H181" s="98"/>
      <c r="I181" s="98"/>
      <c r="J181" s="157"/>
      <c r="K181" s="6"/>
      <c r="L181" s="6"/>
      <c r="M181" s="6"/>
      <c r="N181" s="6"/>
      <c r="O181" s="6"/>
      <c r="P181" s="6"/>
      <c r="Q181" s="6"/>
      <c r="R181" s="6"/>
      <c r="S181" s="6"/>
      <c r="T181" s="6"/>
      <c r="U181" s="6"/>
      <c r="V181" s="6"/>
      <c r="W181" s="6"/>
      <c r="X181" s="6"/>
      <c r="Y181" s="6"/>
      <c r="Z181" s="6"/>
    </row>
    <row r="182" spans="3:26" ht="15.75" customHeight="1" x14ac:dyDescent="0.15">
      <c r="C182" s="96"/>
      <c r="D182" s="33"/>
      <c r="E182" s="34"/>
      <c r="F182" s="96"/>
      <c r="G182" s="33"/>
      <c r="H182" s="98"/>
      <c r="I182" s="98"/>
      <c r="J182" s="157"/>
      <c r="K182" s="6"/>
      <c r="L182" s="6"/>
      <c r="M182" s="6"/>
      <c r="N182" s="6"/>
      <c r="O182" s="6"/>
      <c r="P182" s="6"/>
      <c r="Q182" s="6"/>
      <c r="R182" s="6"/>
      <c r="S182" s="6"/>
      <c r="T182" s="6"/>
      <c r="U182" s="6"/>
      <c r="V182" s="6"/>
      <c r="W182" s="6"/>
      <c r="X182" s="6"/>
      <c r="Y182" s="6"/>
      <c r="Z182" s="6"/>
    </row>
    <row r="183" spans="3:26" ht="15.75" customHeight="1" x14ac:dyDescent="0.15">
      <c r="C183" s="96"/>
      <c r="D183" s="33"/>
      <c r="E183" s="34"/>
      <c r="F183" s="96"/>
      <c r="G183" s="33"/>
      <c r="H183" s="98"/>
      <c r="I183" s="98"/>
      <c r="J183" s="157"/>
      <c r="K183" s="6"/>
      <c r="L183" s="6"/>
      <c r="M183" s="6"/>
      <c r="N183" s="6"/>
      <c r="O183" s="6"/>
      <c r="P183" s="6"/>
      <c r="Q183" s="6"/>
      <c r="R183" s="6"/>
      <c r="S183" s="6"/>
      <c r="T183" s="6"/>
      <c r="U183" s="6"/>
      <c r="V183" s="6"/>
      <c r="W183" s="6"/>
      <c r="X183" s="6"/>
      <c r="Y183" s="6"/>
      <c r="Z183" s="6"/>
    </row>
    <row r="184" spans="3:26" ht="15.75" customHeight="1" x14ac:dyDescent="0.15">
      <c r="C184" s="96"/>
      <c r="D184" s="33"/>
      <c r="E184" s="34"/>
      <c r="F184" s="96"/>
      <c r="G184" s="33"/>
      <c r="H184" s="98"/>
      <c r="I184" s="98"/>
      <c r="J184" s="157"/>
      <c r="K184" s="6"/>
      <c r="L184" s="6"/>
      <c r="M184" s="6"/>
      <c r="N184" s="6"/>
      <c r="O184" s="6"/>
      <c r="P184" s="6"/>
      <c r="Q184" s="6"/>
      <c r="R184" s="6"/>
      <c r="S184" s="6"/>
      <c r="T184" s="6"/>
      <c r="U184" s="6"/>
      <c r="V184" s="6"/>
      <c r="W184" s="6"/>
      <c r="X184" s="6"/>
      <c r="Y184" s="6"/>
      <c r="Z184" s="6"/>
    </row>
    <row r="185" spans="3:26" ht="15.75" customHeight="1" x14ac:dyDescent="0.15">
      <c r="C185" s="96"/>
      <c r="D185" s="33"/>
      <c r="E185" s="34"/>
      <c r="F185" s="96"/>
      <c r="G185" s="33"/>
      <c r="H185" s="98"/>
      <c r="I185" s="98"/>
      <c r="J185" s="157"/>
      <c r="K185" s="6"/>
      <c r="L185" s="6"/>
      <c r="M185" s="6"/>
      <c r="N185" s="6"/>
      <c r="O185" s="6"/>
      <c r="P185" s="6"/>
      <c r="Q185" s="6"/>
      <c r="R185" s="6"/>
      <c r="S185" s="6"/>
      <c r="T185" s="6"/>
      <c r="U185" s="6"/>
      <c r="V185" s="6"/>
      <c r="W185" s="6"/>
      <c r="X185" s="6"/>
      <c r="Y185" s="6"/>
      <c r="Z185" s="6"/>
    </row>
    <row r="186" spans="3:26" ht="15.75" customHeight="1" x14ac:dyDescent="0.15">
      <c r="C186" s="96"/>
      <c r="D186" s="33"/>
      <c r="E186" s="34"/>
      <c r="F186" s="96"/>
      <c r="G186" s="33"/>
      <c r="H186" s="98"/>
      <c r="I186" s="98"/>
      <c r="J186" s="157"/>
      <c r="K186" s="6"/>
      <c r="L186" s="6"/>
      <c r="M186" s="6"/>
      <c r="N186" s="6"/>
      <c r="O186" s="6"/>
      <c r="P186" s="6"/>
      <c r="Q186" s="6"/>
      <c r="R186" s="6"/>
      <c r="S186" s="6"/>
      <c r="T186" s="6"/>
      <c r="U186" s="6"/>
      <c r="V186" s="6"/>
      <c r="W186" s="6"/>
      <c r="X186" s="6"/>
      <c r="Y186" s="6"/>
      <c r="Z186" s="6"/>
    </row>
    <row r="187" spans="3:26" ht="15.75" customHeight="1" x14ac:dyDescent="0.15">
      <c r="C187" s="96"/>
      <c r="D187" s="33"/>
      <c r="E187" s="34"/>
      <c r="F187" s="96"/>
      <c r="G187" s="33"/>
      <c r="H187" s="98"/>
      <c r="I187" s="98"/>
      <c r="J187" s="157"/>
      <c r="K187" s="6"/>
      <c r="L187" s="6"/>
      <c r="M187" s="6"/>
      <c r="N187" s="6"/>
      <c r="O187" s="6"/>
      <c r="P187" s="6"/>
      <c r="Q187" s="6"/>
      <c r="R187" s="6"/>
      <c r="S187" s="6"/>
      <c r="T187" s="6"/>
      <c r="U187" s="6"/>
      <c r="V187" s="6"/>
      <c r="W187" s="6"/>
      <c r="X187" s="6"/>
      <c r="Y187" s="6"/>
      <c r="Z187" s="6"/>
    </row>
    <row r="188" spans="3:26" ht="15.75" customHeight="1" x14ac:dyDescent="0.15">
      <c r="C188" s="96"/>
      <c r="D188" s="33"/>
      <c r="E188" s="34"/>
      <c r="F188" s="96"/>
      <c r="G188" s="33"/>
      <c r="H188" s="98"/>
      <c r="I188" s="98"/>
      <c r="J188" s="157"/>
      <c r="K188" s="6"/>
      <c r="L188" s="6"/>
      <c r="M188" s="6"/>
      <c r="N188" s="6"/>
      <c r="O188" s="6"/>
      <c r="P188" s="6"/>
      <c r="Q188" s="6"/>
      <c r="R188" s="6"/>
      <c r="S188" s="6"/>
      <c r="T188" s="6"/>
      <c r="U188" s="6"/>
      <c r="V188" s="6"/>
      <c r="W188" s="6"/>
      <c r="X188" s="6"/>
      <c r="Y188" s="6"/>
      <c r="Z188" s="6"/>
    </row>
    <row r="189" spans="3:26" ht="15.75" customHeight="1" x14ac:dyDescent="0.15">
      <c r="C189" s="96"/>
      <c r="D189" s="33"/>
      <c r="E189" s="34"/>
      <c r="F189" s="96"/>
      <c r="G189" s="33"/>
      <c r="H189" s="98"/>
      <c r="I189" s="98"/>
      <c r="J189" s="157"/>
      <c r="K189" s="6"/>
      <c r="L189" s="6"/>
      <c r="M189" s="6"/>
      <c r="N189" s="6"/>
      <c r="O189" s="6"/>
      <c r="P189" s="6"/>
      <c r="Q189" s="6"/>
      <c r="R189" s="6"/>
      <c r="S189" s="6"/>
      <c r="T189" s="6"/>
      <c r="U189" s="6"/>
      <c r="V189" s="6"/>
      <c r="W189" s="6"/>
      <c r="X189" s="6"/>
      <c r="Y189" s="6"/>
      <c r="Z189" s="6"/>
    </row>
    <row r="190" spans="3:26" ht="15.75" customHeight="1" x14ac:dyDescent="0.15">
      <c r="C190" s="96"/>
      <c r="D190" s="33"/>
      <c r="E190" s="34"/>
      <c r="F190" s="96"/>
      <c r="G190" s="33"/>
      <c r="H190" s="98"/>
      <c r="I190" s="98"/>
      <c r="J190" s="157"/>
      <c r="K190" s="6"/>
      <c r="L190" s="6"/>
      <c r="M190" s="6"/>
      <c r="N190" s="6"/>
      <c r="O190" s="6"/>
      <c r="P190" s="6"/>
      <c r="Q190" s="6"/>
      <c r="R190" s="6"/>
      <c r="S190" s="6"/>
      <c r="T190" s="6"/>
      <c r="U190" s="6"/>
      <c r="V190" s="6"/>
      <c r="W190" s="6"/>
      <c r="X190" s="6"/>
      <c r="Y190" s="6"/>
      <c r="Z190" s="6"/>
    </row>
    <row r="191" spans="3:26" ht="15.75" customHeight="1" x14ac:dyDescent="0.15">
      <c r="C191" s="96"/>
      <c r="D191" s="33"/>
      <c r="E191" s="34"/>
      <c r="F191" s="96"/>
      <c r="G191" s="33"/>
      <c r="H191" s="98"/>
      <c r="I191" s="98"/>
      <c r="J191" s="157"/>
      <c r="K191" s="6"/>
      <c r="L191" s="6"/>
      <c r="M191" s="6"/>
      <c r="N191" s="6"/>
      <c r="O191" s="6"/>
      <c r="P191" s="6"/>
      <c r="Q191" s="6"/>
      <c r="R191" s="6"/>
      <c r="S191" s="6"/>
      <c r="T191" s="6"/>
      <c r="U191" s="6"/>
      <c r="V191" s="6"/>
      <c r="W191" s="6"/>
      <c r="X191" s="6"/>
      <c r="Y191" s="6"/>
      <c r="Z191" s="6"/>
    </row>
    <row r="192" spans="3:26" ht="15.75" customHeight="1" x14ac:dyDescent="0.15">
      <c r="C192" s="96"/>
      <c r="D192" s="33"/>
      <c r="E192" s="34"/>
      <c r="F192" s="96"/>
      <c r="G192" s="33"/>
      <c r="H192" s="98"/>
      <c r="I192" s="98"/>
      <c r="J192" s="157"/>
      <c r="K192" s="6"/>
      <c r="L192" s="6"/>
      <c r="M192" s="6"/>
      <c r="N192" s="6"/>
      <c r="O192" s="6"/>
      <c r="P192" s="6"/>
      <c r="Q192" s="6"/>
      <c r="R192" s="6"/>
      <c r="S192" s="6"/>
      <c r="T192" s="6"/>
      <c r="U192" s="6"/>
      <c r="V192" s="6"/>
      <c r="W192" s="6"/>
      <c r="X192" s="6"/>
      <c r="Y192" s="6"/>
      <c r="Z192" s="6"/>
    </row>
    <row r="193" spans="3:26" ht="15.75" customHeight="1" x14ac:dyDescent="0.15">
      <c r="C193" s="96"/>
      <c r="D193" s="33"/>
      <c r="E193" s="34"/>
      <c r="F193" s="96"/>
      <c r="G193" s="33"/>
      <c r="H193" s="98"/>
      <c r="I193" s="98"/>
      <c r="J193" s="157"/>
      <c r="K193" s="6"/>
      <c r="L193" s="6"/>
      <c r="M193" s="6"/>
      <c r="N193" s="6"/>
      <c r="O193" s="6"/>
      <c r="P193" s="6"/>
      <c r="Q193" s="6"/>
      <c r="R193" s="6"/>
      <c r="S193" s="6"/>
      <c r="T193" s="6"/>
      <c r="U193" s="6"/>
      <c r="V193" s="6"/>
      <c r="W193" s="6"/>
      <c r="X193" s="6"/>
      <c r="Y193" s="6"/>
      <c r="Z193" s="6"/>
    </row>
    <row r="194" spans="3:26" ht="15.75" customHeight="1" x14ac:dyDescent="0.15">
      <c r="C194" s="96"/>
      <c r="D194" s="33"/>
      <c r="E194" s="34"/>
      <c r="F194" s="96"/>
      <c r="G194" s="33"/>
      <c r="H194" s="98"/>
      <c r="I194" s="98"/>
      <c r="J194" s="157"/>
      <c r="K194" s="6"/>
      <c r="L194" s="6"/>
      <c r="M194" s="6"/>
      <c r="N194" s="6"/>
      <c r="O194" s="6"/>
      <c r="P194" s="6"/>
      <c r="Q194" s="6"/>
      <c r="R194" s="6"/>
      <c r="S194" s="6"/>
      <c r="T194" s="6"/>
      <c r="U194" s="6"/>
      <c r="V194" s="6"/>
      <c r="W194" s="6"/>
      <c r="X194" s="6"/>
      <c r="Y194" s="6"/>
      <c r="Z194" s="6"/>
    </row>
    <row r="195" spans="3:26" ht="15.75" customHeight="1" x14ac:dyDescent="0.15">
      <c r="C195" s="96"/>
      <c r="D195" s="33"/>
      <c r="E195" s="34"/>
      <c r="F195" s="96"/>
      <c r="G195" s="33"/>
      <c r="H195" s="98"/>
      <c r="I195" s="98"/>
      <c r="J195" s="157"/>
      <c r="K195" s="6"/>
      <c r="L195" s="6"/>
      <c r="M195" s="6"/>
      <c r="N195" s="6"/>
      <c r="O195" s="6"/>
      <c r="P195" s="6"/>
      <c r="Q195" s="6"/>
      <c r="R195" s="6"/>
      <c r="S195" s="6"/>
      <c r="T195" s="6"/>
      <c r="U195" s="6"/>
      <c r="V195" s="6"/>
      <c r="W195" s="6"/>
      <c r="X195" s="6"/>
      <c r="Y195" s="6"/>
      <c r="Z195" s="6"/>
    </row>
    <row r="196" spans="3:26" ht="15.75" customHeight="1" x14ac:dyDescent="0.15">
      <c r="C196" s="96"/>
      <c r="D196" s="33"/>
      <c r="E196" s="34"/>
      <c r="F196" s="96"/>
      <c r="G196" s="33"/>
      <c r="H196" s="98"/>
      <c r="I196" s="98"/>
      <c r="J196" s="157"/>
      <c r="K196" s="6"/>
      <c r="L196" s="6"/>
      <c r="M196" s="6"/>
      <c r="N196" s="6"/>
      <c r="O196" s="6"/>
      <c r="P196" s="6"/>
      <c r="Q196" s="6"/>
      <c r="R196" s="6"/>
      <c r="S196" s="6"/>
      <c r="T196" s="6"/>
      <c r="U196" s="6"/>
      <c r="V196" s="6"/>
      <c r="W196" s="6"/>
      <c r="X196" s="6"/>
      <c r="Y196" s="6"/>
      <c r="Z196" s="6"/>
    </row>
    <row r="197" spans="3:26" ht="15.75" customHeight="1" x14ac:dyDescent="0.15">
      <c r="C197" s="96"/>
      <c r="D197" s="33"/>
      <c r="E197" s="34"/>
      <c r="F197" s="96"/>
      <c r="G197" s="33"/>
      <c r="H197" s="98"/>
      <c r="I197" s="98"/>
      <c r="J197" s="157"/>
      <c r="K197" s="6"/>
      <c r="L197" s="6"/>
      <c r="M197" s="6"/>
      <c r="N197" s="6"/>
      <c r="O197" s="6"/>
      <c r="P197" s="6"/>
      <c r="Q197" s="6"/>
      <c r="R197" s="6"/>
      <c r="S197" s="6"/>
      <c r="T197" s="6"/>
      <c r="U197" s="6"/>
      <c r="V197" s="6"/>
      <c r="W197" s="6"/>
      <c r="X197" s="6"/>
      <c r="Y197" s="6"/>
      <c r="Z197" s="6"/>
    </row>
    <row r="198" spans="3:26" ht="15.75" customHeight="1" x14ac:dyDescent="0.15">
      <c r="C198" s="96"/>
      <c r="D198" s="33"/>
      <c r="E198" s="34"/>
      <c r="F198" s="96"/>
      <c r="G198" s="33"/>
      <c r="H198" s="98"/>
      <c r="I198" s="98"/>
      <c r="J198" s="157"/>
      <c r="K198" s="6"/>
      <c r="L198" s="6"/>
      <c r="M198" s="6"/>
      <c r="N198" s="6"/>
      <c r="O198" s="6"/>
      <c r="P198" s="6"/>
      <c r="Q198" s="6"/>
      <c r="R198" s="6"/>
      <c r="S198" s="6"/>
      <c r="T198" s="6"/>
      <c r="U198" s="6"/>
      <c r="V198" s="6"/>
      <c r="W198" s="6"/>
      <c r="X198" s="6"/>
      <c r="Y198" s="6"/>
      <c r="Z198" s="6"/>
    </row>
    <row r="199" spans="3:26" ht="15.75" customHeight="1" x14ac:dyDescent="0.15">
      <c r="C199" s="96"/>
      <c r="D199" s="33"/>
      <c r="E199" s="34"/>
      <c r="F199" s="96"/>
      <c r="G199" s="33"/>
      <c r="H199" s="98"/>
      <c r="I199" s="98"/>
      <c r="J199" s="157"/>
      <c r="K199" s="6"/>
      <c r="L199" s="6"/>
      <c r="M199" s="6"/>
      <c r="N199" s="6"/>
      <c r="O199" s="6"/>
      <c r="P199" s="6"/>
      <c r="Q199" s="6"/>
      <c r="R199" s="6"/>
      <c r="S199" s="6"/>
      <c r="T199" s="6"/>
      <c r="U199" s="6"/>
      <c r="V199" s="6"/>
      <c r="W199" s="6"/>
      <c r="X199" s="6"/>
      <c r="Y199" s="6"/>
      <c r="Z199" s="6"/>
    </row>
    <row r="200" spans="3:26" ht="15.75" customHeight="1" x14ac:dyDescent="0.15">
      <c r="C200" s="96"/>
      <c r="D200" s="33"/>
      <c r="E200" s="34"/>
      <c r="F200" s="96"/>
      <c r="G200" s="33"/>
      <c r="H200" s="98"/>
      <c r="I200" s="98"/>
      <c r="J200" s="157"/>
      <c r="K200" s="6"/>
      <c r="L200" s="6"/>
      <c r="M200" s="6"/>
      <c r="N200" s="6"/>
      <c r="O200" s="6"/>
      <c r="P200" s="6"/>
      <c r="Q200" s="6"/>
      <c r="R200" s="6"/>
      <c r="S200" s="6"/>
      <c r="T200" s="6"/>
      <c r="U200" s="6"/>
      <c r="V200" s="6"/>
      <c r="W200" s="6"/>
      <c r="X200" s="6"/>
      <c r="Y200" s="6"/>
      <c r="Z200" s="6"/>
    </row>
    <row r="201" spans="3:26" ht="15.75" customHeight="1" x14ac:dyDescent="0.15">
      <c r="C201" s="96"/>
      <c r="D201" s="33"/>
      <c r="E201" s="34"/>
      <c r="F201" s="96"/>
      <c r="G201" s="33"/>
      <c r="H201" s="98"/>
      <c r="I201" s="98"/>
      <c r="J201" s="157"/>
      <c r="K201" s="6"/>
      <c r="L201" s="6"/>
      <c r="M201" s="6"/>
      <c r="N201" s="6"/>
      <c r="O201" s="6"/>
      <c r="P201" s="6"/>
      <c r="Q201" s="6"/>
      <c r="R201" s="6"/>
      <c r="S201" s="6"/>
      <c r="T201" s="6"/>
      <c r="U201" s="6"/>
      <c r="V201" s="6"/>
      <c r="W201" s="6"/>
      <c r="X201" s="6"/>
      <c r="Y201" s="6"/>
      <c r="Z201" s="6"/>
    </row>
    <row r="202" spans="3:26" ht="15.75" customHeight="1" x14ac:dyDescent="0.15">
      <c r="C202" s="96"/>
      <c r="D202" s="33"/>
      <c r="E202" s="34"/>
      <c r="F202" s="96"/>
      <c r="G202" s="33"/>
      <c r="H202" s="98"/>
      <c r="I202" s="98"/>
      <c r="J202" s="157"/>
      <c r="K202" s="6"/>
      <c r="L202" s="6"/>
      <c r="M202" s="6"/>
      <c r="N202" s="6"/>
      <c r="O202" s="6"/>
      <c r="P202" s="6"/>
      <c r="Q202" s="6"/>
      <c r="R202" s="6"/>
      <c r="S202" s="6"/>
      <c r="T202" s="6"/>
      <c r="U202" s="6"/>
      <c r="V202" s="6"/>
      <c r="W202" s="6"/>
      <c r="X202" s="6"/>
      <c r="Y202" s="6"/>
      <c r="Z202" s="6"/>
    </row>
    <row r="203" spans="3:26" ht="15.75" customHeight="1" x14ac:dyDescent="0.15">
      <c r="C203" s="96"/>
      <c r="D203" s="33"/>
      <c r="E203" s="34"/>
      <c r="F203" s="96"/>
      <c r="G203" s="33"/>
      <c r="H203" s="98"/>
      <c r="I203" s="98"/>
      <c r="J203" s="157"/>
      <c r="K203" s="6"/>
      <c r="L203" s="6"/>
      <c r="M203" s="6"/>
      <c r="N203" s="6"/>
      <c r="O203" s="6"/>
      <c r="P203" s="6"/>
      <c r="Q203" s="6"/>
      <c r="R203" s="6"/>
      <c r="S203" s="6"/>
      <c r="T203" s="6"/>
      <c r="U203" s="6"/>
      <c r="V203" s="6"/>
      <c r="W203" s="6"/>
      <c r="X203" s="6"/>
      <c r="Y203" s="6"/>
      <c r="Z203" s="6"/>
    </row>
    <row r="204" spans="3:26" ht="15.75" customHeight="1" x14ac:dyDescent="0.15">
      <c r="C204" s="96"/>
      <c r="D204" s="33"/>
      <c r="E204" s="34"/>
      <c r="F204" s="96"/>
      <c r="G204" s="33"/>
      <c r="H204" s="98"/>
      <c r="I204" s="98"/>
      <c r="J204" s="157"/>
      <c r="K204" s="6"/>
      <c r="L204" s="6"/>
      <c r="M204" s="6"/>
      <c r="N204" s="6"/>
      <c r="O204" s="6"/>
      <c r="P204" s="6"/>
      <c r="Q204" s="6"/>
      <c r="R204" s="6"/>
      <c r="S204" s="6"/>
      <c r="T204" s="6"/>
      <c r="U204" s="6"/>
      <c r="V204" s="6"/>
      <c r="W204" s="6"/>
      <c r="X204" s="6"/>
      <c r="Y204" s="6"/>
      <c r="Z204" s="6"/>
    </row>
    <row r="205" spans="3:26" ht="15.75" customHeight="1" x14ac:dyDescent="0.15">
      <c r="C205" s="96"/>
      <c r="D205" s="33"/>
      <c r="E205" s="34"/>
      <c r="F205" s="96"/>
      <c r="G205" s="33"/>
      <c r="H205" s="98"/>
      <c r="I205" s="98"/>
      <c r="J205" s="157"/>
      <c r="K205" s="6"/>
      <c r="L205" s="6"/>
      <c r="M205" s="6"/>
      <c r="N205" s="6"/>
      <c r="O205" s="6"/>
      <c r="P205" s="6"/>
      <c r="Q205" s="6"/>
      <c r="R205" s="6"/>
      <c r="S205" s="6"/>
      <c r="T205" s="6"/>
      <c r="U205" s="6"/>
      <c r="V205" s="6"/>
      <c r="W205" s="6"/>
      <c r="X205" s="6"/>
      <c r="Y205" s="6"/>
      <c r="Z205" s="6"/>
    </row>
    <row r="206" spans="3:26" ht="15.75" customHeight="1" x14ac:dyDescent="0.15">
      <c r="C206" s="96"/>
      <c r="D206" s="33"/>
      <c r="E206" s="34"/>
      <c r="F206" s="96"/>
      <c r="G206" s="33"/>
      <c r="H206" s="98"/>
      <c r="I206" s="98"/>
      <c r="J206" s="157"/>
      <c r="K206" s="6"/>
      <c r="L206" s="6"/>
      <c r="M206" s="6"/>
      <c r="N206" s="6"/>
      <c r="O206" s="6"/>
      <c r="P206" s="6"/>
      <c r="Q206" s="6"/>
      <c r="R206" s="6"/>
      <c r="S206" s="6"/>
      <c r="T206" s="6"/>
      <c r="U206" s="6"/>
      <c r="V206" s="6"/>
      <c r="W206" s="6"/>
      <c r="X206" s="6"/>
      <c r="Y206" s="6"/>
      <c r="Z206" s="6"/>
    </row>
    <row r="207" spans="3:26" ht="15.75" customHeight="1" x14ac:dyDescent="0.15">
      <c r="C207" s="96"/>
      <c r="D207" s="33"/>
      <c r="E207" s="34"/>
      <c r="F207" s="96"/>
      <c r="G207" s="33"/>
      <c r="H207" s="98"/>
      <c r="I207" s="98"/>
      <c r="J207" s="157"/>
      <c r="K207" s="6"/>
      <c r="L207" s="6"/>
      <c r="M207" s="6"/>
      <c r="N207" s="6"/>
      <c r="O207" s="6"/>
      <c r="P207" s="6"/>
      <c r="Q207" s="6"/>
      <c r="R207" s="6"/>
      <c r="S207" s="6"/>
      <c r="T207" s="6"/>
      <c r="U207" s="6"/>
      <c r="V207" s="6"/>
      <c r="W207" s="6"/>
      <c r="X207" s="6"/>
      <c r="Y207" s="6"/>
      <c r="Z207" s="6"/>
    </row>
    <row r="208" spans="3:26" ht="15.75" customHeight="1" x14ac:dyDescent="0.15">
      <c r="C208" s="96"/>
      <c r="D208" s="33"/>
      <c r="E208" s="34"/>
      <c r="F208" s="96"/>
      <c r="G208" s="33"/>
      <c r="H208" s="98"/>
      <c r="I208" s="98"/>
      <c r="J208" s="157"/>
      <c r="K208" s="6"/>
      <c r="L208" s="6"/>
      <c r="M208" s="6"/>
      <c r="N208" s="6"/>
      <c r="O208" s="6"/>
      <c r="P208" s="6"/>
      <c r="Q208" s="6"/>
      <c r="R208" s="6"/>
      <c r="S208" s="6"/>
      <c r="T208" s="6"/>
      <c r="U208" s="6"/>
      <c r="V208" s="6"/>
      <c r="W208" s="6"/>
      <c r="X208" s="6"/>
      <c r="Y208" s="6"/>
      <c r="Z208" s="6"/>
    </row>
    <row r="209" spans="2:26" ht="15.75" customHeight="1" x14ac:dyDescent="0.15">
      <c r="C209" s="96"/>
      <c r="D209" s="33"/>
      <c r="E209" s="34"/>
      <c r="F209" s="96"/>
      <c r="G209" s="33"/>
      <c r="H209" s="98"/>
      <c r="I209" s="98"/>
      <c r="J209" s="157"/>
      <c r="K209" s="6"/>
      <c r="L209" s="6"/>
      <c r="M209" s="6"/>
      <c r="N209" s="6"/>
      <c r="O209" s="6"/>
      <c r="P209" s="6"/>
      <c r="Q209" s="6"/>
      <c r="R209" s="6"/>
      <c r="S209" s="6"/>
      <c r="T209" s="6"/>
      <c r="U209" s="6"/>
      <c r="V209" s="6"/>
      <c r="W209" s="6"/>
      <c r="X209" s="6"/>
      <c r="Y209" s="6"/>
      <c r="Z209" s="6"/>
    </row>
    <row r="210" spans="2:26" ht="15.75" customHeight="1" x14ac:dyDescent="0.15">
      <c r="C210" s="96"/>
      <c r="D210" s="33"/>
      <c r="E210" s="34"/>
      <c r="F210" s="96"/>
      <c r="G210" s="33"/>
      <c r="H210" s="98"/>
      <c r="I210" s="98"/>
      <c r="J210" s="157"/>
      <c r="K210" s="6"/>
      <c r="L210" s="6"/>
      <c r="M210" s="6"/>
      <c r="N210" s="6"/>
      <c r="O210" s="6"/>
      <c r="P210" s="6"/>
      <c r="Q210" s="6"/>
      <c r="R210" s="6"/>
      <c r="S210" s="6"/>
      <c r="T210" s="6"/>
      <c r="U210" s="6"/>
      <c r="V210" s="6"/>
      <c r="W210" s="6"/>
      <c r="X210" s="6"/>
      <c r="Y210" s="6"/>
      <c r="Z210" s="6"/>
    </row>
    <row r="211" spans="2:26" ht="15.75" customHeight="1" x14ac:dyDescent="0.15">
      <c r="C211" s="96"/>
      <c r="D211" s="33"/>
      <c r="E211" s="34"/>
      <c r="F211" s="96"/>
      <c r="G211" s="33"/>
      <c r="H211" s="98"/>
      <c r="I211" s="98"/>
      <c r="J211" s="157"/>
      <c r="K211" s="6"/>
      <c r="L211" s="6"/>
      <c r="M211" s="6"/>
      <c r="N211" s="6"/>
      <c r="O211" s="6"/>
      <c r="P211" s="6"/>
      <c r="Q211" s="6"/>
      <c r="R211" s="6"/>
      <c r="S211" s="6"/>
      <c r="T211" s="6"/>
      <c r="U211" s="6"/>
      <c r="V211" s="6"/>
      <c r="W211" s="6"/>
      <c r="X211" s="6"/>
      <c r="Y211" s="6"/>
      <c r="Z211" s="6"/>
    </row>
    <row r="212" spans="2:26" ht="15.75" customHeight="1" x14ac:dyDescent="0.15">
      <c r="C212" s="96"/>
      <c r="D212" s="33"/>
      <c r="E212" s="34"/>
      <c r="F212" s="96"/>
      <c r="G212" s="33"/>
      <c r="H212" s="98"/>
      <c r="I212" s="98"/>
      <c r="J212" s="157"/>
      <c r="K212" s="6"/>
      <c r="L212" s="6"/>
      <c r="M212" s="6"/>
      <c r="N212" s="6"/>
      <c r="O212" s="6"/>
      <c r="P212" s="6"/>
      <c r="Q212" s="6"/>
      <c r="R212" s="6"/>
      <c r="S212" s="6"/>
      <c r="T212" s="6"/>
      <c r="U212" s="6"/>
      <c r="V212" s="6"/>
      <c r="W212" s="6"/>
      <c r="X212" s="6"/>
      <c r="Y212" s="6"/>
      <c r="Z212" s="6"/>
    </row>
    <row r="213" spans="2:26" ht="15.75" customHeight="1" x14ac:dyDescent="0.15">
      <c r="C213" s="96"/>
      <c r="D213" s="33"/>
      <c r="E213" s="34"/>
      <c r="F213" s="96"/>
      <c r="G213" s="33"/>
      <c r="H213" s="98"/>
      <c r="I213" s="98"/>
      <c r="J213" s="157"/>
      <c r="K213" s="6"/>
      <c r="L213" s="6"/>
      <c r="M213" s="6"/>
      <c r="N213" s="6"/>
      <c r="O213" s="6"/>
      <c r="P213" s="6"/>
      <c r="Q213" s="6"/>
      <c r="R213" s="6"/>
      <c r="S213" s="6"/>
      <c r="T213" s="6"/>
      <c r="U213" s="6"/>
      <c r="V213" s="6"/>
      <c r="W213" s="6"/>
      <c r="X213" s="6"/>
      <c r="Y213" s="6"/>
      <c r="Z213" s="6"/>
    </row>
    <row r="214" spans="2:26" ht="15.75" customHeight="1" x14ac:dyDescent="0.15">
      <c r="C214" s="96"/>
      <c r="D214" s="33"/>
      <c r="E214" s="34"/>
      <c r="F214" s="96"/>
      <c r="G214" s="33"/>
      <c r="H214" s="98"/>
      <c r="I214" s="98"/>
      <c r="J214" s="157"/>
      <c r="K214" s="6"/>
      <c r="L214" s="6"/>
      <c r="M214" s="6"/>
      <c r="N214" s="6"/>
      <c r="O214" s="6"/>
      <c r="P214" s="6"/>
      <c r="Q214" s="6"/>
      <c r="R214" s="6"/>
      <c r="S214" s="6"/>
      <c r="T214" s="6"/>
      <c r="U214" s="6"/>
      <c r="V214" s="6"/>
      <c r="W214" s="6"/>
      <c r="X214" s="6"/>
      <c r="Y214" s="6"/>
      <c r="Z214" s="6"/>
    </row>
    <row r="215" spans="2:26" ht="15.75" customHeight="1" x14ac:dyDescent="0.15">
      <c r="C215" s="96"/>
      <c r="D215" s="33"/>
      <c r="E215" s="34"/>
      <c r="F215" s="96"/>
      <c r="G215" s="33"/>
      <c r="H215" s="98"/>
      <c r="I215" s="98"/>
      <c r="J215" s="157"/>
      <c r="K215" s="6"/>
      <c r="L215" s="6"/>
      <c r="M215" s="6"/>
      <c r="N215" s="6"/>
      <c r="O215" s="6"/>
      <c r="P215" s="6"/>
      <c r="Q215" s="6"/>
      <c r="R215" s="6"/>
      <c r="S215" s="6"/>
      <c r="T215" s="6"/>
      <c r="U215" s="6"/>
      <c r="V215" s="6"/>
      <c r="W215" s="6"/>
      <c r="X215" s="6"/>
      <c r="Y215" s="6"/>
      <c r="Z215" s="6"/>
    </row>
    <row r="216" spans="2:26" ht="15.75" customHeight="1" x14ac:dyDescent="0.15">
      <c r="C216" s="96"/>
      <c r="D216" s="33"/>
      <c r="E216" s="34"/>
      <c r="F216" s="96"/>
      <c r="G216" s="33"/>
      <c r="H216" s="98"/>
      <c r="I216" s="98"/>
      <c r="J216" s="157"/>
      <c r="K216" s="6"/>
      <c r="L216" s="6"/>
      <c r="M216" s="6"/>
      <c r="N216" s="6"/>
      <c r="O216" s="6"/>
      <c r="P216" s="6"/>
      <c r="Q216" s="6"/>
      <c r="R216" s="6"/>
      <c r="S216" s="6"/>
      <c r="T216" s="6"/>
      <c r="U216" s="6"/>
      <c r="V216" s="6"/>
      <c r="W216" s="6"/>
      <c r="X216" s="6"/>
      <c r="Y216" s="6"/>
      <c r="Z216" s="6"/>
    </row>
    <row r="217" spans="2:26" ht="15.75" customHeight="1" x14ac:dyDescent="0.15">
      <c r="C217" s="96"/>
      <c r="D217" s="33"/>
      <c r="E217" s="34"/>
      <c r="F217" s="96"/>
      <c r="G217" s="33"/>
      <c r="H217" s="98"/>
      <c r="I217" s="98"/>
      <c r="J217" s="157"/>
      <c r="K217" s="6"/>
      <c r="L217" s="6"/>
      <c r="M217" s="6"/>
      <c r="N217" s="6"/>
      <c r="O217" s="6"/>
      <c r="P217" s="6"/>
      <c r="Q217" s="6"/>
      <c r="R217" s="6"/>
      <c r="S217" s="6"/>
      <c r="T217" s="6"/>
      <c r="U217" s="6"/>
      <c r="V217" s="6"/>
      <c r="W217" s="6"/>
      <c r="X217" s="6"/>
      <c r="Y217" s="6"/>
      <c r="Z217" s="6"/>
    </row>
    <row r="218" spans="2:26" ht="15.75" customHeight="1" x14ac:dyDescent="0.15">
      <c r="C218" s="96"/>
      <c r="D218" s="33"/>
      <c r="E218" s="34"/>
      <c r="F218" s="96"/>
      <c r="G218" s="33"/>
      <c r="H218" s="98"/>
      <c r="I218" s="98"/>
      <c r="J218" s="157"/>
      <c r="K218" s="6"/>
      <c r="L218" s="6"/>
      <c r="M218" s="6"/>
      <c r="N218" s="6"/>
      <c r="O218" s="6"/>
      <c r="P218" s="6"/>
      <c r="Q218" s="6"/>
      <c r="R218" s="6"/>
      <c r="S218" s="6"/>
      <c r="T218" s="6"/>
      <c r="U218" s="6"/>
      <c r="V218" s="6"/>
      <c r="W218" s="6"/>
      <c r="X218" s="6"/>
      <c r="Y218" s="6"/>
      <c r="Z218" s="6"/>
    </row>
    <row r="219" spans="2:26" ht="15.75" customHeight="1" x14ac:dyDescent="0.15">
      <c r="C219" s="96"/>
      <c r="D219" s="33"/>
      <c r="E219" s="34"/>
      <c r="F219" s="96"/>
      <c r="G219" s="33"/>
      <c r="H219" s="98"/>
      <c r="I219" s="98"/>
      <c r="J219" s="157"/>
      <c r="K219" s="6"/>
      <c r="L219" s="6"/>
      <c r="M219" s="6"/>
      <c r="N219" s="6"/>
      <c r="O219" s="6"/>
      <c r="P219" s="6"/>
      <c r="Q219" s="6"/>
      <c r="R219" s="6"/>
      <c r="S219" s="6"/>
      <c r="T219" s="6"/>
      <c r="U219" s="6"/>
      <c r="V219" s="6"/>
      <c r="W219" s="6"/>
      <c r="X219" s="6"/>
      <c r="Y219" s="6"/>
      <c r="Z219" s="6"/>
    </row>
    <row r="220" spans="2:26" ht="15.75" customHeight="1" x14ac:dyDescent="0.15">
      <c r="C220" s="96"/>
      <c r="D220" s="33"/>
      <c r="E220" s="34"/>
      <c r="F220" s="96"/>
      <c r="G220" s="33"/>
      <c r="H220" s="98"/>
      <c r="I220" s="98"/>
      <c r="J220" s="157"/>
      <c r="K220" s="6"/>
      <c r="L220" s="6"/>
      <c r="M220" s="6"/>
      <c r="N220" s="6"/>
      <c r="O220" s="6"/>
      <c r="P220" s="6"/>
      <c r="Q220" s="6"/>
      <c r="R220" s="6"/>
      <c r="S220" s="6"/>
      <c r="T220" s="6"/>
      <c r="U220" s="6"/>
      <c r="V220" s="6"/>
      <c r="W220" s="6"/>
      <c r="X220" s="6"/>
      <c r="Y220" s="6"/>
      <c r="Z220" s="6"/>
    </row>
    <row r="221" spans="2:26" ht="15.75" customHeight="1" x14ac:dyDescent="0.15">
      <c r="C221" s="96"/>
      <c r="D221" s="33"/>
      <c r="E221" s="34"/>
      <c r="F221" s="96"/>
      <c r="G221" s="33"/>
      <c r="H221" s="98"/>
      <c r="I221" s="98"/>
      <c r="J221" s="157"/>
      <c r="K221" s="6"/>
      <c r="L221" s="6"/>
      <c r="M221" s="6"/>
      <c r="N221" s="6"/>
      <c r="O221" s="6"/>
      <c r="P221" s="6"/>
      <c r="Q221" s="6"/>
      <c r="R221" s="6"/>
      <c r="S221" s="6"/>
      <c r="T221" s="6"/>
      <c r="U221" s="6"/>
      <c r="V221" s="6"/>
      <c r="W221" s="6"/>
      <c r="X221" s="6"/>
      <c r="Y221" s="6"/>
      <c r="Z221" s="6"/>
    </row>
    <row r="222" spans="2:26" ht="15.75" customHeight="1" x14ac:dyDescent="0.15">
      <c r="C222" s="96"/>
      <c r="D222" s="33"/>
      <c r="E222" s="34"/>
      <c r="F222" s="96"/>
      <c r="G222" s="33"/>
      <c r="H222" s="98"/>
      <c r="I222" s="98"/>
      <c r="J222" s="157"/>
      <c r="K222" s="6"/>
      <c r="L222" s="6"/>
      <c r="M222" s="6"/>
      <c r="N222" s="6"/>
      <c r="O222" s="6"/>
      <c r="P222" s="6"/>
      <c r="Q222" s="6"/>
      <c r="R222" s="6"/>
      <c r="S222" s="6"/>
      <c r="T222" s="6"/>
      <c r="U222" s="6"/>
      <c r="V222" s="6"/>
      <c r="W222" s="6"/>
      <c r="X222" s="6"/>
      <c r="Y222" s="6"/>
      <c r="Z222" s="6"/>
    </row>
    <row r="223" spans="2:26" ht="15.75" customHeight="1" x14ac:dyDescent="0.15">
      <c r="B223" s="6"/>
      <c r="C223" s="96"/>
      <c r="D223" s="33"/>
      <c r="E223" s="34"/>
      <c r="F223" s="96"/>
      <c r="G223" s="33"/>
      <c r="H223" s="98"/>
      <c r="I223" s="98"/>
      <c r="J223" s="157"/>
      <c r="K223" s="6"/>
      <c r="L223" s="6"/>
      <c r="M223" s="6"/>
      <c r="N223" s="6"/>
      <c r="O223" s="6"/>
      <c r="P223" s="6"/>
      <c r="Q223" s="6"/>
      <c r="R223" s="6"/>
      <c r="S223" s="6"/>
      <c r="T223" s="6"/>
      <c r="U223" s="6"/>
      <c r="V223" s="6"/>
      <c r="W223" s="6"/>
      <c r="X223" s="6"/>
      <c r="Y223" s="6"/>
      <c r="Z223" s="6"/>
    </row>
    <row r="224" spans="2:26" ht="15.75" customHeight="1" x14ac:dyDescent="0.15">
      <c r="B224" s="6"/>
      <c r="C224" s="96"/>
      <c r="D224" s="33"/>
      <c r="E224" s="34"/>
      <c r="F224" s="96"/>
      <c r="G224" s="33"/>
      <c r="H224" s="98"/>
      <c r="I224" s="98"/>
      <c r="J224" s="157"/>
      <c r="K224" s="6"/>
      <c r="L224" s="6"/>
      <c r="M224" s="6"/>
      <c r="N224" s="6"/>
      <c r="O224" s="6"/>
      <c r="P224" s="6"/>
      <c r="Q224" s="6"/>
      <c r="R224" s="6"/>
      <c r="S224" s="6"/>
      <c r="T224" s="6"/>
      <c r="U224" s="6"/>
      <c r="V224" s="6"/>
      <c r="W224" s="6"/>
      <c r="X224" s="6"/>
      <c r="Y224" s="6"/>
      <c r="Z224" s="6"/>
    </row>
    <row r="225" spans="2:26" ht="15.75" customHeight="1" x14ac:dyDescent="0.15">
      <c r="B225" s="6"/>
      <c r="C225" s="96"/>
      <c r="D225" s="33"/>
      <c r="E225" s="34"/>
      <c r="F225" s="96"/>
      <c r="G225" s="33"/>
      <c r="H225" s="98"/>
      <c r="I225" s="98"/>
      <c r="J225" s="157"/>
      <c r="K225" s="6"/>
      <c r="L225" s="6"/>
      <c r="M225" s="6"/>
      <c r="N225" s="6"/>
      <c r="O225" s="6"/>
      <c r="P225" s="6"/>
      <c r="Q225" s="6"/>
      <c r="R225" s="6"/>
      <c r="S225" s="6"/>
      <c r="T225" s="6"/>
      <c r="U225" s="6"/>
      <c r="V225" s="6"/>
      <c r="W225" s="6"/>
      <c r="X225" s="6"/>
      <c r="Y225" s="6"/>
      <c r="Z225" s="6"/>
    </row>
    <row r="226" spans="2:26" ht="15.75" customHeight="1" x14ac:dyDescent="0.15">
      <c r="B226" s="6"/>
      <c r="C226" s="96"/>
      <c r="D226" s="33"/>
      <c r="E226" s="34"/>
      <c r="F226" s="96"/>
      <c r="G226" s="33"/>
      <c r="H226" s="98"/>
      <c r="I226" s="98"/>
      <c r="J226" s="157"/>
      <c r="K226" s="6"/>
      <c r="L226" s="6"/>
      <c r="M226" s="6"/>
      <c r="N226" s="6"/>
      <c r="O226" s="6"/>
      <c r="P226" s="6"/>
      <c r="Q226" s="6"/>
      <c r="R226" s="6"/>
      <c r="S226" s="6"/>
      <c r="T226" s="6"/>
      <c r="U226" s="6"/>
      <c r="V226" s="6"/>
      <c r="W226" s="6"/>
      <c r="X226" s="6"/>
      <c r="Y226" s="6"/>
      <c r="Z226" s="6"/>
    </row>
    <row r="227" spans="2:26" ht="15.75" customHeight="1" x14ac:dyDescent="0.15">
      <c r="B227" s="6"/>
      <c r="C227" s="96"/>
      <c r="D227" s="33"/>
      <c r="E227" s="34"/>
      <c r="F227" s="96"/>
      <c r="G227" s="33"/>
      <c r="H227" s="98"/>
      <c r="I227" s="98"/>
      <c r="J227" s="157"/>
      <c r="K227" s="6"/>
      <c r="L227" s="6"/>
      <c r="M227" s="6"/>
      <c r="N227" s="6"/>
      <c r="O227" s="6"/>
      <c r="P227" s="6"/>
      <c r="Q227" s="6"/>
      <c r="R227" s="6"/>
      <c r="S227" s="6"/>
      <c r="T227" s="6"/>
      <c r="U227" s="6"/>
      <c r="V227" s="6"/>
      <c r="W227" s="6"/>
      <c r="X227" s="6"/>
      <c r="Y227" s="6"/>
      <c r="Z227" s="6"/>
    </row>
    <row r="228" spans="2:26" ht="15.75" customHeight="1" x14ac:dyDescent="0.15">
      <c r="B228" s="6"/>
      <c r="C228" s="96"/>
      <c r="D228" s="33"/>
      <c r="E228" s="34"/>
      <c r="F228" s="96"/>
      <c r="G228" s="33"/>
      <c r="H228" s="98"/>
      <c r="I228" s="98"/>
      <c r="J228" s="157"/>
      <c r="K228" s="6"/>
      <c r="L228" s="6"/>
      <c r="M228" s="6"/>
      <c r="N228" s="6"/>
      <c r="O228" s="6"/>
      <c r="P228" s="6"/>
      <c r="Q228" s="6"/>
      <c r="R228" s="6"/>
      <c r="S228" s="6"/>
      <c r="T228" s="6"/>
      <c r="U228" s="6"/>
      <c r="V228" s="6"/>
      <c r="W228" s="6"/>
      <c r="X228" s="6"/>
      <c r="Y228" s="6"/>
      <c r="Z228" s="6"/>
    </row>
    <row r="229" spans="2:26" ht="15.75" customHeight="1" x14ac:dyDescent="0.15">
      <c r="B229" s="6"/>
      <c r="C229" s="96"/>
      <c r="D229" s="33"/>
      <c r="E229" s="34"/>
      <c r="F229" s="96"/>
      <c r="G229" s="33"/>
      <c r="H229" s="98"/>
      <c r="I229" s="98"/>
      <c r="J229" s="157"/>
      <c r="K229" s="6"/>
      <c r="L229" s="6"/>
      <c r="M229" s="6"/>
      <c r="N229" s="6"/>
      <c r="O229" s="6"/>
      <c r="P229" s="6"/>
      <c r="Q229" s="6"/>
      <c r="R229" s="6"/>
      <c r="S229" s="6"/>
      <c r="T229" s="6"/>
      <c r="U229" s="6"/>
      <c r="V229" s="6"/>
      <c r="W229" s="6"/>
      <c r="X229" s="6"/>
      <c r="Y229" s="6"/>
      <c r="Z229" s="6"/>
    </row>
    <row r="230" spans="2:26" ht="15.75" customHeight="1" x14ac:dyDescent="0.15">
      <c r="B230" s="6"/>
      <c r="C230" s="96"/>
      <c r="D230" s="33"/>
      <c r="E230" s="34"/>
      <c r="F230" s="96"/>
      <c r="G230" s="33"/>
      <c r="H230" s="98"/>
      <c r="I230" s="98"/>
      <c r="J230" s="157"/>
      <c r="K230" s="6"/>
      <c r="L230" s="6"/>
      <c r="M230" s="6"/>
      <c r="N230" s="6"/>
      <c r="O230" s="6"/>
      <c r="P230" s="6"/>
      <c r="Q230" s="6"/>
      <c r="R230" s="6"/>
      <c r="S230" s="6"/>
      <c r="T230" s="6"/>
      <c r="U230" s="6"/>
      <c r="V230" s="6"/>
      <c r="W230" s="6"/>
      <c r="X230" s="6"/>
      <c r="Y230" s="6"/>
      <c r="Z230" s="6"/>
    </row>
    <row r="231" spans="2:26" ht="15.75" customHeight="1" x14ac:dyDescent="0.15">
      <c r="B231" s="6"/>
      <c r="C231" s="96"/>
      <c r="D231" s="33"/>
      <c r="E231" s="34"/>
      <c r="F231" s="96"/>
      <c r="G231" s="33"/>
      <c r="H231" s="98"/>
      <c r="I231" s="98"/>
      <c r="J231" s="157"/>
      <c r="K231" s="6"/>
      <c r="L231" s="6"/>
      <c r="M231" s="6"/>
      <c r="N231" s="6"/>
      <c r="O231" s="6"/>
      <c r="P231" s="6"/>
      <c r="Q231" s="6"/>
      <c r="R231" s="6"/>
      <c r="S231" s="6"/>
      <c r="T231" s="6"/>
      <c r="U231" s="6"/>
      <c r="V231" s="6"/>
      <c r="W231" s="6"/>
      <c r="X231" s="6"/>
      <c r="Y231" s="6"/>
      <c r="Z231" s="6"/>
    </row>
    <row r="232" spans="2:26" ht="15.75" customHeight="1" x14ac:dyDescent="0.15">
      <c r="B232" s="6"/>
      <c r="C232" s="96"/>
      <c r="D232" s="33"/>
      <c r="E232" s="34"/>
      <c r="F232" s="96"/>
      <c r="G232" s="33"/>
      <c r="H232" s="98"/>
      <c r="I232" s="98"/>
      <c r="J232" s="157"/>
      <c r="K232" s="6"/>
      <c r="L232" s="6"/>
      <c r="M232" s="6"/>
      <c r="N232" s="6"/>
      <c r="O232" s="6"/>
      <c r="P232" s="6"/>
      <c r="Q232" s="6"/>
      <c r="R232" s="6"/>
      <c r="S232" s="6"/>
      <c r="T232" s="6"/>
      <c r="U232" s="6"/>
      <c r="V232" s="6"/>
      <c r="W232" s="6"/>
      <c r="X232" s="6"/>
      <c r="Y232" s="6"/>
      <c r="Z232" s="6"/>
    </row>
    <row r="233" spans="2:26" ht="15.75" customHeight="1" x14ac:dyDescent="0.15">
      <c r="B233" s="6"/>
      <c r="C233" s="96"/>
      <c r="D233" s="33"/>
      <c r="E233" s="34"/>
      <c r="F233" s="96"/>
      <c r="G233" s="33"/>
      <c r="H233" s="98"/>
      <c r="I233" s="98"/>
      <c r="J233" s="157"/>
      <c r="K233" s="6"/>
      <c r="L233" s="6"/>
      <c r="M233" s="6"/>
      <c r="N233" s="6"/>
      <c r="O233" s="6"/>
      <c r="P233" s="6"/>
      <c r="Q233" s="6"/>
      <c r="R233" s="6"/>
      <c r="S233" s="6"/>
      <c r="T233" s="6"/>
      <c r="U233" s="6"/>
      <c r="V233" s="6"/>
      <c r="W233" s="6"/>
      <c r="X233" s="6"/>
      <c r="Y233" s="6"/>
      <c r="Z233" s="6"/>
    </row>
    <row r="234" spans="2:26" ht="15.75" customHeight="1" x14ac:dyDescent="0.15">
      <c r="B234" s="6"/>
      <c r="C234" s="96"/>
      <c r="D234" s="33"/>
      <c r="E234" s="34"/>
      <c r="F234" s="96"/>
      <c r="G234" s="33"/>
      <c r="H234" s="98"/>
      <c r="I234" s="98"/>
      <c r="J234" s="157"/>
      <c r="K234" s="6"/>
      <c r="L234" s="6"/>
      <c r="M234" s="6"/>
      <c r="N234" s="6"/>
      <c r="O234" s="6"/>
      <c r="P234" s="6"/>
      <c r="Q234" s="6"/>
      <c r="R234" s="6"/>
      <c r="S234" s="6"/>
      <c r="T234" s="6"/>
      <c r="U234" s="6"/>
      <c r="V234" s="6"/>
      <c r="W234" s="6"/>
      <c r="X234" s="6"/>
      <c r="Y234" s="6"/>
      <c r="Z234" s="6"/>
    </row>
    <row r="235" spans="2:26" ht="15.75" customHeight="1" x14ac:dyDescent="0.15">
      <c r="B235" s="6"/>
      <c r="C235" s="96"/>
      <c r="D235" s="33"/>
      <c r="E235" s="34"/>
      <c r="F235" s="96"/>
      <c r="G235" s="33"/>
      <c r="H235" s="98"/>
      <c r="I235" s="98"/>
      <c r="J235" s="157"/>
      <c r="K235" s="6"/>
      <c r="L235" s="6"/>
      <c r="M235" s="6"/>
      <c r="N235" s="6"/>
      <c r="O235" s="6"/>
      <c r="P235" s="6"/>
      <c r="Q235" s="6"/>
      <c r="R235" s="6"/>
      <c r="S235" s="6"/>
      <c r="T235" s="6"/>
      <c r="U235" s="6"/>
      <c r="V235" s="6"/>
      <c r="W235" s="6"/>
      <c r="X235" s="6"/>
      <c r="Y235" s="6"/>
      <c r="Z235" s="6"/>
    </row>
    <row r="236" spans="2:26" ht="15.75" customHeight="1" x14ac:dyDescent="0.15">
      <c r="B236" s="6"/>
      <c r="C236" s="96"/>
      <c r="D236" s="33"/>
      <c r="E236" s="34"/>
      <c r="F236" s="96"/>
      <c r="G236" s="33"/>
      <c r="H236" s="98"/>
      <c r="I236" s="98"/>
      <c r="J236" s="157"/>
      <c r="K236" s="6"/>
      <c r="L236" s="6"/>
      <c r="M236" s="6"/>
      <c r="N236" s="6"/>
      <c r="O236" s="6"/>
      <c r="P236" s="6"/>
      <c r="Q236" s="6"/>
      <c r="R236" s="6"/>
      <c r="S236" s="6"/>
      <c r="T236" s="6"/>
      <c r="U236" s="6"/>
      <c r="V236" s="6"/>
      <c r="W236" s="6"/>
      <c r="X236" s="6"/>
      <c r="Y236" s="6"/>
      <c r="Z236" s="6"/>
    </row>
    <row r="237" spans="2:26" ht="15.75" customHeight="1" x14ac:dyDescent="0.15">
      <c r="B237" s="6"/>
      <c r="C237" s="96"/>
      <c r="D237" s="33"/>
      <c r="E237" s="34"/>
      <c r="F237" s="96"/>
      <c r="G237" s="33"/>
      <c r="H237" s="98"/>
      <c r="I237" s="98"/>
      <c r="J237" s="157"/>
      <c r="K237" s="6"/>
      <c r="L237" s="6"/>
      <c r="M237" s="6"/>
      <c r="N237" s="6"/>
      <c r="O237" s="6"/>
      <c r="P237" s="6"/>
      <c r="Q237" s="6"/>
      <c r="R237" s="6"/>
      <c r="S237" s="6"/>
      <c r="T237" s="6"/>
      <c r="U237" s="6"/>
      <c r="V237" s="6"/>
      <c r="W237" s="6"/>
      <c r="X237" s="6"/>
      <c r="Y237" s="6"/>
      <c r="Z237" s="6"/>
    </row>
    <row r="238" spans="2:26" ht="15.75" customHeight="1" x14ac:dyDescent="0.15">
      <c r="B238" s="6"/>
      <c r="C238" s="96"/>
      <c r="D238" s="33"/>
      <c r="E238" s="34"/>
      <c r="F238" s="96"/>
      <c r="G238" s="33"/>
      <c r="H238" s="98"/>
      <c r="I238" s="98"/>
      <c r="J238" s="157"/>
      <c r="K238" s="6"/>
      <c r="L238" s="6"/>
      <c r="M238" s="6"/>
      <c r="N238" s="6"/>
      <c r="O238" s="6"/>
      <c r="P238" s="6"/>
      <c r="Q238" s="6"/>
      <c r="R238" s="6"/>
      <c r="S238" s="6"/>
      <c r="T238" s="6"/>
      <c r="U238" s="6"/>
      <c r="V238" s="6"/>
      <c r="W238" s="6"/>
      <c r="X238" s="6"/>
      <c r="Y238" s="6"/>
      <c r="Z238" s="6"/>
    </row>
    <row r="239" spans="2:26" ht="15.75" customHeight="1" x14ac:dyDescent="0.15">
      <c r="B239" s="6"/>
      <c r="C239" s="96"/>
      <c r="D239" s="33"/>
      <c r="E239" s="34"/>
      <c r="F239" s="96"/>
      <c r="G239" s="33"/>
      <c r="H239" s="98"/>
      <c r="I239" s="98"/>
      <c r="J239" s="157"/>
      <c r="K239" s="6"/>
      <c r="L239" s="6"/>
      <c r="M239" s="6"/>
      <c r="N239" s="6"/>
      <c r="O239" s="6"/>
      <c r="P239" s="6"/>
      <c r="Q239" s="6"/>
      <c r="R239" s="6"/>
      <c r="S239" s="6"/>
      <c r="T239" s="6"/>
      <c r="U239" s="6"/>
      <c r="V239" s="6"/>
      <c r="W239" s="6"/>
      <c r="X239" s="6"/>
      <c r="Y239" s="6"/>
      <c r="Z239" s="6"/>
    </row>
    <row r="240" spans="2:26" ht="15.75" customHeight="1" x14ac:dyDescent="0.15">
      <c r="B240" s="6"/>
      <c r="C240" s="96"/>
      <c r="D240" s="33"/>
      <c r="E240" s="34"/>
      <c r="F240" s="96"/>
      <c r="G240" s="33"/>
      <c r="H240" s="98"/>
      <c r="I240" s="98"/>
      <c r="J240" s="157"/>
      <c r="K240" s="6"/>
      <c r="L240" s="6"/>
      <c r="M240" s="6"/>
      <c r="N240" s="6"/>
      <c r="O240" s="6"/>
      <c r="P240" s="6"/>
      <c r="Q240" s="6"/>
      <c r="R240" s="6"/>
      <c r="S240" s="6"/>
      <c r="T240" s="6"/>
      <c r="U240" s="6"/>
      <c r="V240" s="6"/>
      <c r="W240" s="6"/>
      <c r="X240" s="6"/>
      <c r="Y240" s="6"/>
      <c r="Z240" s="6"/>
    </row>
    <row r="241" spans="2:26" ht="15.75" customHeight="1" x14ac:dyDescent="0.15">
      <c r="B241" s="6"/>
      <c r="C241" s="96"/>
      <c r="D241" s="33"/>
      <c r="E241" s="34"/>
      <c r="F241" s="96"/>
      <c r="G241" s="33"/>
      <c r="H241" s="98"/>
      <c r="I241" s="98"/>
      <c r="J241" s="157"/>
      <c r="K241" s="6"/>
      <c r="L241" s="6"/>
      <c r="M241" s="6"/>
      <c r="N241" s="6"/>
      <c r="O241" s="6"/>
      <c r="P241" s="6"/>
      <c r="Q241" s="6"/>
      <c r="R241" s="6"/>
      <c r="S241" s="6"/>
      <c r="T241" s="6"/>
      <c r="U241" s="6"/>
      <c r="V241" s="6"/>
      <c r="W241" s="6"/>
      <c r="X241" s="6"/>
      <c r="Y241" s="6"/>
      <c r="Z241" s="6"/>
    </row>
    <row r="242" spans="2:26" ht="15.75" customHeight="1" x14ac:dyDescent="0.15">
      <c r="B242" s="6"/>
      <c r="C242" s="96"/>
      <c r="D242" s="33"/>
      <c r="E242" s="34"/>
      <c r="F242" s="96"/>
      <c r="G242" s="33"/>
      <c r="H242" s="98"/>
      <c r="I242" s="98"/>
      <c r="J242" s="157"/>
      <c r="K242" s="6"/>
      <c r="L242" s="6"/>
      <c r="M242" s="6"/>
      <c r="N242" s="6"/>
      <c r="O242" s="6"/>
      <c r="P242" s="6"/>
      <c r="Q242" s="6"/>
      <c r="R242" s="6"/>
      <c r="S242" s="6"/>
      <c r="T242" s="6"/>
      <c r="U242" s="6"/>
      <c r="V242" s="6"/>
      <c r="W242" s="6"/>
      <c r="X242" s="6"/>
      <c r="Y242" s="6"/>
      <c r="Z242" s="6"/>
    </row>
    <row r="243" spans="2:26" ht="15.75" customHeight="1" x14ac:dyDescent="0.15">
      <c r="B243" s="6"/>
      <c r="C243" s="96"/>
      <c r="D243" s="33"/>
      <c r="E243" s="34"/>
      <c r="F243" s="96"/>
      <c r="G243" s="33"/>
      <c r="H243" s="98"/>
      <c r="I243" s="98"/>
      <c r="J243" s="157"/>
      <c r="K243" s="6"/>
      <c r="L243" s="6"/>
      <c r="M243" s="6"/>
      <c r="N243" s="6"/>
      <c r="O243" s="6"/>
      <c r="P243" s="6"/>
      <c r="Q243" s="6"/>
      <c r="R243" s="6"/>
      <c r="S243" s="6"/>
      <c r="T243" s="6"/>
      <c r="U243" s="6"/>
      <c r="V243" s="6"/>
      <c r="W243" s="6"/>
      <c r="X243" s="6"/>
      <c r="Y243" s="6"/>
      <c r="Z243" s="6"/>
    </row>
    <row r="244" spans="2:26" ht="15.75" customHeight="1" x14ac:dyDescent="0.15">
      <c r="B244" s="6"/>
      <c r="C244" s="96"/>
      <c r="D244" s="33"/>
      <c r="E244" s="34"/>
      <c r="F244" s="96"/>
      <c r="G244" s="33"/>
      <c r="H244" s="98"/>
      <c r="I244" s="98"/>
      <c r="J244" s="157"/>
      <c r="K244" s="6"/>
      <c r="L244" s="6"/>
      <c r="M244" s="6"/>
      <c r="N244" s="6"/>
      <c r="O244" s="6"/>
      <c r="P244" s="6"/>
      <c r="Q244" s="6"/>
      <c r="R244" s="6"/>
      <c r="S244" s="6"/>
      <c r="T244" s="6"/>
      <c r="U244" s="6"/>
      <c r="V244" s="6"/>
      <c r="W244" s="6"/>
      <c r="X244" s="6"/>
      <c r="Y244" s="6"/>
      <c r="Z244" s="6"/>
    </row>
    <row r="245" spans="2:26" ht="15.75" customHeight="1" x14ac:dyDescent="0.15">
      <c r="B245" s="6"/>
      <c r="C245" s="96"/>
      <c r="D245" s="33"/>
      <c r="E245" s="34"/>
      <c r="F245" s="96"/>
      <c r="G245" s="33"/>
      <c r="H245" s="98"/>
      <c r="I245" s="98"/>
      <c r="J245" s="157"/>
      <c r="K245" s="6"/>
      <c r="L245" s="6"/>
      <c r="M245" s="6"/>
      <c r="N245" s="6"/>
      <c r="O245" s="6"/>
      <c r="P245" s="6"/>
      <c r="Q245" s="6"/>
      <c r="R245" s="6"/>
      <c r="S245" s="6"/>
      <c r="T245" s="6"/>
      <c r="U245" s="6"/>
      <c r="V245" s="6"/>
      <c r="W245" s="6"/>
      <c r="X245" s="6"/>
      <c r="Y245" s="6"/>
      <c r="Z245" s="6"/>
    </row>
    <row r="246" spans="2:26" ht="15.75" customHeight="1" x14ac:dyDescent="0.15">
      <c r="B246" s="6"/>
      <c r="C246" s="96"/>
      <c r="D246" s="33"/>
      <c r="E246" s="34"/>
      <c r="F246" s="96"/>
      <c r="G246" s="33"/>
      <c r="H246" s="98"/>
      <c r="I246" s="98"/>
      <c r="J246" s="157"/>
      <c r="K246" s="6"/>
      <c r="L246" s="6"/>
      <c r="M246" s="6"/>
      <c r="N246" s="6"/>
      <c r="O246" s="6"/>
      <c r="P246" s="6"/>
      <c r="Q246" s="6"/>
      <c r="R246" s="6"/>
      <c r="S246" s="6"/>
      <c r="T246" s="6"/>
      <c r="U246" s="6"/>
      <c r="V246" s="6"/>
      <c r="W246" s="6"/>
      <c r="X246" s="6"/>
      <c r="Y246" s="6"/>
      <c r="Z246" s="6"/>
    </row>
    <row r="247" spans="2:26" ht="15.75" customHeight="1" x14ac:dyDescent="0.15">
      <c r="B247" s="6"/>
      <c r="C247" s="96"/>
      <c r="D247" s="33"/>
      <c r="E247" s="34"/>
      <c r="F247" s="96"/>
      <c r="G247" s="33"/>
      <c r="H247" s="98"/>
      <c r="I247" s="98"/>
      <c r="J247" s="157"/>
      <c r="K247" s="6"/>
      <c r="L247" s="6"/>
      <c r="M247" s="6"/>
      <c r="N247" s="6"/>
      <c r="O247" s="6"/>
      <c r="P247" s="6"/>
      <c r="Q247" s="6"/>
      <c r="R247" s="6"/>
      <c r="S247" s="6"/>
      <c r="T247" s="6"/>
      <c r="U247" s="6"/>
      <c r="V247" s="6"/>
      <c r="W247" s="6"/>
      <c r="X247" s="6"/>
      <c r="Y247" s="6"/>
      <c r="Z247" s="6"/>
    </row>
    <row r="248" spans="2:26" ht="15.75" customHeight="1" x14ac:dyDescent="0.15">
      <c r="B248" s="6"/>
      <c r="C248" s="96"/>
      <c r="D248" s="33"/>
      <c r="E248" s="34"/>
      <c r="F248" s="96"/>
      <c r="G248" s="33"/>
      <c r="H248" s="98"/>
      <c r="I248" s="98"/>
      <c r="J248" s="157"/>
      <c r="K248" s="6"/>
      <c r="L248" s="6"/>
      <c r="M248" s="6"/>
      <c r="N248" s="6"/>
      <c r="O248" s="6"/>
      <c r="P248" s="6"/>
      <c r="Q248" s="6"/>
      <c r="R248" s="6"/>
      <c r="S248" s="6"/>
      <c r="T248" s="6"/>
      <c r="U248" s="6"/>
      <c r="V248" s="6"/>
      <c r="W248" s="6"/>
      <c r="X248" s="6"/>
      <c r="Y248" s="6"/>
      <c r="Z248" s="6"/>
    </row>
    <row r="249" spans="2:26" ht="15.75" customHeight="1" x14ac:dyDescent="0.15">
      <c r="B249" s="6"/>
      <c r="C249" s="96"/>
      <c r="D249" s="33"/>
      <c r="E249" s="34"/>
      <c r="F249" s="96"/>
      <c r="G249" s="33"/>
      <c r="H249" s="98"/>
      <c r="I249" s="98"/>
      <c r="J249" s="157"/>
      <c r="K249" s="6"/>
      <c r="L249" s="6"/>
      <c r="M249" s="6"/>
      <c r="N249" s="6"/>
      <c r="O249" s="6"/>
      <c r="P249" s="6"/>
      <c r="Q249" s="6"/>
      <c r="R249" s="6"/>
      <c r="S249" s="6"/>
      <c r="T249" s="6"/>
      <c r="U249" s="6"/>
      <c r="V249" s="6"/>
      <c r="W249" s="6"/>
      <c r="X249" s="6"/>
      <c r="Y249" s="6"/>
      <c r="Z249" s="6"/>
    </row>
    <row r="250" spans="2:26" ht="15.75" customHeight="1" x14ac:dyDescent="0.15">
      <c r="B250" s="6"/>
      <c r="C250" s="96"/>
      <c r="D250" s="33"/>
      <c r="E250" s="34"/>
      <c r="F250" s="96"/>
      <c r="G250" s="33"/>
      <c r="H250" s="98"/>
      <c r="I250" s="98"/>
      <c r="J250" s="157"/>
      <c r="K250" s="6"/>
      <c r="L250" s="6"/>
      <c r="M250" s="6"/>
      <c r="N250" s="6"/>
      <c r="O250" s="6"/>
      <c r="P250" s="6"/>
      <c r="Q250" s="6"/>
      <c r="R250" s="6"/>
      <c r="S250" s="6"/>
      <c r="T250" s="6"/>
      <c r="U250" s="6"/>
      <c r="V250" s="6"/>
      <c r="W250" s="6"/>
      <c r="X250" s="6"/>
      <c r="Y250" s="6"/>
      <c r="Z250" s="6"/>
    </row>
    <row r="251" spans="2:26" ht="15.75" customHeight="1" x14ac:dyDescent="0.15">
      <c r="B251" s="6"/>
      <c r="C251" s="96"/>
      <c r="D251" s="33"/>
      <c r="E251" s="34"/>
      <c r="F251" s="96"/>
      <c r="G251" s="33"/>
      <c r="H251" s="98"/>
      <c r="I251" s="98"/>
      <c r="J251" s="157"/>
      <c r="K251" s="6"/>
      <c r="L251" s="6"/>
      <c r="M251" s="6"/>
      <c r="N251" s="6"/>
      <c r="O251" s="6"/>
      <c r="P251" s="6"/>
      <c r="Q251" s="6"/>
      <c r="R251" s="6"/>
      <c r="S251" s="6"/>
      <c r="T251" s="6"/>
      <c r="U251" s="6"/>
      <c r="V251" s="6"/>
      <c r="W251" s="6"/>
      <c r="X251" s="6"/>
      <c r="Y251" s="6"/>
      <c r="Z251" s="6"/>
    </row>
    <row r="252" spans="2:26" ht="15.75" customHeight="1" x14ac:dyDescent="0.15">
      <c r="B252" s="6"/>
      <c r="C252" s="96"/>
      <c r="D252" s="33"/>
      <c r="E252" s="34"/>
      <c r="F252" s="96"/>
      <c r="G252" s="33"/>
      <c r="H252" s="98"/>
      <c r="I252" s="98"/>
      <c r="J252" s="157"/>
      <c r="K252" s="6"/>
      <c r="L252" s="6"/>
      <c r="M252" s="6"/>
      <c r="N252" s="6"/>
      <c r="O252" s="6"/>
      <c r="P252" s="6"/>
      <c r="Q252" s="6"/>
      <c r="R252" s="6"/>
      <c r="S252" s="6"/>
      <c r="T252" s="6"/>
      <c r="U252" s="6"/>
      <c r="V252" s="6"/>
      <c r="W252" s="6"/>
      <c r="X252" s="6"/>
      <c r="Y252" s="6"/>
      <c r="Z252" s="6"/>
    </row>
    <row r="253" spans="2:26" ht="15.75" customHeight="1" x14ac:dyDescent="0.15">
      <c r="B253" s="6"/>
      <c r="C253" s="96"/>
      <c r="D253" s="33"/>
      <c r="E253" s="34"/>
      <c r="F253" s="96"/>
      <c r="G253" s="33"/>
      <c r="H253" s="98"/>
      <c r="I253" s="98"/>
      <c r="J253" s="157"/>
      <c r="K253" s="6"/>
      <c r="L253" s="6"/>
      <c r="M253" s="6"/>
      <c r="N253" s="6"/>
      <c r="O253" s="6"/>
      <c r="P253" s="6"/>
      <c r="Q253" s="6"/>
      <c r="R253" s="6"/>
      <c r="S253" s="6"/>
      <c r="T253" s="6"/>
      <c r="U253" s="6"/>
      <c r="V253" s="6"/>
      <c r="W253" s="6"/>
      <c r="X253" s="6"/>
      <c r="Y253" s="6"/>
      <c r="Z253" s="6"/>
    </row>
    <row r="254" spans="2:26" ht="15.75" customHeight="1" x14ac:dyDescent="0.15">
      <c r="B254" s="6"/>
      <c r="C254" s="96"/>
      <c r="D254" s="33"/>
      <c r="E254" s="34"/>
      <c r="F254" s="96"/>
      <c r="G254" s="33"/>
      <c r="H254" s="98"/>
      <c r="I254" s="98"/>
      <c r="J254" s="157"/>
      <c r="K254" s="6"/>
      <c r="L254" s="6"/>
      <c r="M254" s="6"/>
      <c r="N254" s="6"/>
      <c r="O254" s="6"/>
      <c r="P254" s="6"/>
      <c r="Q254" s="6"/>
      <c r="R254" s="6"/>
      <c r="S254" s="6"/>
      <c r="T254" s="6"/>
      <c r="U254" s="6"/>
      <c r="V254" s="6"/>
      <c r="W254" s="6"/>
      <c r="X254" s="6"/>
      <c r="Y254" s="6"/>
      <c r="Z254" s="6"/>
    </row>
    <row r="255" spans="2:26" ht="15.75" customHeight="1" x14ac:dyDescent="0.15">
      <c r="B255" s="6"/>
      <c r="C255" s="96"/>
      <c r="D255" s="33"/>
      <c r="E255" s="34"/>
      <c r="F255" s="96"/>
      <c r="G255" s="33"/>
      <c r="H255" s="98"/>
      <c r="I255" s="98"/>
      <c r="J255" s="157"/>
      <c r="K255" s="6"/>
      <c r="L255" s="6"/>
      <c r="M255" s="6"/>
      <c r="N255" s="6"/>
      <c r="O255" s="6"/>
      <c r="P255" s="6"/>
      <c r="Q255" s="6"/>
      <c r="R255" s="6"/>
      <c r="S255" s="6"/>
      <c r="T255" s="6"/>
      <c r="U255" s="6"/>
      <c r="V255" s="6"/>
      <c r="W255" s="6"/>
      <c r="X255" s="6"/>
      <c r="Y255" s="6"/>
      <c r="Z255" s="6"/>
    </row>
    <row r="256" spans="2:26" ht="15.75" customHeight="1" x14ac:dyDescent="0.15">
      <c r="B256" s="6"/>
      <c r="C256" s="96"/>
      <c r="D256" s="33"/>
      <c r="E256" s="34"/>
      <c r="F256" s="96"/>
      <c r="G256" s="33"/>
      <c r="H256" s="98"/>
      <c r="I256" s="98"/>
      <c r="J256" s="157"/>
      <c r="K256" s="6"/>
      <c r="L256" s="6"/>
      <c r="M256" s="6"/>
      <c r="N256" s="6"/>
      <c r="O256" s="6"/>
      <c r="P256" s="6"/>
      <c r="Q256" s="6"/>
      <c r="R256" s="6"/>
      <c r="S256" s="6"/>
      <c r="T256" s="6"/>
      <c r="U256" s="6"/>
      <c r="V256" s="6"/>
      <c r="W256" s="6"/>
      <c r="X256" s="6"/>
      <c r="Y256" s="6"/>
      <c r="Z256" s="6"/>
    </row>
    <row r="257" spans="2:26" ht="15.75" customHeight="1" x14ac:dyDescent="0.15">
      <c r="B257" s="6"/>
      <c r="C257" s="96"/>
      <c r="D257" s="33"/>
      <c r="E257" s="34"/>
      <c r="F257" s="96"/>
      <c r="G257" s="33"/>
      <c r="H257" s="98"/>
      <c r="I257" s="98"/>
      <c r="J257" s="157"/>
      <c r="K257" s="6"/>
      <c r="L257" s="6"/>
      <c r="M257" s="6"/>
      <c r="N257" s="6"/>
      <c r="O257" s="6"/>
      <c r="P257" s="6"/>
      <c r="Q257" s="6"/>
      <c r="R257" s="6"/>
      <c r="S257" s="6"/>
      <c r="T257" s="6"/>
      <c r="U257" s="6"/>
      <c r="V257" s="6"/>
      <c r="W257" s="6"/>
      <c r="X257" s="6"/>
      <c r="Y257" s="6"/>
      <c r="Z257" s="6"/>
    </row>
    <row r="258" spans="2:26" ht="15.75" customHeight="1" x14ac:dyDescent="0.15">
      <c r="B258" s="6"/>
      <c r="C258" s="96"/>
      <c r="D258" s="33"/>
      <c r="E258" s="34"/>
      <c r="F258" s="96"/>
      <c r="G258" s="33"/>
      <c r="H258" s="98"/>
      <c r="I258" s="98"/>
      <c r="J258" s="157"/>
      <c r="K258" s="6"/>
      <c r="L258" s="6"/>
      <c r="M258" s="6"/>
      <c r="N258" s="6"/>
      <c r="O258" s="6"/>
      <c r="P258" s="6"/>
      <c r="Q258" s="6"/>
      <c r="R258" s="6"/>
      <c r="S258" s="6"/>
      <c r="T258" s="6"/>
      <c r="U258" s="6"/>
      <c r="V258" s="6"/>
      <c r="W258" s="6"/>
      <c r="X258" s="6"/>
      <c r="Y258" s="6"/>
      <c r="Z258" s="6"/>
    </row>
    <row r="259" spans="2:26" ht="15.75" customHeight="1" x14ac:dyDescent="0.15">
      <c r="B259" s="6"/>
      <c r="C259" s="96"/>
      <c r="D259" s="33"/>
      <c r="E259" s="34"/>
      <c r="F259" s="96"/>
      <c r="G259" s="33"/>
      <c r="H259" s="98"/>
      <c r="I259" s="98"/>
      <c r="J259" s="157"/>
      <c r="K259" s="6"/>
      <c r="L259" s="6"/>
      <c r="M259" s="6"/>
      <c r="N259" s="6"/>
      <c r="O259" s="6"/>
      <c r="P259" s="6"/>
      <c r="Q259" s="6"/>
      <c r="R259" s="6"/>
      <c r="S259" s="6"/>
      <c r="T259" s="6"/>
      <c r="U259" s="6"/>
      <c r="V259" s="6"/>
      <c r="W259" s="6"/>
      <c r="X259" s="6"/>
      <c r="Y259" s="6"/>
      <c r="Z259" s="6"/>
    </row>
    <row r="260" spans="2:26" ht="15.75" customHeight="1" x14ac:dyDescent="0.15">
      <c r="B260" s="6"/>
      <c r="C260" s="96"/>
      <c r="D260" s="33"/>
      <c r="E260" s="34"/>
      <c r="F260" s="96"/>
      <c r="G260" s="33"/>
      <c r="H260" s="98"/>
      <c r="I260" s="98"/>
      <c r="J260" s="157"/>
      <c r="K260" s="6"/>
      <c r="L260" s="6"/>
      <c r="M260" s="6"/>
      <c r="N260" s="6"/>
      <c r="O260" s="6"/>
      <c r="P260" s="6"/>
      <c r="Q260" s="6"/>
      <c r="R260" s="6"/>
      <c r="S260" s="6"/>
      <c r="T260" s="6"/>
      <c r="U260" s="6"/>
      <c r="V260" s="6"/>
      <c r="W260" s="6"/>
      <c r="X260" s="6"/>
      <c r="Y260" s="6"/>
      <c r="Z260" s="6"/>
    </row>
    <row r="261" spans="2:26" ht="15.75" customHeight="1" x14ac:dyDescent="0.15">
      <c r="B261" s="6"/>
      <c r="C261" s="96"/>
      <c r="D261" s="33"/>
      <c r="E261" s="34"/>
      <c r="F261" s="96"/>
      <c r="G261" s="33"/>
      <c r="H261" s="98"/>
      <c r="I261" s="98"/>
      <c r="J261" s="157"/>
      <c r="K261" s="6"/>
      <c r="L261" s="6"/>
      <c r="M261" s="6"/>
      <c r="N261" s="6"/>
      <c r="O261" s="6"/>
      <c r="P261" s="6"/>
      <c r="Q261" s="6"/>
      <c r="R261" s="6"/>
      <c r="S261" s="6"/>
      <c r="T261" s="6"/>
      <c r="U261" s="6"/>
      <c r="V261" s="6"/>
      <c r="W261" s="6"/>
      <c r="X261" s="6"/>
      <c r="Y261" s="6"/>
      <c r="Z261" s="6"/>
    </row>
    <row r="262" spans="2:26" ht="15.75" customHeight="1" x14ac:dyDescent="0.15">
      <c r="B262" s="6"/>
      <c r="C262" s="96"/>
      <c r="D262" s="33"/>
      <c r="E262" s="34"/>
      <c r="F262" s="96"/>
      <c r="G262" s="33"/>
      <c r="H262" s="98"/>
      <c r="I262" s="98"/>
      <c r="J262" s="157"/>
      <c r="K262" s="6"/>
      <c r="L262" s="6"/>
      <c r="M262" s="6"/>
      <c r="N262" s="6"/>
      <c r="O262" s="6"/>
      <c r="P262" s="6"/>
      <c r="Q262" s="6"/>
      <c r="R262" s="6"/>
      <c r="S262" s="6"/>
      <c r="T262" s="6"/>
      <c r="U262" s="6"/>
      <c r="V262" s="6"/>
      <c r="W262" s="6"/>
      <c r="X262" s="6"/>
      <c r="Y262" s="6"/>
      <c r="Z262" s="6"/>
    </row>
    <row r="263" spans="2:26" ht="15.75" customHeight="1" x14ac:dyDescent="0.15">
      <c r="B263" s="6"/>
      <c r="C263" s="96"/>
      <c r="D263" s="33"/>
      <c r="E263" s="34"/>
      <c r="F263" s="96"/>
      <c r="G263" s="33"/>
      <c r="H263" s="98"/>
      <c r="I263" s="98"/>
      <c r="J263" s="157"/>
      <c r="K263" s="6"/>
      <c r="L263" s="6"/>
      <c r="M263" s="6"/>
      <c r="N263" s="6"/>
      <c r="O263" s="6"/>
      <c r="P263" s="6"/>
      <c r="Q263" s="6"/>
      <c r="R263" s="6"/>
      <c r="S263" s="6"/>
      <c r="T263" s="6"/>
      <c r="U263" s="6"/>
      <c r="V263" s="6"/>
      <c r="W263" s="6"/>
      <c r="X263" s="6"/>
      <c r="Y263" s="6"/>
      <c r="Z263" s="6"/>
    </row>
    <row r="264" spans="2:26" ht="15.75" customHeight="1" x14ac:dyDescent="0.15">
      <c r="B264" s="6"/>
      <c r="C264" s="96"/>
      <c r="D264" s="33"/>
      <c r="E264" s="34"/>
      <c r="F264" s="96"/>
      <c r="G264" s="33"/>
      <c r="H264" s="98"/>
      <c r="I264" s="98"/>
      <c r="J264" s="157"/>
      <c r="K264" s="6"/>
      <c r="L264" s="6"/>
      <c r="M264" s="6"/>
      <c r="N264" s="6"/>
      <c r="O264" s="6"/>
      <c r="P264" s="6"/>
      <c r="Q264" s="6"/>
      <c r="R264" s="6"/>
      <c r="S264" s="6"/>
      <c r="T264" s="6"/>
      <c r="U264" s="6"/>
      <c r="V264" s="6"/>
      <c r="W264" s="6"/>
      <c r="X264" s="6"/>
      <c r="Y264" s="6"/>
      <c r="Z264" s="6"/>
    </row>
    <row r="265" spans="2:26" ht="15.75" customHeight="1" x14ac:dyDescent="0.15">
      <c r="B265" s="6"/>
      <c r="C265" s="96"/>
      <c r="D265" s="33"/>
      <c r="E265" s="34"/>
      <c r="F265" s="96"/>
      <c r="G265" s="33"/>
      <c r="H265" s="98"/>
      <c r="I265" s="98"/>
      <c r="J265" s="157"/>
      <c r="K265" s="6"/>
      <c r="L265" s="6"/>
      <c r="M265" s="6"/>
      <c r="N265" s="6"/>
      <c r="O265" s="6"/>
      <c r="P265" s="6"/>
      <c r="Q265" s="6"/>
      <c r="R265" s="6"/>
      <c r="S265" s="6"/>
      <c r="T265" s="6"/>
      <c r="U265" s="6"/>
      <c r="V265" s="6"/>
      <c r="W265" s="6"/>
      <c r="X265" s="6"/>
      <c r="Y265" s="6"/>
      <c r="Z265" s="6"/>
    </row>
    <row r="266" spans="2:26" ht="15.75" customHeight="1" x14ac:dyDescent="0.15">
      <c r="B266" s="6"/>
      <c r="C266" s="96"/>
      <c r="D266" s="33"/>
      <c r="E266" s="34"/>
      <c r="F266" s="96"/>
      <c r="G266" s="33"/>
      <c r="H266" s="98"/>
      <c r="I266" s="98"/>
      <c r="J266" s="157"/>
      <c r="K266" s="6"/>
      <c r="L266" s="6"/>
      <c r="M266" s="6"/>
      <c r="N266" s="6"/>
      <c r="O266" s="6"/>
      <c r="P266" s="6"/>
      <c r="Q266" s="6"/>
      <c r="R266" s="6"/>
      <c r="S266" s="6"/>
      <c r="T266" s="6"/>
      <c r="U266" s="6"/>
      <c r="V266" s="6"/>
      <c r="W266" s="6"/>
      <c r="X266" s="6"/>
      <c r="Y266" s="6"/>
      <c r="Z266" s="6"/>
    </row>
    <row r="267" spans="2:26" ht="15.75" customHeight="1" x14ac:dyDescent="0.15">
      <c r="B267" s="6"/>
      <c r="C267" s="96"/>
      <c r="D267" s="33"/>
      <c r="E267" s="34"/>
      <c r="F267" s="96"/>
      <c r="G267" s="33"/>
      <c r="H267" s="98"/>
      <c r="I267" s="98"/>
      <c r="J267" s="157"/>
      <c r="K267" s="6"/>
      <c r="L267" s="6"/>
      <c r="M267" s="6"/>
      <c r="N267" s="6"/>
      <c r="O267" s="6"/>
      <c r="P267" s="6"/>
      <c r="Q267" s="6"/>
      <c r="R267" s="6"/>
      <c r="S267" s="6"/>
      <c r="T267" s="6"/>
      <c r="U267" s="6"/>
      <c r="V267" s="6"/>
      <c r="W267" s="6"/>
      <c r="X267" s="6"/>
      <c r="Y267" s="6"/>
      <c r="Z267" s="6"/>
    </row>
    <row r="268" spans="2:26" ht="15.75" customHeight="1" x14ac:dyDescent="0.15">
      <c r="B268" s="6"/>
      <c r="C268" s="96"/>
      <c r="D268" s="33"/>
      <c r="E268" s="34"/>
      <c r="F268" s="96"/>
      <c r="G268" s="33"/>
      <c r="H268" s="98"/>
      <c r="I268" s="98"/>
      <c r="J268" s="157"/>
      <c r="K268" s="6"/>
      <c r="L268" s="6"/>
      <c r="M268" s="6"/>
      <c r="N268" s="6"/>
      <c r="O268" s="6"/>
      <c r="P268" s="6"/>
      <c r="Q268" s="6"/>
      <c r="R268" s="6"/>
      <c r="S268" s="6"/>
      <c r="T268" s="6"/>
      <c r="U268" s="6"/>
      <c r="V268" s="6"/>
      <c r="W268" s="6"/>
      <c r="X268" s="6"/>
      <c r="Y268" s="6"/>
      <c r="Z268" s="6"/>
    </row>
    <row r="269" spans="2:26" ht="15.75" customHeight="1" x14ac:dyDescent="0.15">
      <c r="B269" s="6"/>
      <c r="C269" s="96"/>
      <c r="D269" s="33"/>
      <c r="E269" s="34"/>
      <c r="F269" s="96"/>
      <c r="G269" s="33"/>
      <c r="H269" s="98"/>
      <c r="I269" s="98"/>
      <c r="J269" s="157"/>
      <c r="K269" s="6"/>
      <c r="L269" s="6"/>
      <c r="M269" s="6"/>
      <c r="N269" s="6"/>
      <c r="O269" s="6"/>
      <c r="P269" s="6"/>
      <c r="Q269" s="6"/>
      <c r="R269" s="6"/>
      <c r="S269" s="6"/>
      <c r="T269" s="6"/>
      <c r="U269" s="6"/>
      <c r="V269" s="6"/>
      <c r="W269" s="6"/>
      <c r="X269" s="6"/>
      <c r="Y269" s="6"/>
      <c r="Z269" s="6"/>
    </row>
    <row r="270" spans="2:26" ht="15.75" customHeight="1" x14ac:dyDescent="0.15">
      <c r="B270" s="6"/>
      <c r="C270" s="96"/>
      <c r="D270" s="33"/>
      <c r="E270" s="34"/>
      <c r="F270" s="96"/>
      <c r="G270" s="33"/>
      <c r="H270" s="98"/>
      <c r="I270" s="98"/>
      <c r="J270" s="157"/>
      <c r="K270" s="6"/>
      <c r="L270" s="6"/>
      <c r="M270" s="6"/>
      <c r="N270" s="6"/>
      <c r="O270" s="6"/>
      <c r="P270" s="6"/>
      <c r="Q270" s="6"/>
      <c r="R270" s="6"/>
      <c r="S270" s="6"/>
      <c r="T270" s="6"/>
      <c r="U270" s="6"/>
      <c r="V270" s="6"/>
      <c r="W270" s="6"/>
      <c r="X270" s="6"/>
      <c r="Y270" s="6"/>
      <c r="Z270" s="6"/>
    </row>
    <row r="271" spans="2:26" ht="15.75" customHeight="1" x14ac:dyDescent="0.15">
      <c r="B271" s="6"/>
      <c r="C271" s="96"/>
      <c r="D271" s="33"/>
      <c r="E271" s="34"/>
      <c r="F271" s="96"/>
      <c r="G271" s="33"/>
      <c r="H271" s="98"/>
      <c r="I271" s="98"/>
      <c r="J271" s="157"/>
      <c r="K271" s="6"/>
      <c r="L271" s="6"/>
      <c r="M271" s="6"/>
      <c r="N271" s="6"/>
      <c r="O271" s="6"/>
      <c r="P271" s="6"/>
      <c r="Q271" s="6"/>
      <c r="R271" s="6"/>
      <c r="S271" s="6"/>
      <c r="T271" s="6"/>
      <c r="U271" s="6"/>
      <c r="V271" s="6"/>
      <c r="W271" s="6"/>
      <c r="X271" s="6"/>
      <c r="Y271" s="6"/>
      <c r="Z271" s="6"/>
    </row>
    <row r="272" spans="2:26" ht="15.75" customHeight="1" x14ac:dyDescent="0.15">
      <c r="B272" s="6"/>
      <c r="C272" s="96"/>
      <c r="D272" s="33"/>
      <c r="E272" s="34"/>
      <c r="F272" s="96"/>
      <c r="G272" s="33"/>
      <c r="H272" s="98"/>
      <c r="I272" s="98"/>
      <c r="J272" s="157"/>
      <c r="K272" s="6"/>
      <c r="L272" s="6"/>
      <c r="M272" s="6"/>
      <c r="N272" s="6"/>
      <c r="O272" s="6"/>
      <c r="P272" s="6"/>
      <c r="Q272" s="6"/>
      <c r="R272" s="6"/>
      <c r="S272" s="6"/>
      <c r="T272" s="6"/>
      <c r="U272" s="6"/>
      <c r="V272" s="6"/>
      <c r="W272" s="6"/>
      <c r="X272" s="6"/>
      <c r="Y272" s="6"/>
      <c r="Z272" s="6"/>
    </row>
    <row r="273" spans="2:26" ht="15.75" customHeight="1" x14ac:dyDescent="0.15">
      <c r="B273" s="6"/>
      <c r="C273" s="96"/>
      <c r="D273" s="33"/>
      <c r="E273" s="34"/>
      <c r="F273" s="96"/>
      <c r="G273" s="33"/>
      <c r="H273" s="98"/>
      <c r="I273" s="98"/>
      <c r="J273" s="157"/>
      <c r="K273" s="6"/>
      <c r="L273" s="6"/>
      <c r="M273" s="6"/>
      <c r="N273" s="6"/>
      <c r="O273" s="6"/>
      <c r="P273" s="6"/>
      <c r="Q273" s="6"/>
      <c r="R273" s="6"/>
      <c r="S273" s="6"/>
      <c r="T273" s="6"/>
      <c r="U273" s="6"/>
      <c r="V273" s="6"/>
      <c r="W273" s="6"/>
      <c r="X273" s="6"/>
      <c r="Y273" s="6"/>
      <c r="Z273" s="6"/>
    </row>
    <row r="274" spans="2:26" ht="15.75" customHeight="1" x14ac:dyDescent="0.15">
      <c r="B274" s="6"/>
      <c r="C274" s="96"/>
      <c r="D274" s="33"/>
      <c r="E274" s="34"/>
      <c r="F274" s="96"/>
      <c r="G274" s="33"/>
      <c r="H274" s="98"/>
      <c r="I274" s="98"/>
      <c r="J274" s="157"/>
      <c r="K274" s="6"/>
      <c r="L274" s="6"/>
      <c r="M274" s="6"/>
      <c r="N274" s="6"/>
      <c r="O274" s="6"/>
      <c r="P274" s="6"/>
      <c r="Q274" s="6"/>
      <c r="R274" s="6"/>
      <c r="S274" s="6"/>
      <c r="T274" s="6"/>
      <c r="U274" s="6"/>
      <c r="V274" s="6"/>
      <c r="W274" s="6"/>
      <c r="X274" s="6"/>
      <c r="Y274" s="6"/>
      <c r="Z274" s="6"/>
    </row>
    <row r="275" spans="2:26" ht="15.75" customHeight="1" x14ac:dyDescent="0.15">
      <c r="B275" s="6"/>
      <c r="C275" s="96"/>
      <c r="D275" s="33"/>
      <c r="E275" s="34"/>
      <c r="F275" s="96"/>
      <c r="G275" s="33"/>
      <c r="H275" s="98"/>
      <c r="I275" s="98"/>
      <c r="J275" s="157"/>
      <c r="K275" s="6"/>
      <c r="L275" s="6"/>
      <c r="M275" s="6"/>
      <c r="N275" s="6"/>
      <c r="O275" s="6"/>
      <c r="P275" s="6"/>
      <c r="Q275" s="6"/>
      <c r="R275" s="6"/>
      <c r="S275" s="6"/>
      <c r="T275" s="6"/>
      <c r="U275" s="6"/>
      <c r="V275" s="6"/>
      <c r="W275" s="6"/>
      <c r="X275" s="6"/>
      <c r="Y275" s="6"/>
      <c r="Z275" s="6"/>
    </row>
    <row r="276" spans="2:26" ht="15.75" customHeight="1" x14ac:dyDescent="0.15">
      <c r="B276" s="6"/>
      <c r="C276" s="96"/>
      <c r="D276" s="33"/>
      <c r="E276" s="34"/>
      <c r="F276" s="96"/>
      <c r="G276" s="33"/>
      <c r="H276" s="98"/>
      <c r="I276" s="98"/>
      <c r="J276" s="157"/>
      <c r="K276" s="6"/>
      <c r="L276" s="6"/>
      <c r="M276" s="6"/>
      <c r="N276" s="6"/>
      <c r="O276" s="6"/>
      <c r="P276" s="6"/>
      <c r="Q276" s="6"/>
      <c r="R276" s="6"/>
      <c r="S276" s="6"/>
      <c r="T276" s="6"/>
      <c r="U276" s="6"/>
      <c r="V276" s="6"/>
      <c r="W276" s="6"/>
      <c r="X276" s="6"/>
      <c r="Y276" s="6"/>
      <c r="Z276" s="6"/>
    </row>
    <row r="277" spans="2:26" ht="15.75" customHeight="1" x14ac:dyDescent="0.15">
      <c r="B277" s="6"/>
      <c r="C277" s="96"/>
      <c r="D277" s="33"/>
      <c r="E277" s="34"/>
      <c r="F277" s="96"/>
      <c r="G277" s="33"/>
      <c r="H277" s="98"/>
      <c r="I277" s="98"/>
      <c r="J277" s="157"/>
      <c r="K277" s="6"/>
      <c r="L277" s="6"/>
      <c r="M277" s="6"/>
      <c r="N277" s="6"/>
      <c r="O277" s="6"/>
      <c r="P277" s="6"/>
      <c r="Q277" s="6"/>
      <c r="R277" s="6"/>
      <c r="S277" s="6"/>
      <c r="T277" s="6"/>
      <c r="U277" s="6"/>
      <c r="V277" s="6"/>
      <c r="W277" s="6"/>
      <c r="X277" s="6"/>
      <c r="Y277" s="6"/>
      <c r="Z277" s="6"/>
    </row>
    <row r="278" spans="2:26" ht="15.75" customHeight="1" x14ac:dyDescent="0.15">
      <c r="B278" s="6"/>
      <c r="C278" s="96"/>
      <c r="D278" s="33"/>
      <c r="E278" s="34"/>
      <c r="F278" s="96"/>
      <c r="G278" s="33"/>
      <c r="H278" s="98"/>
      <c r="I278" s="98"/>
      <c r="J278" s="157"/>
      <c r="K278" s="6"/>
      <c r="L278" s="6"/>
      <c r="M278" s="6"/>
      <c r="N278" s="6"/>
      <c r="O278" s="6"/>
      <c r="P278" s="6"/>
      <c r="Q278" s="6"/>
      <c r="R278" s="6"/>
      <c r="S278" s="6"/>
      <c r="T278" s="6"/>
      <c r="U278" s="6"/>
      <c r="V278" s="6"/>
      <c r="W278" s="6"/>
      <c r="X278" s="6"/>
      <c r="Y278" s="6"/>
      <c r="Z278" s="6"/>
    </row>
    <row r="279" spans="2:26" ht="15.75" customHeight="1" x14ac:dyDescent="0.15">
      <c r="B279" s="6"/>
      <c r="C279" s="96"/>
      <c r="D279" s="33"/>
      <c r="E279" s="34"/>
      <c r="F279" s="96"/>
      <c r="G279" s="33"/>
      <c r="H279" s="98"/>
      <c r="I279" s="98"/>
      <c r="J279" s="157"/>
      <c r="K279" s="6"/>
      <c r="L279" s="6"/>
      <c r="M279" s="6"/>
      <c r="N279" s="6"/>
      <c r="O279" s="6"/>
      <c r="P279" s="6"/>
      <c r="Q279" s="6"/>
      <c r="R279" s="6"/>
      <c r="S279" s="6"/>
      <c r="T279" s="6"/>
      <c r="U279" s="6"/>
      <c r="V279" s="6"/>
      <c r="W279" s="6"/>
      <c r="X279" s="6"/>
      <c r="Y279" s="6"/>
      <c r="Z279" s="6"/>
    </row>
    <row r="280" spans="2:26" ht="15.75" customHeight="1" x14ac:dyDescent="0.15">
      <c r="B280" s="6"/>
      <c r="C280" s="96"/>
      <c r="D280" s="33"/>
      <c r="E280" s="34"/>
      <c r="F280" s="96"/>
      <c r="G280" s="33"/>
      <c r="H280" s="98"/>
      <c r="I280" s="98"/>
      <c r="J280" s="157"/>
      <c r="K280" s="6"/>
      <c r="L280" s="6"/>
      <c r="M280" s="6"/>
      <c r="N280" s="6"/>
      <c r="O280" s="6"/>
      <c r="P280" s="6"/>
      <c r="Q280" s="6"/>
      <c r="R280" s="6"/>
      <c r="S280" s="6"/>
      <c r="T280" s="6"/>
      <c r="U280" s="6"/>
      <c r="V280" s="6"/>
      <c r="W280" s="6"/>
      <c r="X280" s="6"/>
      <c r="Y280" s="6"/>
      <c r="Z280" s="6"/>
    </row>
    <row r="281" spans="2:26" ht="15.75" customHeight="1" x14ac:dyDescent="0.15">
      <c r="B281" s="6"/>
      <c r="C281" s="96"/>
      <c r="D281" s="33"/>
      <c r="E281" s="34"/>
      <c r="F281" s="96"/>
      <c r="G281" s="33"/>
      <c r="H281" s="98"/>
      <c r="I281" s="98"/>
      <c r="J281" s="157"/>
      <c r="K281" s="6"/>
      <c r="L281" s="6"/>
      <c r="M281" s="6"/>
      <c r="N281" s="6"/>
      <c r="O281" s="6"/>
      <c r="P281" s="6"/>
      <c r="Q281" s="6"/>
      <c r="R281" s="6"/>
      <c r="S281" s="6"/>
      <c r="T281" s="6"/>
      <c r="U281" s="6"/>
      <c r="V281" s="6"/>
      <c r="W281" s="6"/>
      <c r="X281" s="6"/>
      <c r="Y281" s="6"/>
      <c r="Z281" s="6"/>
    </row>
    <row r="282" spans="2:26" ht="15.75" customHeight="1" x14ac:dyDescent="0.15">
      <c r="B282" s="6"/>
      <c r="C282" s="96"/>
      <c r="D282" s="33"/>
      <c r="E282" s="34"/>
      <c r="F282" s="96"/>
      <c r="G282" s="33"/>
      <c r="H282" s="98"/>
      <c r="I282" s="98"/>
      <c r="J282" s="157"/>
      <c r="K282" s="6"/>
      <c r="L282" s="6"/>
      <c r="M282" s="6"/>
      <c r="N282" s="6"/>
      <c r="O282" s="6"/>
      <c r="P282" s="6"/>
      <c r="Q282" s="6"/>
      <c r="R282" s="6"/>
      <c r="S282" s="6"/>
      <c r="T282" s="6"/>
      <c r="U282" s="6"/>
      <c r="V282" s="6"/>
      <c r="W282" s="6"/>
      <c r="X282" s="6"/>
      <c r="Y282" s="6"/>
      <c r="Z282" s="6"/>
    </row>
    <row r="283" spans="2:26" ht="15.75" customHeight="1" x14ac:dyDescent="0.15">
      <c r="B283" s="6"/>
      <c r="C283" s="96"/>
      <c r="D283" s="33"/>
      <c r="E283" s="34"/>
      <c r="F283" s="96"/>
      <c r="G283" s="33"/>
      <c r="H283" s="98"/>
      <c r="I283" s="98"/>
      <c r="J283" s="157"/>
      <c r="K283" s="6"/>
      <c r="L283" s="6"/>
      <c r="M283" s="6"/>
      <c r="N283" s="6"/>
      <c r="O283" s="6"/>
      <c r="P283" s="6"/>
      <c r="Q283" s="6"/>
      <c r="R283" s="6"/>
      <c r="S283" s="6"/>
      <c r="T283" s="6"/>
      <c r="U283" s="6"/>
      <c r="V283" s="6"/>
      <c r="W283" s="6"/>
      <c r="X283" s="6"/>
      <c r="Y283" s="6"/>
      <c r="Z283" s="6"/>
    </row>
    <row r="284" spans="2:26" ht="15.75" customHeight="1" x14ac:dyDescent="0.15">
      <c r="B284" s="6"/>
      <c r="C284" s="96"/>
      <c r="D284" s="33"/>
      <c r="E284" s="34"/>
      <c r="F284" s="96"/>
      <c r="G284" s="33"/>
      <c r="H284" s="98"/>
      <c r="I284" s="98"/>
      <c r="J284" s="157"/>
      <c r="K284" s="6"/>
      <c r="L284" s="6"/>
      <c r="M284" s="6"/>
      <c r="N284" s="6"/>
      <c r="O284" s="6"/>
      <c r="P284" s="6"/>
      <c r="Q284" s="6"/>
      <c r="R284" s="6"/>
      <c r="S284" s="6"/>
      <c r="T284" s="6"/>
      <c r="U284" s="6"/>
      <c r="V284" s="6"/>
      <c r="W284" s="6"/>
      <c r="X284" s="6"/>
      <c r="Y284" s="6"/>
      <c r="Z284" s="6"/>
    </row>
    <row r="285" spans="2:26" ht="15.75" customHeight="1" x14ac:dyDescent="0.15">
      <c r="B285" s="6"/>
      <c r="C285" s="96"/>
      <c r="D285" s="33"/>
      <c r="E285" s="34"/>
      <c r="F285" s="96"/>
      <c r="G285" s="33"/>
      <c r="H285" s="98"/>
      <c r="I285" s="98"/>
      <c r="J285" s="157"/>
      <c r="K285" s="6"/>
      <c r="L285" s="6"/>
      <c r="M285" s="6"/>
      <c r="N285" s="6"/>
      <c r="O285" s="6"/>
      <c r="P285" s="6"/>
      <c r="Q285" s="6"/>
      <c r="R285" s="6"/>
      <c r="S285" s="6"/>
      <c r="T285" s="6"/>
      <c r="U285" s="6"/>
      <c r="V285" s="6"/>
      <c r="W285" s="6"/>
      <c r="X285" s="6"/>
      <c r="Y285" s="6"/>
      <c r="Z285" s="6"/>
    </row>
    <row r="286" spans="2:26" ht="15.75" customHeight="1" x14ac:dyDescent="0.15">
      <c r="B286" s="6"/>
      <c r="C286" s="96"/>
      <c r="D286" s="33"/>
      <c r="E286" s="34"/>
      <c r="F286" s="96"/>
      <c r="G286" s="33"/>
      <c r="H286" s="98"/>
      <c r="I286" s="98"/>
      <c r="J286" s="157"/>
      <c r="K286" s="6"/>
      <c r="L286" s="6"/>
      <c r="M286" s="6"/>
      <c r="N286" s="6"/>
      <c r="O286" s="6"/>
      <c r="P286" s="6"/>
      <c r="Q286" s="6"/>
      <c r="R286" s="6"/>
      <c r="S286" s="6"/>
      <c r="T286" s="6"/>
      <c r="U286" s="6"/>
      <c r="V286" s="6"/>
      <c r="W286" s="6"/>
      <c r="X286" s="6"/>
      <c r="Y286" s="6"/>
      <c r="Z286" s="6"/>
    </row>
    <row r="287" spans="2:26" ht="15.75" customHeight="1" x14ac:dyDescent="0.15">
      <c r="B287" s="6"/>
      <c r="C287" s="96"/>
      <c r="D287" s="33"/>
      <c r="E287" s="34"/>
      <c r="F287" s="96"/>
      <c r="G287" s="33"/>
      <c r="H287" s="98"/>
      <c r="I287" s="98"/>
      <c r="J287" s="157"/>
      <c r="K287" s="6"/>
      <c r="L287" s="6"/>
      <c r="M287" s="6"/>
      <c r="N287" s="6"/>
      <c r="O287" s="6"/>
      <c r="P287" s="6"/>
      <c r="Q287" s="6"/>
      <c r="R287" s="6"/>
      <c r="S287" s="6"/>
      <c r="T287" s="6"/>
      <c r="U287" s="6"/>
      <c r="V287" s="6"/>
      <c r="W287" s="6"/>
      <c r="X287" s="6"/>
      <c r="Y287" s="6"/>
      <c r="Z287" s="6"/>
    </row>
    <row r="288" spans="2:26" ht="15.75" customHeight="1" x14ac:dyDescent="0.15">
      <c r="B288" s="6"/>
      <c r="C288" s="96"/>
      <c r="D288" s="33"/>
      <c r="E288" s="34"/>
      <c r="F288" s="96"/>
      <c r="G288" s="33"/>
      <c r="H288" s="98"/>
      <c r="I288" s="98"/>
      <c r="J288" s="157"/>
      <c r="K288" s="6"/>
      <c r="L288" s="6"/>
      <c r="M288" s="6"/>
      <c r="N288" s="6"/>
      <c r="O288" s="6"/>
      <c r="P288" s="6"/>
      <c r="Q288" s="6"/>
      <c r="R288" s="6"/>
      <c r="S288" s="6"/>
      <c r="T288" s="6"/>
      <c r="U288" s="6"/>
      <c r="V288" s="6"/>
      <c r="W288" s="6"/>
      <c r="X288" s="6"/>
      <c r="Y288" s="6"/>
      <c r="Z288" s="6"/>
    </row>
    <row r="289" spans="2:26" ht="15.75" customHeight="1" x14ac:dyDescent="0.15">
      <c r="B289" s="6"/>
      <c r="C289" s="96"/>
      <c r="D289" s="33"/>
      <c r="E289" s="34"/>
      <c r="F289" s="96"/>
      <c r="G289" s="33"/>
      <c r="H289" s="98"/>
      <c r="I289" s="98"/>
      <c r="J289" s="157"/>
      <c r="K289" s="6"/>
      <c r="L289" s="6"/>
      <c r="M289" s="6"/>
      <c r="N289" s="6"/>
      <c r="O289" s="6"/>
      <c r="P289" s="6"/>
      <c r="Q289" s="6"/>
      <c r="R289" s="6"/>
      <c r="S289" s="6"/>
      <c r="T289" s="6"/>
      <c r="U289" s="6"/>
      <c r="V289" s="6"/>
      <c r="W289" s="6"/>
      <c r="X289" s="6"/>
      <c r="Y289" s="6"/>
      <c r="Z289" s="6"/>
    </row>
    <row r="290" spans="2:26" ht="15.75" customHeight="1" x14ac:dyDescent="0.15">
      <c r="B290" s="6"/>
      <c r="C290" s="96"/>
      <c r="D290" s="33"/>
      <c r="E290" s="34"/>
      <c r="F290" s="96"/>
      <c r="G290" s="33"/>
      <c r="H290" s="98"/>
      <c r="I290" s="98"/>
      <c r="J290" s="157"/>
      <c r="K290" s="6"/>
      <c r="L290" s="6"/>
      <c r="M290" s="6"/>
      <c r="N290" s="6"/>
      <c r="O290" s="6"/>
      <c r="P290" s="6"/>
      <c r="Q290" s="6"/>
      <c r="R290" s="6"/>
      <c r="S290" s="6"/>
      <c r="T290" s="6"/>
      <c r="U290" s="6"/>
      <c r="V290" s="6"/>
      <c r="W290" s="6"/>
      <c r="X290" s="6"/>
      <c r="Y290" s="6"/>
      <c r="Z290" s="6"/>
    </row>
    <row r="291" spans="2:26" ht="15.75" customHeight="1" x14ac:dyDescent="0.15">
      <c r="B291" s="6"/>
      <c r="C291" s="96"/>
      <c r="D291" s="33"/>
      <c r="E291" s="34"/>
      <c r="F291" s="96"/>
      <c r="G291" s="33"/>
      <c r="H291" s="98"/>
      <c r="I291" s="98"/>
      <c r="J291" s="157"/>
      <c r="K291" s="6"/>
      <c r="L291" s="6"/>
      <c r="M291" s="6"/>
      <c r="N291" s="6"/>
      <c r="O291" s="6"/>
      <c r="P291" s="6"/>
      <c r="Q291" s="6"/>
      <c r="R291" s="6"/>
      <c r="S291" s="6"/>
      <c r="T291" s="6"/>
      <c r="U291" s="6"/>
      <c r="V291" s="6"/>
      <c r="W291" s="6"/>
      <c r="X291" s="6"/>
      <c r="Y291" s="6"/>
      <c r="Z291" s="6"/>
    </row>
    <row r="292" spans="2:26" ht="15.75" customHeight="1" x14ac:dyDescent="0.15">
      <c r="B292" s="6"/>
      <c r="C292" s="96"/>
      <c r="D292" s="33"/>
      <c r="E292" s="34"/>
      <c r="F292" s="96"/>
      <c r="G292" s="33"/>
      <c r="H292" s="98"/>
      <c r="I292" s="98"/>
      <c r="J292" s="157"/>
      <c r="K292" s="6"/>
      <c r="L292" s="6"/>
      <c r="M292" s="6"/>
      <c r="N292" s="6"/>
      <c r="O292" s="6"/>
      <c r="P292" s="6"/>
      <c r="Q292" s="6"/>
      <c r="R292" s="6"/>
      <c r="S292" s="6"/>
      <c r="T292" s="6"/>
      <c r="U292" s="6"/>
      <c r="V292" s="6"/>
      <c r="W292" s="6"/>
      <c r="X292" s="6"/>
      <c r="Y292" s="6"/>
      <c r="Z292" s="6"/>
    </row>
    <row r="293" spans="2:26" ht="15.75" customHeight="1" x14ac:dyDescent="0.15">
      <c r="B293" s="6"/>
      <c r="C293" s="96"/>
      <c r="D293" s="33"/>
      <c r="E293" s="34"/>
      <c r="F293" s="96"/>
      <c r="G293" s="33"/>
      <c r="H293" s="98"/>
      <c r="I293" s="98"/>
      <c r="J293" s="157"/>
      <c r="K293" s="6"/>
      <c r="L293" s="6"/>
      <c r="M293" s="6"/>
      <c r="N293" s="6"/>
      <c r="O293" s="6"/>
      <c r="P293" s="6"/>
      <c r="Q293" s="6"/>
      <c r="R293" s="6"/>
      <c r="S293" s="6"/>
      <c r="T293" s="6"/>
      <c r="U293" s="6"/>
      <c r="V293" s="6"/>
      <c r="W293" s="6"/>
      <c r="X293" s="6"/>
      <c r="Y293" s="6"/>
      <c r="Z293" s="6"/>
    </row>
    <row r="294" spans="2:26" ht="15.75" customHeight="1" x14ac:dyDescent="0.15">
      <c r="B294" s="6"/>
      <c r="C294" s="96"/>
      <c r="D294" s="33"/>
      <c r="E294" s="34"/>
      <c r="F294" s="96"/>
      <c r="G294" s="33"/>
      <c r="H294" s="98"/>
      <c r="I294" s="98"/>
      <c r="J294" s="157"/>
      <c r="K294" s="6"/>
      <c r="L294" s="6"/>
      <c r="M294" s="6"/>
      <c r="N294" s="6"/>
      <c r="O294" s="6"/>
      <c r="P294" s="6"/>
      <c r="Q294" s="6"/>
      <c r="R294" s="6"/>
      <c r="S294" s="6"/>
      <c r="T294" s="6"/>
      <c r="U294" s="6"/>
      <c r="V294" s="6"/>
      <c r="W294" s="6"/>
      <c r="X294" s="6"/>
      <c r="Y294" s="6"/>
      <c r="Z294" s="6"/>
    </row>
    <row r="295" spans="2:26" ht="15.75" customHeight="1" x14ac:dyDescent="0.15">
      <c r="B295" s="6"/>
      <c r="C295" s="96"/>
      <c r="D295" s="33"/>
      <c r="E295" s="34"/>
      <c r="F295" s="96"/>
      <c r="G295" s="33"/>
      <c r="H295" s="98"/>
      <c r="I295" s="98"/>
      <c r="J295" s="157"/>
      <c r="K295" s="6"/>
      <c r="L295" s="6"/>
      <c r="M295" s="6"/>
      <c r="N295" s="6"/>
      <c r="O295" s="6"/>
      <c r="P295" s="6"/>
      <c r="Q295" s="6"/>
      <c r="R295" s="6"/>
      <c r="S295" s="6"/>
      <c r="T295" s="6"/>
      <c r="U295" s="6"/>
      <c r="V295" s="6"/>
      <c r="W295" s="6"/>
      <c r="X295" s="6"/>
      <c r="Y295" s="6"/>
      <c r="Z295" s="6"/>
    </row>
    <row r="296" spans="2:26" ht="15.75" customHeight="1" x14ac:dyDescent="0.2"/>
    <row r="297" spans="2:26" ht="15.75" customHeight="1" x14ac:dyDescent="0.2"/>
    <row r="298" spans="2:26" ht="15.75" customHeight="1" x14ac:dyDescent="0.2"/>
    <row r="299" spans="2:26" ht="15.75" customHeight="1" x14ac:dyDescent="0.2"/>
    <row r="300" spans="2:26" ht="15.75" customHeight="1" x14ac:dyDescent="0.2"/>
    <row r="301" spans="2:26" ht="15.75" customHeight="1" x14ac:dyDescent="0.2"/>
    <row r="302" spans="2:26" ht="15.75" customHeight="1" x14ac:dyDescent="0.2"/>
    <row r="303" spans="2:26" ht="15.75" customHeight="1" x14ac:dyDescent="0.2"/>
    <row r="304" spans="2:26"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3">
    <mergeCell ref="A1:J1"/>
    <mergeCell ref="A91:B91"/>
    <mergeCell ref="A2:H2"/>
    <mergeCell ref="A22:B22"/>
    <mergeCell ref="A30:B30"/>
    <mergeCell ref="A42:B42"/>
    <mergeCell ref="A49:B49"/>
    <mergeCell ref="A55:B55"/>
    <mergeCell ref="A61:B61"/>
    <mergeCell ref="A69:B69"/>
    <mergeCell ref="A75:B75"/>
    <mergeCell ref="A81:B81"/>
    <mergeCell ref="A87:B87"/>
  </mergeCells>
  <conditionalFormatting sqref="A55">
    <cfRule type="expression" dxfId="19" priority="42">
      <formula>#REF!="No"</formula>
    </cfRule>
  </conditionalFormatting>
  <conditionalFormatting sqref="A58:A59 A76:A80 A93:A95">
    <cfRule type="expression" dxfId="18" priority="41">
      <formula>#REF!="No"</formula>
    </cfRule>
  </conditionalFormatting>
  <conditionalFormatting sqref="A75:A76 A78:A80 B75">
    <cfRule type="expression" dxfId="17" priority="43">
      <formula>#REF!="Yes"</formula>
    </cfRule>
  </conditionalFormatting>
  <conditionalFormatting sqref="A76:A80 A58:A59 A92:A95 A38 A73 A82:A86 A88:A90">
    <cfRule type="expression" dxfId="16" priority="44">
      <formula>#REF!="Yes"</formula>
    </cfRule>
  </conditionalFormatting>
  <conditionalFormatting sqref="C23:J29 C31:J41 C43:J48 C62:J68 C70:J74 C76:J80 C82:J86 C88:J90 C92:J95">
    <cfRule type="notContainsBlanks" dxfId="15" priority="2">
      <formula>LEN(TRIM(C23))&gt;0</formula>
    </cfRule>
  </conditionalFormatting>
  <conditionalFormatting sqref="C50:J54 C56:J60">
    <cfRule type="notContainsBlanks" dxfId="14" priority="1">
      <formula>LEN(TRIM(C50))&gt;0</formula>
    </cfRule>
  </conditionalFormatting>
  <hyperlinks>
    <hyperlink ref="H21" r:id="rId1" xr:uid="{00000000-0004-0000-0700-000000000000}"/>
    <hyperlink ref="J21" r:id="rId2" xr:uid="{00000000-0004-0000-0700-000001000000}"/>
    <hyperlink ref="I21" r:id="rId3" xr:uid="{00000000-0004-0000-0700-000002000000}"/>
    <hyperlink ref="G21" r:id="rId4" xr:uid="{00000000-0004-0000-0700-000003000000}"/>
    <hyperlink ref="F21" r:id="rId5" xr:uid="{00000000-0004-0000-0700-000004000000}"/>
    <hyperlink ref="E21" r:id="rId6" xr:uid="{00000000-0004-0000-0700-000005000000}"/>
    <hyperlink ref="D21" r:id="rId7" xr:uid="{00000000-0004-0000-0700-000006000000}"/>
    <hyperlink ref="C21" r:id="rId8" xr:uid="{00000000-0004-0000-0700-000007000000}"/>
  </hyperlinks>
  <pageMargins left="0.75" right="0.75" top="1" bottom="1" header="0" footer="0"/>
  <pageSetup scale="45" orientation="landscape"/>
  <headerFooter>
    <oddFooter>&amp;L000000	&amp;P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15</vt:i4>
      </vt:variant>
      <vt:variant>
        <vt:lpstr>Named Ranges</vt:lpstr>
      </vt:variant>
      <vt:variant>
        <vt:i4>8</vt:i4>
      </vt:variant>
    </vt:vector>
  </HeadingPairs>
  <TitlesOfParts>
    <vt:vector size="23" baseType="lpstr">
      <vt:lpstr>Introduction</vt:lpstr>
      <vt:lpstr>Instructions</vt:lpstr>
      <vt:lpstr>HECVAT - Lite | Vendor Response</vt:lpstr>
      <vt:lpstr>Analyst Reference</vt:lpstr>
      <vt:lpstr>Analyst Report</vt:lpstr>
      <vt:lpstr>CHANGELOG DEV</vt:lpstr>
      <vt:lpstr>Standards Crosswalk-Backup</vt:lpstr>
      <vt:lpstr>Summary Report</vt:lpstr>
      <vt:lpstr>Standards Crosswalk</vt:lpstr>
      <vt:lpstr>Crosswalk Detail</vt:lpstr>
      <vt:lpstr>High Risk Non-Compliant</vt:lpstr>
      <vt:lpstr>Questions</vt:lpstr>
      <vt:lpstr>Values</vt:lpstr>
      <vt:lpstr>Acknowledgments</vt:lpstr>
      <vt:lpstr>ChangeLog</vt:lpstr>
      <vt:lpstr>Instructions!_ftn1</vt:lpstr>
      <vt:lpstr>Instructions!_ftnref1</vt:lpstr>
      <vt:lpstr>Lite</vt:lpstr>
      <vt:lpstr>Acknowledgments!uptime</vt:lpstr>
      <vt:lpstr>uptime</vt:lpstr>
      <vt:lpstr>Acknowledgments!yes</vt:lpstr>
      <vt:lpstr>yes</vt:lpstr>
      <vt:lpstr>YesNo</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Gary's Laptop</dc:creator>
  <cp:lastModifiedBy>Gary Denne</cp:lastModifiedBy>
  <dcterms:created xsi:type="dcterms:W3CDTF">2018-08-03T18:00:06Z</dcterms:created>
  <dcterms:modified xsi:type="dcterms:W3CDTF">2023-09-29T03:43:43Z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414b3c7e-3bfa-45f1-b28d-09d7fca8a9b7_Enabled">
    <vt:lpwstr>true</vt:lpwstr>
  </property>
  <property fmtid="{D5CDD505-2E9C-101B-9397-08002B2CF9AE}" pid="3" name="MSIP_Label_414b3c7e-3bfa-45f1-b28d-09d7fca8a9b7_SetDate">
    <vt:lpwstr>2023-02-06T20:09:31Z</vt:lpwstr>
  </property>
  <property fmtid="{D5CDD505-2E9C-101B-9397-08002B2CF9AE}" pid="4" name="MSIP_Label_414b3c7e-3bfa-45f1-b28d-09d7fca8a9b7_Method">
    <vt:lpwstr>Standard</vt:lpwstr>
  </property>
  <property fmtid="{D5CDD505-2E9C-101B-9397-08002B2CF9AE}" pid="5" name="MSIP_Label_414b3c7e-3bfa-45f1-b28d-09d7fca8a9b7_Name">
    <vt:lpwstr>University Internal</vt:lpwstr>
  </property>
  <property fmtid="{D5CDD505-2E9C-101B-9397-08002B2CF9AE}" pid="6" name="MSIP_Label_414b3c7e-3bfa-45f1-b28d-09d7fca8a9b7_SiteId">
    <vt:lpwstr>1113be34-aed1-4d00-ab4b-cdd02510be91</vt:lpwstr>
  </property>
  <property fmtid="{D5CDD505-2E9C-101B-9397-08002B2CF9AE}" pid="7" name="MSIP_Label_414b3c7e-3bfa-45f1-b28d-09d7fca8a9b7_ActionId">
    <vt:lpwstr>175da33a-3da1-424c-8340-db25ab169269</vt:lpwstr>
  </property>
  <property fmtid="{D5CDD505-2E9C-101B-9397-08002B2CF9AE}" pid="8" name="MSIP_Label_414b3c7e-3bfa-45f1-b28d-09d7fca8a9b7_ContentBits">
    <vt:lpwstr>0</vt:lpwstr>
  </property>
</Properties>
</file>