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002E1BAB-2D78-F646-9F53-793977D427A6}" xr6:coauthVersionLast="47" xr6:coauthVersionMax="47" xr10:uidLastSave="{00000000-0000-0000-0000-000000000000}"/>
  <bookViews>
    <workbookView xWindow="960" yWindow="500" windowWidth="3592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R87" i="5"/>
  <c r="S87" i="5" s="1"/>
  <c r="F40" i="3"/>
  <c r="F53" i="3"/>
  <c r="F67" i="3"/>
  <c r="F81" i="3"/>
  <c r="F95" i="3"/>
  <c r="F110" i="3"/>
  <c r="O43" i="5"/>
  <c r="O68" i="5"/>
  <c r="O93" i="5"/>
  <c r="P93" i="5" s="1"/>
  <c r="O47" i="5"/>
  <c r="O72" i="5"/>
  <c r="F101" i="4"/>
  <c r="B71" i="4"/>
  <c r="R74" i="5"/>
  <c r="S74" i="5" s="1"/>
  <c r="J74" i="5" s="1"/>
  <c r="H67" i="4"/>
  <c r="R51" i="5" s="1"/>
  <c r="S51" i="5" s="1"/>
  <c r="R67" i="5"/>
  <c r="S67" i="5" s="1"/>
  <c r="R54" i="5"/>
  <c r="S54" i="5" s="1"/>
  <c r="F28" i="3"/>
  <c r="F41" i="3"/>
  <c r="F54" i="3"/>
  <c r="F68" i="3"/>
  <c r="F82" i="3"/>
  <c r="F96" i="3"/>
  <c r="F111" i="3"/>
  <c r="O51" i="5"/>
  <c r="O76" i="5"/>
  <c r="O30" i="5"/>
  <c r="O55" i="5"/>
  <c r="O80" i="5"/>
  <c r="P80" i="5" s="1"/>
  <c r="T80" i="5" s="1"/>
  <c r="O26" i="5"/>
  <c r="P26" i="5" s="1"/>
  <c r="T26" i="5" s="1"/>
  <c r="R82" i="5"/>
  <c r="S82" i="5" s="1"/>
  <c r="R39" i="5"/>
  <c r="S39" i="5" s="1"/>
  <c r="R43" i="5"/>
  <c r="S43" i="5" s="1"/>
  <c r="J43" i="5" s="1"/>
  <c r="R47" i="5"/>
  <c r="S47" i="5" s="1"/>
  <c r="J47" i="5" s="1"/>
  <c r="F29" i="3"/>
  <c r="F42" i="3"/>
  <c r="F56" i="3"/>
  <c r="F69" i="3"/>
  <c r="F83" i="3"/>
  <c r="F97" i="3"/>
  <c r="F112" i="3"/>
  <c r="O59" i="5"/>
  <c r="O84" i="5"/>
  <c r="O38" i="5"/>
  <c r="O63" i="5"/>
  <c r="P63" i="5" s="1"/>
  <c r="T63" i="5" s="1"/>
  <c r="O88" i="5"/>
  <c r="P88" i="5" s="1"/>
  <c r="T88" i="5" s="1"/>
  <c r="O34" i="5"/>
  <c r="P34" i="5" s="1"/>
  <c r="T34" i="5" s="1"/>
  <c r="B39" i="11"/>
  <c r="F44" i="4"/>
  <c r="F47" i="4"/>
  <c r="O19" i="5"/>
  <c r="P19" i="5" s="1"/>
  <c r="T19" i="5" s="1"/>
  <c r="F32" i="3"/>
  <c r="F44" i="3"/>
  <c r="F58" i="3"/>
  <c r="F71" i="3"/>
  <c r="F85" i="3"/>
  <c r="F100" i="3"/>
  <c r="O75" i="5"/>
  <c r="O29" i="5"/>
  <c r="P29" i="5" s="1"/>
  <c r="O54" i="5"/>
  <c r="P54" i="5" s="1"/>
  <c r="T54" i="5" s="1"/>
  <c r="O79" i="5"/>
  <c r="P79" i="5" s="1"/>
  <c r="T79" i="5" s="1"/>
  <c r="O33" i="5"/>
  <c r="P33" i="5" s="1"/>
  <c r="T33" i="5" s="1"/>
  <c r="O50" i="5"/>
  <c r="P50" i="5" s="1"/>
  <c r="F82" i="4"/>
  <c r="R24" i="5"/>
  <c r="S24" i="5" s="1"/>
  <c r="J24" i="5" s="1"/>
  <c r="R40" i="5"/>
  <c r="S40" i="5" s="1"/>
  <c r="J40" i="5" s="1"/>
  <c r="R44" i="5"/>
  <c r="S44" i="5" s="1"/>
  <c r="J44" i="5" s="1"/>
  <c r="R77" i="5"/>
  <c r="S77" i="5" s="1"/>
  <c r="J77" i="5" s="1"/>
  <c r="R29" i="5"/>
  <c r="S29" i="5" s="1"/>
  <c r="J29" i="5" s="1"/>
  <c r="R27" i="5"/>
  <c r="S27" i="5" s="1"/>
  <c r="J27" i="5" s="1"/>
  <c r="O20" i="5"/>
  <c r="P20" i="5" s="1"/>
  <c r="T20" i="5" s="1"/>
  <c r="F33" i="3"/>
  <c r="F46" i="3"/>
  <c r="F59" i="3"/>
  <c r="F73" i="3"/>
  <c r="F87" i="3"/>
  <c r="F101" i="3"/>
  <c r="R84" i="5"/>
  <c r="S84" i="5" s="1"/>
  <c r="H11" i="15" s="1"/>
  <c r="D22" i="4" s="1"/>
  <c r="O83" i="5"/>
  <c r="O37" i="5"/>
  <c r="O62" i="5"/>
  <c r="O87" i="5"/>
  <c r="P87" i="5" s="1"/>
  <c r="T87" i="5" s="1"/>
  <c r="O41" i="5"/>
  <c r="P41" i="5" s="1"/>
  <c r="O58" i="5"/>
  <c r="P58" i="5" s="1"/>
  <c r="R36" i="5"/>
  <c r="S36" i="5" s="1"/>
  <c r="J36" i="5" s="1"/>
  <c r="H75" i="4"/>
  <c r="R58" i="5" s="1"/>
  <c r="S58" i="5" s="1"/>
  <c r="J58" i="5" s="1"/>
  <c r="O91" i="5"/>
  <c r="P91" i="5" s="1"/>
  <c r="T91" i="5" s="1"/>
  <c r="O45" i="5"/>
  <c r="O70" i="5"/>
  <c r="P70" i="5" s="1"/>
  <c r="T70" i="5" s="1"/>
  <c r="O95" i="5"/>
  <c r="P95" i="5" s="1"/>
  <c r="O49" i="5"/>
  <c r="O66" i="5"/>
  <c r="P66" i="5" s="1"/>
  <c r="T66" i="5" s="1"/>
  <c r="H116" i="4"/>
  <c r="R92" i="5" s="1"/>
  <c r="S92" i="5" s="1"/>
  <c r="J92" i="5" s="1"/>
  <c r="O22" i="5"/>
  <c r="P22" i="5" s="1"/>
  <c r="T22" i="5" s="1"/>
  <c r="F35" i="3"/>
  <c r="F48" i="3"/>
  <c r="F61" i="3"/>
  <c r="F75" i="3"/>
  <c r="F89" i="3"/>
  <c r="F103" i="3"/>
  <c r="R68" i="5"/>
  <c r="S68" i="5" s="1"/>
  <c r="J68" i="5" s="1"/>
  <c r="O28" i="5"/>
  <c r="P28" i="5" s="1"/>
  <c r="T28" i="5" s="1"/>
  <c r="O53" i="5"/>
  <c r="O78" i="5"/>
  <c r="P78" i="5" s="1"/>
  <c r="T78" i="5" s="1"/>
  <c r="O32" i="5"/>
  <c r="P32" i="5" s="1"/>
  <c r="T32" i="5" s="1"/>
  <c r="O57" i="5"/>
  <c r="P57" i="5" s="1"/>
  <c r="T57" i="5" s="1"/>
  <c r="O74" i="5"/>
  <c r="P74" i="5" s="1"/>
  <c r="R53" i="5"/>
  <c r="S53" i="5" s="1"/>
  <c r="J53" i="5" s="1"/>
  <c r="R28" i="5"/>
  <c r="S28" i="5" s="1"/>
  <c r="J28" i="5" s="1"/>
  <c r="R41" i="5"/>
  <c r="S41" i="5" s="1"/>
  <c r="J41" i="5" s="1"/>
  <c r="R45" i="5"/>
  <c r="S45" i="5" s="1"/>
  <c r="J45" i="5" s="1"/>
  <c r="R60" i="5"/>
  <c r="S60" i="5" s="1"/>
  <c r="J60" i="5" s="1"/>
  <c r="B80" i="4"/>
  <c r="R50" i="5"/>
  <c r="S50" i="5" s="1"/>
  <c r="J50" i="5" s="1"/>
  <c r="O23" i="5"/>
  <c r="F36" i="3"/>
  <c r="F49" i="3"/>
  <c r="F63" i="3"/>
  <c r="F76" i="3"/>
  <c r="F90" i="3"/>
  <c r="F105" i="3"/>
  <c r="O36" i="5"/>
  <c r="P36" i="5" s="1"/>
  <c r="O61" i="5"/>
  <c r="P61" i="5" s="1"/>
  <c r="T61" i="5" s="1"/>
  <c r="O86" i="5"/>
  <c r="P86" i="5" s="1"/>
  <c r="T86" i="5" s="1"/>
  <c r="O40" i="5"/>
  <c r="P40" i="5" s="1"/>
  <c r="T40" i="5" s="1"/>
  <c r="O65" i="5"/>
  <c r="P65" i="5" s="1"/>
  <c r="T65" i="5" s="1"/>
  <c r="O82" i="5"/>
  <c r="P82" i="5" s="1"/>
  <c r="T82" i="5" s="1"/>
  <c r="H88" i="4"/>
  <c r="R69" i="5" s="1"/>
  <c r="S69" i="5" s="1"/>
  <c r="J69" i="5" s="1"/>
  <c r="R59" i="5"/>
  <c r="S59" i="5" s="1"/>
  <c r="J59" i="5" s="1"/>
  <c r="F51" i="3"/>
  <c r="F65" i="3"/>
  <c r="F79" i="3"/>
  <c r="F93" i="3"/>
  <c r="F107" i="3"/>
  <c r="O52" i="5"/>
  <c r="P52" i="5" s="1"/>
  <c r="T52" i="5" s="1"/>
  <c r="O77" i="5"/>
  <c r="P77" i="5" s="1"/>
  <c r="T77" i="5" s="1"/>
  <c r="O31" i="5"/>
  <c r="P31" i="5" s="1"/>
  <c r="T31" i="5" s="1"/>
  <c r="O56" i="5"/>
  <c r="P56" i="5" s="1"/>
  <c r="T56" i="5" s="1"/>
  <c r="R38" i="5"/>
  <c r="S38" i="5" s="1"/>
  <c r="J38" i="5" s="1"/>
  <c r="R42" i="5"/>
  <c r="S42" i="5" s="1"/>
  <c r="J42" i="5" s="1"/>
  <c r="R46" i="5"/>
  <c r="S46" i="5" s="1"/>
  <c r="J46" i="5" s="1"/>
  <c r="H96" i="4"/>
  <c r="R76" i="5" s="1"/>
  <c r="S76" i="5" s="1"/>
  <c r="H9" i="15" s="1"/>
  <c r="D20" i="4" s="1"/>
  <c r="P60" i="5"/>
  <c r="C31" i="12"/>
  <c r="C32" i="12"/>
  <c r="C30" i="12"/>
  <c r="P30" i="5"/>
  <c r="T30" i="5" s="1"/>
  <c r="C33" i="12"/>
  <c r="C40" i="12"/>
  <c r="C38" i="12"/>
  <c r="C39" i="12"/>
  <c r="P64" i="5"/>
  <c r="T64" i="5" s="1"/>
  <c r="P21" i="5"/>
  <c r="T21" i="5" s="1"/>
  <c r="P75" i="5"/>
  <c r="T75" i="5" s="1"/>
  <c r="P90" i="5"/>
  <c r="T90" i="5" s="1"/>
  <c r="P49" i="5"/>
  <c r="T49" i="5" s="1"/>
  <c r="P69" i="5"/>
  <c r="P73" i="5"/>
  <c r="T73" i="5" s="1"/>
  <c r="P25" i="5"/>
  <c r="T25" i="5" s="1"/>
  <c r="P76" i="5"/>
  <c r="P42" i="5"/>
  <c r="P24" i="5"/>
  <c r="P94" i="5"/>
  <c r="P43" i="5"/>
  <c r="T43" i="5" s="1"/>
  <c r="P85" i="5"/>
  <c r="T85" i="5" s="1"/>
  <c r="P39" i="5"/>
  <c r="P55" i="5"/>
  <c r="T55" i="5" s="1"/>
  <c r="P68" i="5"/>
  <c r="Q93" i="5"/>
  <c r="H117" i="4" s="1"/>
  <c r="R93" i="5" s="1"/>
  <c r="S93" i="5" s="1"/>
  <c r="J93" i="5" s="1"/>
  <c r="P48" i="5"/>
  <c r="T48" i="5" s="1"/>
  <c r="P89" i="5"/>
  <c r="T89" i="5" s="1"/>
  <c r="P38" i="5"/>
  <c r="P46" i="5"/>
  <c r="P72" i="5"/>
  <c r="T72" i="5" s="1"/>
  <c r="P23" i="5"/>
  <c r="T23" i="5" s="1"/>
  <c r="P45" i="5"/>
  <c r="T45" i="5" s="1"/>
  <c r="P71" i="5"/>
  <c r="T71" i="5" s="1"/>
  <c r="P53" i="5"/>
  <c r="P35" i="5"/>
  <c r="T35" i="5" s="1"/>
  <c r="P37" i="5"/>
  <c r="T37" i="5" s="1"/>
  <c r="P59" i="5"/>
  <c r="P62" i="5"/>
  <c r="T62" i="5" s="1"/>
  <c r="P51" i="5"/>
  <c r="T51" i="5" s="1"/>
  <c r="P83" i="5"/>
  <c r="T83" i="5" s="1"/>
  <c r="P81" i="5"/>
  <c r="T81" i="5" s="1"/>
  <c r="P84" i="5"/>
  <c r="P47" i="5"/>
  <c r="T47" i="5" s="1"/>
  <c r="J78" i="5"/>
  <c r="J39" i="5"/>
  <c r="J64" i="5"/>
  <c r="P67" i="5"/>
  <c r="T67" i="5" s="1"/>
  <c r="Q95" i="5"/>
  <c r="H119" i="4" s="1"/>
  <c r="R95" i="5" s="1"/>
  <c r="S95" i="5" s="1"/>
  <c r="J95" i="5" s="1"/>
  <c r="P27" i="5"/>
  <c r="T18" i="5"/>
  <c r="P92" i="5"/>
  <c r="Q94" i="5"/>
  <c r="H118" i="4" s="1"/>
  <c r="R94" i="5" s="1"/>
  <c r="S94" i="5" s="1"/>
  <c r="J94" i="5" s="1"/>
  <c r="P44" i="5"/>
  <c r="J56" i="5"/>
  <c r="J83" i="5"/>
  <c r="J25" i="5"/>
  <c r="J33" i="5"/>
  <c r="J65" i="5"/>
  <c r="J82" i="5"/>
  <c r="J31" i="5"/>
  <c r="J51" i="5"/>
  <c r="J66" i="5"/>
  <c r="J37" i="5"/>
  <c r="J71" i="5"/>
  <c r="J48" i="5"/>
  <c r="H5" i="15"/>
  <c r="D16" i="4" s="1"/>
  <c r="J67" i="5"/>
  <c r="J49" i="5"/>
  <c r="J35" i="5"/>
  <c r="J55" i="5"/>
  <c r="J81" i="5"/>
  <c r="H7" i="15"/>
  <c r="D18" i="4" s="1"/>
  <c r="J62" i="5"/>
  <c r="J90" i="5"/>
  <c r="H12" i="15"/>
  <c r="D23" i="4" s="1"/>
  <c r="J70" i="5"/>
  <c r="J85" i="5"/>
  <c r="J73" i="5"/>
  <c r="J34" i="5"/>
  <c r="J20" i="5"/>
  <c r="H2" i="15"/>
  <c r="J30" i="5"/>
  <c r="J54" i="5"/>
  <c r="J79" i="5"/>
  <c r="H10" i="15"/>
  <c r="D21" i="4" s="1"/>
  <c r="J32" i="5"/>
  <c r="J57" i="5"/>
  <c r="J87" i="5"/>
  <c r="J63" i="5"/>
  <c r="T44" i="5" l="1"/>
  <c r="T74" i="5"/>
  <c r="J84" i="5"/>
  <c r="T84" i="5"/>
  <c r="E11" i="15" s="1"/>
  <c r="H6" i="15"/>
  <c r="D17" i="4" s="1"/>
  <c r="T27" i="5"/>
  <c r="T29" i="5"/>
  <c r="T68" i="5"/>
  <c r="T36" i="5"/>
  <c r="H8" i="15"/>
  <c r="D19" i="4" s="1"/>
  <c r="T24" i="5"/>
  <c r="G2" i="15" s="1"/>
  <c r="I2" i="15" s="1"/>
  <c r="T60" i="5"/>
  <c r="H3" i="15"/>
  <c r="D14" i="4" s="1"/>
  <c r="T92" i="5"/>
  <c r="T53" i="5"/>
  <c r="H4" i="15"/>
  <c r="D15" i="4" s="1"/>
  <c r="T76" i="5"/>
  <c r="T59" i="5"/>
  <c r="T41" i="5"/>
  <c r="J76" i="5"/>
  <c r="K2" i="15" s="1"/>
  <c r="T58" i="5"/>
  <c r="T46" i="5"/>
  <c r="T50" i="5"/>
  <c r="G5" i="15" s="1"/>
  <c r="T69" i="5"/>
  <c r="E8" i="15" s="1"/>
  <c r="T38" i="5"/>
  <c r="T39" i="5"/>
  <c r="T42" i="5"/>
  <c r="T93" i="5"/>
  <c r="E12" i="15"/>
  <c r="G12" i="15"/>
  <c r="F23" i="4" s="1"/>
  <c r="T95" i="5"/>
  <c r="H13" i="15"/>
  <c r="D24" i="4" s="1"/>
  <c r="E2" i="15"/>
  <c r="T94" i="5"/>
  <c r="E7" i="15"/>
  <c r="G7" i="15"/>
  <c r="D13" i="4"/>
  <c r="K5" i="15"/>
  <c r="E10" i="15"/>
  <c r="G10" i="15"/>
  <c r="G11" i="15" l="1"/>
  <c r="G9" i="15"/>
  <c r="G3" i="15"/>
  <c r="E4" i="15"/>
  <c r="E3" i="15"/>
  <c r="G6" i="15"/>
  <c r="F17" i="4" s="1"/>
  <c r="E9" i="15"/>
  <c r="E6" i="15"/>
  <c r="K3" i="15"/>
  <c r="K6" i="15"/>
  <c r="G8" i="15"/>
  <c r="F19" i="4" s="1"/>
  <c r="G4" i="15"/>
  <c r="F15" i="4" s="1"/>
  <c r="E5" i="15"/>
  <c r="I12" i="15"/>
  <c r="G23" i="4" s="1"/>
  <c r="E13" i="15"/>
  <c r="K10" i="15"/>
  <c r="D25" i="4" s="1"/>
  <c r="M2" i="15"/>
  <c r="F13" i="4"/>
  <c r="G13" i="15"/>
  <c r="I5" i="15"/>
  <c r="F16" i="4"/>
  <c r="I7" i="15"/>
  <c r="F18" i="4"/>
  <c r="I10" i="15"/>
  <c r="F21" i="4"/>
  <c r="F22" i="4"/>
  <c r="I11" i="15"/>
  <c r="F20" i="4"/>
  <c r="I9" i="15"/>
  <c r="I3" i="15"/>
  <c r="F14" i="4"/>
  <c r="G13" i="4"/>
  <c r="B7" i="12"/>
  <c r="M3" i="15" l="1"/>
  <c r="I6" i="15"/>
  <c r="J8" i="15"/>
  <c r="D6" i="12" s="1"/>
  <c r="E6" i="12" s="1"/>
  <c r="I8" i="15"/>
  <c r="G19" i="4" s="1"/>
  <c r="I4" i="15"/>
  <c r="G15" i="4" s="1"/>
  <c r="B17" i="12"/>
  <c r="D17" i="12" s="1"/>
  <c r="I13" i="15"/>
  <c r="F24" i="4"/>
  <c r="K11" i="15"/>
  <c r="F25" i="4" s="1"/>
  <c r="G25" i="4" s="1"/>
  <c r="G14" i="4"/>
  <c r="B8" i="12"/>
  <c r="G20" i="4"/>
  <c r="B14" i="12"/>
  <c r="B11" i="12"/>
  <c r="G17" i="4"/>
  <c r="B12" i="12"/>
  <c r="G18" i="4"/>
  <c r="B16" i="12"/>
  <c r="G22" i="4"/>
  <c r="B15" i="12"/>
  <c r="G21" i="4"/>
  <c r="B10" i="12"/>
  <c r="G16" i="4"/>
  <c r="B9" i="12" l="1"/>
  <c r="B13" i="12"/>
  <c r="F13" i="12" s="1"/>
  <c r="E17" i="12"/>
  <c r="F17" i="12"/>
  <c r="C17" i="12"/>
  <c r="G17"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E13" i="12" l="1"/>
  <c r="C13" i="12"/>
  <c r="D13" i="12"/>
  <c r="G13" i="12"/>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<sst xmlns="http://schemas.openxmlformats.org/spreadsheetml/2006/main" count="4078" uniqueCount="2346">
  <si>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</si>
  <si>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</si>
  <si>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</si>
  <si>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</si>
  <si>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</si>
  <si>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</si>
  <si>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</si>
  <si>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</si>
  <si>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</si>
  <si>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</si>
  <si>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</si>
  <si>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</si>
  <si>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</si>
  <si>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</si>
  <si>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</si>
  <si>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</si>
  <si>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</si>
  <si>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</si>
  <si>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</si>
  <si>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</si>
  <si>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</si>
  <si>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</si>
  <si>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</si>
  <si>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</si>
  <si>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</si>
  <si>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</si>
  <si>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</si>
  <si>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</si>
  <si>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</si>
  <si>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</si>
  <si>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</si>
  <si>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</si>
  <si>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</si>
  <si>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</si>
  <si>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</si>
  <si>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</si>
  <si>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</si>
  <si>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</si>
  <si>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</si>
  <si>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</si>
  <si>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</si>
  <si>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</si>
  <si>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</si>
  <si>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</si>
  <si>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</si>
  <si>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</si>
  <si>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</si>
  <si>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</si>
  <si>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</si>
  <si>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</si>
  <si>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</si>
  <si>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</si>
  <si>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</si>
  <si>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</si>
  <si>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</si>
  <si>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</si>
  <si>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</si>
  <si>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</si>
  <si>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</si>
  <si>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</si>
  <si>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</si>
  <si>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</si>
  <si>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</si>
  <si>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</si>
  <si>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</si>
  <si>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</si>
  <si>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</si>
  <si>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</si>
  <si>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</si>
  <si>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</si>
  <si>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</si>
  <si>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</si>
  <si>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</si>
  <si>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</si>
  <si>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</si>
  <si>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</si>
  <si>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</si>
  <si>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</si>
  <si>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</si>
  <si>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</si>
  <si>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</si>
  <si>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</si>
  <si>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</si>
  <si>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</si>
  <si>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</si>
  <si>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</si>
  <si>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</si>
  <si>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</si>
  <si>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</si>
  <si>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</si>
  <si>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</si>
  <si>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</si>
  <si>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</si>
  <si>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</si>
  <si>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</si>
  <si>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</si>
  <si>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</si>
  <si>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</si>
  <si>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</si>
  <si>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</si>
  <si>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</si>
  <si>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</si>
  <si>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</si>
  <si>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</si>
  <si>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</si>
  <si>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</si>
  <si>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</si>
  <si>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</si>
  <si>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</si>
  <si>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</si>
  <si>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</si>
  <si>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</si>
  <si>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</si>
  <si>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</si>
  <si>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</si>
  <si>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</si>
  <si>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</si>
  <si>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</si>
  <si>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</si>
  <si>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</si>
  <si>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</si>
  <si>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</si>
  <si>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</si>
  <si>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</si>
  <si>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</si>
  <si>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</si>
  <si>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</si>
  <si>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</si>
  <si>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</si>
  <si>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</si>
  <si>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</si>
  <si>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</si>
  <si>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</si>
  <si>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</si>
  <si>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</si>
  <si>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</si>
  <si>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</si>
  <si>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</si>
  <si>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</si>
  <si>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</si>
  <si>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</si>
  <si>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</si>
  <si>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</si>
  <si>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</si>
  <si>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</si>
  <si>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</si>
  <si>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</si>
  <si>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</si>
  <si>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</si>
  <si>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</si>
  <si>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</si>
  <si>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</si>
  <si>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</si>
  <si>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</si>
  <si>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</si>
  <si>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</si>
  <si>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</si>
  <si>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</si>
  <si>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</si>
  <si>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</si>
  <si>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</si>
  <si>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</si>
  <si>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</si>
  <si>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</si>
  <si>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</si>
  <si>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</si>
  <si>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</si>
  <si>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</si>
  <si>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</si>
  <si>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</si>
  <si>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</si>
  <si>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</si>
  <si>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</si>
  <si>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</si>
  <si>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</si>
  <si>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</si>
  <si>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</si>
  <si>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</si>
  <si>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</si>
  <si>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</si>
  <si>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</si>
  <si>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</si>
  <si>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</si>
  <si>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</si>
  <si>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</si>
  <si>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</si>
  <si>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</si>
  <si>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</si>
  <si>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</si>
  <si>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</si>
  <si>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</si>
  <si>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</si>
  <si>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</si>
  <si>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</si>
  <si>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</si>
  <si>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</si>
  <si>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</si>
  <si>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</si>
  <si>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</si>
  <si>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</si>
  <si>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</si>
  <si>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</si>
  <si>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</si>
  <si>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</si>
  <si>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</si>
  <si>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</si>
  <si>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</si>
  <si>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</si>
  <si>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</si>
  <si>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</si>
  <si>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</si>
  <si>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</si>
  <si>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</si>
  <si>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</si>
  <si>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</si>
  <si>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</si>
  <si>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</si>
  <si>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</si>
  <si>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</si>
  <si>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</si>
  <si>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</si>
  <si>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</si>
  <si>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</si>
  <si>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</si>
  <si>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</si>
  <si>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</si>
  <si>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</si>
  <si>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</si>
  <si>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</si>
  <si>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</si>
  <si>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</si>
  <si>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</si>
  <si>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</si>
  <si>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</si>
  <si>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</si>
  <si>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</si>
  <si>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</si>
  <si>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</si>
  <si>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</si>
  <si>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</si>
  <si>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</si>
  <si>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</si>
  <si>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</si>
  <si>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</si>
  <si>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</si>
  <si>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</si>
  <si>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</si>
  <si>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</si>
  <si>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</si>
  <si>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</si>
  <si>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</si>
  <si>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</si>
  <si>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</si>
  <si>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</si>
  <si>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</si>
  <si>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</si>
  <si>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</si>
  <si>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</si>
  <si>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</si>
  <si>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</si>
  <si>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</si>
  <si>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</si>
  <si>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</si>
  <si>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</si>
  <si>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</si>
  <si>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</si>
  <si>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</si>
  <si>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</si>
  <si>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</si>
  <si>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</si>
  <si>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</si>
  <si>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</si>
  <si>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</si>
  <si>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</si>
  <si>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</si>
  <si>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</si>
  <si>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</si>
  <si>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</si>
  <si>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</si>
  <si>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</si>
  <si>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</si>
  <si>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</si>
  <si>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</si>
  <si>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</si>
  <si>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</si>
  <si>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</si>
  <si>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</si>
  <si>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</si>
  <si>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</si>
  <si>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</si>
  <si>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</si>
  <si>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</si>
  <si>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</si>
  <si>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</si>
  <si>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</si>
  <si>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</si>
  <si>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</si>
  <si>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</si>
  <si>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</si>
  <si>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</si>
  <si>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</si>
  <si>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</si>
  <si>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</si>
  <si>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</si>
  <si>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</si>
  <si>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</si>
  <si>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</si>
  <si>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</si>
  <si>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</si>
  <si>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</si>
  <si>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</si>
  <si>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</si>
  <si>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</si>
  <si>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</si>
  <si>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</si>
  <si>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</si>
  <si>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</si>
  <si>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</si>
  <si>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</si>
  <si>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</si>
  <si>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</si>
  <si>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</si>
  <si>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</si>
  <si>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</si>
  <si>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</si>
  <si>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</si>
  <si>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</si>
  <si>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</si>
  <si>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</si>
  <si>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</si>
  <si>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</si>
  <si>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</si>
  <si>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</si>
  <si>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</si>
  <si>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</si>
  <si>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</si>
  <si>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</si>
  <si>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</si>
  <si>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</si>
  <si>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</si>
  <si>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</si>
  <si>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</si>
  <si>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</si>
  <si>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</si>
  <si>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</si>
  <si>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</si>
  <si>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</si>
  <si>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</si>
  <si>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</si>
  <si>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</si>
  <si>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</si>
  <si>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</si>
  <si>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</si>
  <si>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</si>
  <si>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</si>
  <si>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</si>
  <si>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</si>
  <si>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</si>
  <si>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</si>
  <si>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</si>
  <si>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</si>
  <si>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</si>
  <si>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</si>
  <si>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</si>
  <si>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</si>
  <si>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</si>
  <si>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</si>
  <si>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</si>
  <si>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</si>
  <si>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</si>
  <si>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</si>
  <si>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</si>
  <si>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</si>
  <si>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</si>
  <si>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</si>
  <si>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</si>
  <si>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</si>
  <si>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</si>
  <si>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</si>
  <si>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</si>
  <si>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</si>
  <si>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</si>
  <si>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</si>
  <si>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</si>
  <si>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</si>
  <si>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</si>
  <si>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</si>
  <si>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</si>
  <si>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</si>
  <si>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</si>
  <si>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</si>
  <si>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</si>
  <si>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</si>
  <si>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</si>
  <si>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</si>
  <si>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</si>
  <si>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</si>
  <si>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</si>
  <si>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</si>
  <si>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</si>
  <si>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</si>
  <si>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</si>
  <si>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</si>
  <si>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</si>
  <si>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</si>
  <si>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</si>
  <si>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</si>
  <si>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</si>
  <si>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</si>
  <si>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</si>
  <si>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</si>
  <si>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</si>
  <si>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</si>
  <si>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</si>
  <si>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</si>
  <si>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</si>
  <si>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</si>
  <si>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</si>
  <si>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</si>
  <si>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</si>
  <si>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</si>
  <si>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</si>
  <si>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</si>
  <si>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</si>
  <si>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</si>
  <si>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</si>
  <si>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</si>
  <si>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</si>
  <si>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</si>
  <si>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</si>
  <si>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</si>
  <si>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</si>
  <si>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</si>
  <si>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</si>
  <si>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</si>
  <si>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</si>
  <si>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</si>
  <si>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</si>
  <si>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</si>
  <si>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</si>
  <si>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</si>
  <si>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</si>
  <si>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</si>
  <si>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</si>
  <si>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</si>
  <si>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</si>
  <si>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</si>
  <si>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</si>
  <si>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</si>
  <si>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</si>
  <si>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</si>
  <si>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</si>
  <si>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</si>
  <si>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</si>
  <si>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</si>
  <si>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</si>
  <si>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</si>
  <si>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</si>
  <si>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</si>
  <si>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</si>
  <si>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</si>
  <si>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</si>
  <si>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</si>
  <si>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</si>
  <si>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</si>
  <si>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</si>
  <si>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</si>
  <si>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</si>
  <si>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</si>
  <si>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</si>
  <si>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</si>
  <si>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</si>
  <si>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</si>
  <si>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</si>
  <si>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</si>
  <si>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</si>
  <si>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</si>
  <si>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</si>
  <si>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</si>
  <si>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</si>
  <si>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</si>
  <si>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</si>
  <si>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</si>
  <si>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</si>
  <si>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</si>
  <si>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</si>
  <si>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</si>
  <si>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</si>
  <si>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</si>
  <si>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</si>
  <si>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</si>
  <si>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</si>
  <si>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</si>
  <si>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</si>
  <si>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</si>
  <si>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</si>
  <si>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</si>
  <si>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</si>
  <si>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</si>
  <si>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</si>
  <si>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</si>
  <si>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</si>
  <si>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</si>
  <si>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</si>
  <si>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</si>
  <si>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</si>
  <si>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</si>
  <si>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</si>
  <si>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</si>
  <si>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</si>
  <si>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</si>
  <si>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</si>
  <si>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</si>
  <si>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</si>
  <si>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</si>
  <si>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</si>
  <si>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</si>
  <si>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</si>
  <si>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</si>
  <si>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</si>
  <si>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</si>
  <si>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</si>
  <si>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</si>
  <si>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</si>
  <si>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</si>
  <si>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</si>
  <si>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</si>
  <si>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</si>
  <si>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</si>
  <si>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</si>
  <si>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</si>
  <si>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</si>
  <si>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</si>
  <si>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</si>
  <si>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</si>
  <si>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</si>
  <si>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</si>
  <si>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</si>
  <si>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</si>
  <si>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</si>
  <si>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</si>
  <si>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</si>
  <si>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</si>
  <si>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</si>
  <si>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</si>
  <si>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</si>
  <si>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</si>
  <si>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</si>
  <si>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</si>
  <si>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</si>
  <si>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</si>
  <si>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</si>
  <si>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</si>
  <si>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</si>
  <si>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</si>
  <si>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</si>
  <si>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</si>
  <si>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</si>
  <si>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</si>
  <si>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</si>
  <si>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</si>
  <si>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</si>
  <si>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</si>
  <si>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</si>
  <si>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</si>
  <si>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</si>
  <si>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</si>
  <si>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</si>
  <si>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</si>
  <si>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</si>
  <si>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</si>
  <si>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</si>
  <si>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</si>
  <si>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</si>
  <si>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</si>
  <si>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</si>
  <si>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</si>
  <si>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</si>
  <si>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</si>
  <si>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</si>
  <si>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</si>
  <si>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</si>
  <si>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</si>
  <si>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</si>
  <si>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</si>
  <si>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</si>
  <si>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</si>
  <si>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</si>
  <si>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</si>
  <si>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</si>
  <si>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</si>
  <si>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</si>
  <si>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</si>
  <si>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</si>
  <si>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</si>
  <si>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</si>
  <si>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</si>
  <si>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</si>
  <si>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</si>
  <si>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</si>
  <si>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</si>
  <si>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</si>
  <si>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</si>
  <si>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</si>
  <si>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</si>
  <si>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</si>
  <si>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</si>
  <si>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</si>
  <si>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</si>
  <si>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</si>
  <si>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</si>
  <si>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</si>
  <si>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</si>
  <si>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</si>
  <si>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</si>
  <si>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</si>
  <si>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</si>
  <si>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</si>
  <si>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</si>
  <si>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</si>
  <si>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</si>
  <si>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</si>
  <si>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</si>
  <si>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</si>
  <si>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</si>
  <si>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</si>
  <si>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</si>
  <si>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</si>
  <si>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</si>
  <si>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</si>
  <si>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</si>
  <si>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</si>
  <si>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</si>
  <si>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</si>
  <si>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</si>
  <si>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</si>
  <si>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</si>
  <si>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</si>
  <si>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</si>
  <si>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</si>
  <si>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</si>
  <si>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</si>
  <si>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</si>
  <si>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</si>
  <si>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</si>
  <si>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</si>
  <si>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</si>
  <si>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</si>
  <si>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</si>
  <si>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</si>
  <si>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</si>
  <si>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</si>
  <si>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</si>
  <si>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</si>
  <si>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</si>
  <si>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</si>
  <si>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</si>
  <si>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</si>
  <si>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</si>
  <si>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</si>
  <si>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</si>
  <si>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</si>
  <si>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</si>
  <si>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</si>
  <si>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</si>
  <si>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</si>
  <si>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</si>
  <si>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</si>
  <si>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</si>
  <si>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</si>
  <si>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</si>
  <si>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</si>
  <si>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</si>
  <si>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</si>
  <si>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</si>
  <si>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</si>
  <si>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</si>
  <si>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</si>
  <si>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</si>
  <si>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</si>
  <si>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</si>
  <si>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</si>
  <si>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</si>
  <si>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</si>
  <si>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</si>
  <si>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</si>
  <si>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</si>
  <si>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</si>
  <si>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</si>
  <si>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</si>
  <si>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</si>
  <si>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</si>
  <si>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</si>
  <si>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</si>
  <si>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</si>
  <si>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</si>
  <si>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</si>
  <si>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</si>
  <si>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</si>
  <si>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</si>
  <si>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</si>
  <si>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</si>
  <si>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</si>
  <si>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</si>
  <si>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</si>
  <si>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</si>
  <si>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</si>
  <si>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</si>
  <si>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</si>
  <si>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</si>
  <si>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</si>
  <si>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</si>
  <si>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</si>
  <si>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</si>
  <si>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</si>
  <si>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</si>
  <si>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</si>
  <si>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</si>
  <si>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</si>
  <si>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</si>
  <si>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</si>
  <si>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</si>
  <si>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</si>
  <si>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</si>
  <si>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</si>
  <si>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</si>
  <si>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</si>
  <si>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</si>
  <si>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</si>
  <si>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</si>
  <si>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</si>
  <si>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</si>
  <si>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</si>
  <si>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</si>
  <si>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</si>
  <si>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</si>
  <si>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</si>
  <si>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</si>
  <si>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</si>
  <si>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</si>
  <si>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</si>
  <si>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</si>
  <si>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</si>
  <si>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</si>
  <si>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</si>
  <si>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</si>
  <si>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</si>
  <si>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</si>
  <si>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</si>
  <si>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</si>
  <si>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</si>
  <si>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</si>
  <si>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</si>
  <si>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</si>
  <si>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</si>
  <si>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</si>
  <si>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</si>
  <si>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</si>
  <si>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</si>
  <si>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</si>
  <si>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</si>
  <si>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</si>
  <si>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</si>
  <si>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</si>
  <si>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</si>
  <si>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</si>
  <si>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</si>
  <si>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</si>
  <si>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</si>
  <si>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</si>
  <si>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</si>
  <si>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</si>
  <si>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</si>
  <si>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</si>
  <si>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</si>
  <si>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</si>
  <si>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</si>
  <si>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</si>
  <si>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</si>
  <si>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</si>
  <si>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</si>
  <si>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</si>
  <si>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</si>
  <si>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</si>
  <si>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</si>
  <si>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</si>
  <si>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</si>
  <si>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</si>
  <si>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</si>
  <si>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</si>
  <si>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</si>
  <si>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</si>
  <si>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</si>
  <si>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</si>
  <si>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</si>
  <si>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</si>
  <si>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</si>
  <si>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</si>
  <si>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</si>
  <si>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</si>
  <si>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</si>
  <si>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</si>
  <si>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</si>
  <si>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</si>
  <si>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</si>
  <si>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</si>
  <si>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</si>
  <si>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</si>
  <si>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</si>
  <si>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</si>
  <si>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</si>
  <si>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</si>
  <si>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</si>
  <si>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</si>
  <si>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</si>
  <si>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</si>
  <si>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</si>
  <si>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</si>
  <si>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</si>
  <si>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</si>
  <si>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</si>
  <si>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</si>
  <si>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</si>
  <si>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</si>
  <si>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</si>
  <si>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</si>
  <si>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</si>
  <si>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</si>
  <si>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</si>
  <si>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</si>
  <si>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</si>
  <si>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</si>
  <si>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</si>
  <si>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</si>
  <si>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</si>
  <si>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</si>
  <si>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</si>
  <si>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</si>
  <si>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</si>
  <si>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</si>
  <si>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</si>
  <si>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</si>
  <si>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</si>
  <si>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</si>
  <si>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</si>
  <si>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</si>
  <si>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</si>
  <si>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</si>
  <si>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</si>
  <si>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</si>
  <si>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</si>
  <si>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</si>
  <si>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</si>
  <si>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</si>
  <si>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</si>
  <si>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</si>
  <si>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</si>
  <si>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</si>
  <si>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</si>
  <si>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</si>
  <si>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</si>
  <si>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</si>
  <si>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</si>
  <si>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</si>
  <si>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</si>
  <si>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</si>
  <si>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</si>
  <si>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</si>
  <si>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</si>
  <si>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</si>
  <si>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</si>
  <si>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</si>
  <si>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</si>
  <si>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</si>
  <si>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</si>
  <si>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</si>
  <si>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</si>
  <si>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</si>
  <si>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</si>
  <si>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</si>
  <si>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</si>
  <si>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</si>
  <si>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</si>
  <si>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</si>
  <si>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</si>
  <si>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</si>
  <si>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</si>
  <si>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</si>
  <si>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</si>
  <si>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</si>
  <si>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</si>
  <si>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</si>
  <si>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</si>
  <si>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</si>
  <si>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</si>
  <si>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</si>
  <si>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</si>
  <si>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</si>
  <si>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</si>
  <si>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</si>
  <si>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</si>
  <si>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</si>
  <si>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</si>
  <si>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</si>
  <si>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</si>
  <si>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</si>
  <si>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</si>
  <si>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</si>
  <si>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</si>
  <si>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</si>
  <si>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</si>
  <si>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</si>
  <si>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</si>
  <si>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</si>
  <si>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</si>
  <si>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</si>
  <si>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</si>
  <si>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</si>
  <si>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</si>
  <si>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</si>
  <si>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</si>
  <si>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</si>
  <si>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</si>
  <si>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</si>
  <si>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</si>
  <si>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</si>
  <si>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</si>
  <si>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</si>
  <si>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</si>
  <si>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</si>
  <si>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</si>
  <si>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</si>
  <si>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</si>
  <si>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</si>
  <si>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</si>
  <si>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</si>
  <si>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</si>
  <si>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</si>
  <si>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</si>
  <si>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</si>
  <si>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</si>
  <si>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</si>
  <si>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</si>
  <si>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</si>
  <si>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</si>
  <si>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</si>
  <si>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</si>
  <si>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</si>
  <si>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</si>
  <si>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</si>
  <si>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</si>
  <si>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</si>
  <si>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</si>
  <si>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</si>
  <si>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</si>
  <si>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</si>
  <si>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</si>
  <si>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</si>
  <si>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</si>
  <si>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</si>
  <si>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</si>
  <si>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</si>
  <si>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</si>
  <si>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</si>
  <si>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</si>
  <si>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</si>
  <si>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</si>
  <si>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</si>
  <si>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</si>
  <si>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</si>
  <si>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</si>
  <si>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</si>
  <si>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</si>
  <si>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</si>
  <si>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</si>
  <si>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</si>
  <si>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</si>
  <si>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</si>
  <si>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</si>
  <si>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</si>
  <si>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</si>
  <si>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</si>
  <si>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</si>
  <si>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</si>
  <si>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</si>
  <si>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</si>
  <si>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</si>
  <si>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</si>
  <si>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</si>
  <si>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</si>
  <si>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</si>
  <si>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</si>
  <si>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</si>
  <si>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</si>
  <si>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</si>
  <si>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</si>
  <si>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</si>
  <si>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</si>
  <si>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</si>
  <si>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</si>
  <si>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</si>
  <si>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</si>
  <si>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</si>
  <si>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</si>
  <si>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</si>
  <si>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</si>
  <si>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</si>
  <si>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</si>
  <si>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</si>
  <si>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</si>
  <si>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</si>
  <si>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</si>
  <si>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</si>
  <si>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</si>
  <si>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</si>
  <si>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</si>
  <si>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</si>
  <si>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</si>
  <si>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</si>
  <si>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</si>
  <si>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</si>
  <si>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</si>
  <si>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</si>
  <si>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</si>
  <si>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</si>
  <si>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</si>
  <si>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</si>
  <si>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</si>
  <si>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</si>
  <si>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</si>
  <si>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</si>
  <si>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</si>
  <si>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</si>
  <si>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</si>
  <si>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</si>
  <si>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</si>
  <si>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</si>
  <si>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</si>
  <si>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</si>
  <si>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</si>
  <si>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</si>
  <si>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</si>
  <si>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</si>
  <si>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</si>
  <si>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</si>
  <si>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</si>
  <si>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</si>
  <si>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</si>
  <si>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</si>
  <si>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</si>
  <si>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</si>
  <si>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</si>
  <si>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</si>
  <si>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</si>
  <si>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</si>
  <si>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</si>
  <si>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</si>
  <si>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</si>
  <si>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</si>
  <si>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</si>
  <si>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</si>
  <si>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</si>
  <si>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</si>
  <si>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</si>
  <si>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</si>
  <si>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</si>
  <si>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</si>
  <si>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</si>
  <si>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</si>
  <si>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</si>
  <si>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</si>
  <si>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</si>
  <si>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</si>
  <si>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</si>
  <si>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</si>
  <si>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</si>
  <si>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</si>
  <si>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</si>
  <si>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</si>
  <si>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</si>
  <si>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</si>
  <si>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</si>
  <si>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</si>
  <si>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</si>
  <si>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</si>
  <si>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</si>
  <si>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</si>
  <si>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</si>
  <si>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</si>
  <si>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</si>
  <si>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</si>
  <si>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</si>
  <si>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</si>
  <si>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</si>
  <si>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</si>
  <si>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</si>
  <si>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</si>
  <si>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</si>
  <si>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</si>
  <si>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</si>
  <si>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</si>
  <si>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</si>
  <si>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</si>
  <si>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</si>
  <si>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</si>
  <si>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</si>
  <si>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</si>
  <si>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</si>
  <si>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</si>
  <si>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</si>
  <si>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</si>
  <si>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</si>
  <si>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</si>
  <si>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</si>
  <si>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</si>
  <si>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</si>
  <si>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</si>
  <si>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</si>
  <si>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</si>
  <si>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</si>
  <si>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</si>
  <si>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</si>
  <si>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</si>
  <si>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</si>
  <si>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</si>
  <si>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</si>
  <si>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</si>
  <si>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</si>
  <si>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</si>
  <si>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</si>
  <si>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</si>
  <si>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</si>
  <si>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</si>
  <si>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</si>
  <si>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</si>
  <si>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</si>
  <si>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</si>
  <si>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</si>
  <si>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</si>
  <si>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</si>
  <si>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</si>
  <si>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</si>
  <si>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</si>
  <si>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</si>
  <si>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</si>
  <si>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</si>
  <si>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</si>
  <si>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</si>
  <si>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</si>
  <si>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</si>
  <si>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</si>
  <si>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</si>
  <si>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</si>
  <si>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</si>
  <si>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</si>
  <si>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</si>
  <si>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</si>
  <si>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</si>
  <si>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</si>
  <si>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</si>
  <si>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</si>
  <si>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</si>
  <si>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</si>
  <si>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</si>
  <si>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</si>
  <si>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</si>
  <si>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</si>
  <si>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</si>
  <si>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</si>
  <si>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</si>
  <si>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</si>
  <si>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</si>
  <si>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</si>
  <si>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</si>
  <si>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</si>
  <si>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</si>
  <si>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</si>
  <si>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</si>
  <si>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</si>
  <si>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</si>
  <si>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</si>
  <si>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</si>
  <si>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</si>
  <si>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</si>
  <si>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</si>
  <si>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</si>
  <si>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</si>
  <si>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</si>
  <si>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</si>
  <si>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</si>
  <si>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</si>
  <si>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</si>
  <si>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</si>
  <si>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</si>
  <si>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</si>
  <si>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</si>
  <si>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</si>
  <si>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</si>
  <si>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</si>
  <si>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</si>
  <si>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</si>
  <si>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</si>
  <si>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</si>
  <si>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</si>
  <si>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</si>
  <si>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</si>
  <si>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</si>
  <si>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</si>
  <si>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</si>
  <si>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</si>
  <si>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</si>
  <si>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</si>
  <si>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</si>
  <si>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</si>
  <si>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</si>
  <si>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</si>
  <si>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</si>
  <si>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</si>
  <si>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</si>
  <si>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</si>
  <si>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</si>
  <si>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</si>
  <si>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</si>
  <si>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</si>
  <si>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</si>
  <si>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</si>
  <si>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</si>
  <si>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</si>
  <si>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</si>
  <si>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</si>
  <si>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</si>
  <si>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</si>
  <si>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</si>
  <si>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</si>
  <si>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</si>
  <si>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</si>
  <si>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</si>
  <si>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</si>
  <si>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</si>
  <si>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</si>
  <si>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</si>
  <si>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</si>
  <si>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</si>
  <si>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</si>
  <si>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</si>
  <si>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</si>
  <si>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</si>
  <si>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</si>
  <si>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</si>
  <si>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</si>
  <si>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</si>
  <si>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</si>
  <si>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</si>
  <si>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</si>
  <si>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</si>
  <si>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</si>
  <si>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</si>
  <si>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</si>
  <si>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</si>
  <si>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</si>
  <si>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</si>
  <si>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</si>
  <si>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</si>
  <si>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</si>
  <si>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</si>
  <si>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</si>
  <si>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</si>
  <si>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</si>
  <si>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</si>
  <si>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</si>
  <si>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</si>
  <si>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</si>
  <si>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</si>
  <si>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</si>
  <si>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</si>
  <si>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</si>
  <si>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</si>
  <si>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</si>
  <si>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</si>
  <si>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</si>
  <si>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</si>
  <si>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</si>
  <si>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</si>
  <si>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</si>
  <si>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</si>
  <si>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</si>
  <si>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</si>
  <si>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</si>
  <si>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</si>
  <si>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</si>
  <si>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</si>
  <si>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</si>
  <si>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</si>
  <si>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</si>
  <si>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</si>
  <si>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</si>
  <si>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</si>
  <si>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</si>
  <si>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</si>
  <si>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</si>
  <si>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</si>
  <si>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</si>
  <si>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</si>
  <si>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</si>
  <si>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</si>
  <si>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</si>
  <si>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</si>
  <si>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</si>
  <si>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</si>
  <si>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</si>
  <si>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</si>
  <si>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</si>
  <si>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</si>
  <si>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</si>
  <si>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</si>
  <si>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</si>
  <si>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</si>
  <si>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</si>
  <si>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</si>
  <si>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</si>
  <si>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</si>
  <si>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</si>
  <si>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</si>
  <si>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</si>
  <si>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</si>
  <si>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</si>
  <si>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</si>
  <si>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</si>
  <si>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</si>
  <si>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</si>
  <si>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</si>
  <si>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</si>
  <si>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</si>
  <si>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</si>
  <si>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</si>
  <si>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</si>
  <si>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</si>
  <si>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</si>
  <si>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</si>
  <si>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</si>
  <si>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</si>
  <si>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</si>
  <si>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</si>
  <si>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</si>
  <si>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</si>
  <si>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</si>
  <si>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</si>
  <si>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</si>
  <si>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</si>
  <si>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</si>
  <si>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</si>
  <si>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</si>
  <si>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</si>
  <si>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</si>
  <si>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</si>
  <si>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</si>
  <si>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</si>
  <si>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</si>
  <si>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</si>
  <si>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</si>
  <si>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</si>
  <si>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</si>
  <si>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</si>
  <si>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</si>
  <si>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</si>
  <si>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</si>
  <si>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</si>
  <si>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</si>
  <si>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</si>
  <si>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</si>
  <si>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</si>
  <si>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</si>
  <si>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</si>
  <si>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</si>
  <si>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</si>
  <si>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</si>
  <si>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</si>
  <si>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</si>
  <si>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</si>
  <si>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</si>
  <si>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</si>
  <si>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</si>
  <si>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</si>
  <si>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</si>
  <si>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</si>
  <si>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</si>
  <si>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</si>
  <si>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</si>
  <si>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</si>
  <si>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</si>
  <si>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</si>
  <si>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</si>
  <si>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</si>
  <si>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</si>
  <si>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</si>
  <si>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</si>
  <si>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</si>
  <si>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</si>
  <si>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</si>
  <si>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</si>
  <si>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</si>
  <si>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</si>
  <si>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</si>
  <si>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</si>
  <si>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</si>
  <si>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</si>
  <si>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</si>
  <si>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</si>
  <si>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</si>
  <si>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</si>
  <si>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</si>
  <si>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</si>
  <si>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</si>
  <si>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</si>
  <si>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</si>
  <si>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</si>
  <si>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</si>
  <si>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</si>
  <si>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</si>
  <si>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</si>
  <si>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</si>
  <si>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</si>
  <si>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</si>
  <si>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</si>
  <si>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</si>
  <si>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</si>
  <si>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</si>
  <si>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</si>
  <si>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</si>
  <si>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</si>
  <si>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</si>
  <si>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</si>
  <si>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</si>
  <si>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</si>
  <si>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</si>
  <si>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</si>
  <si>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</si>
  <si>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</si>
  <si>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</si>
  <si>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</si>
  <si>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</si>
  <si>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</si>
  <si>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</si>
  <si>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</si>
  <si>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</si>
  <si>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</si>
  <si>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</si>
  <si>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</si>
  <si>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</si>
  <si>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</si>
  <si>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</si>
  <si>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</si>
  <si>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</si>
  <si>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</si>
  <si>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</si>
  <si>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</si>
  <si>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</si>
  <si>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</si>
  <si>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</si>
  <si>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</si>
  <si>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</si>
  <si>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</si>
  <si>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</si>
  <si>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</si>
  <si>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</si>
  <si>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</si>
  <si>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</si>
  <si>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</si>
  <si>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</si>
  <si>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</si>
  <si>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</si>
  <si>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</si>
  <si>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</si>
  <si>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</si>
  <si>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</si>
  <si>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</si>
  <si>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</si>
  <si>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</si>
  <si>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</si>
  <si>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</si>
  <si>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</si>
  <si>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</si>
  <si>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</si>
  <si>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</si>
  <si>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</si>
  <si>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</si>
  <si>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</si>
  <si>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</si>
  <si>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</si>
  <si>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</si>
  <si>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</si>
  <si>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</si>
  <si>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</si>
  <si>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</si>
  <si>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</si>
  <si>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</si>
  <si>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</si>
  <si>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</si>
  <si>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</si>
  <si>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</si>
  <si>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</si>
  <si>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</si>
  <si>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</si>
  <si>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</si>
  <si>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</si>
  <si>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</si>
  <si>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</si>
  <si>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</si>
  <si>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</si>
  <si>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</si>
  <si>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</si>
  <si>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</si>
  <si>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</si>
  <si>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</si>
  <si>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</si>
  <si>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</si>
  <si>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</si>
  <si>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</si>
  <si>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</si>
  <si>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</si>
  <si>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</si>
  <si>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</si>
  <si>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</si>
  <si>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</si>
  <si>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</si>
  <si>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</si>
  <si>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</si>
  <si>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</si>
  <si>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</si>
  <si>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</si>
  <si>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</si>
  <si>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</si>
  <si>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</si>
  <si>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</si>
  <si>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</si>
  <si>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</si>
  <si>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</si>
  <si>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</si>
  <si>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</si>
  <si>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</si>
  <si>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</si>
  <si>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</si>
  <si>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</si>
  <si>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</si>
  <si>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</si>
  <si>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</si>
  <si>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</si>
  <si>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</si>
  <si>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</si>
  <si>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</si>
  <si>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</si>
  <si>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</si>
  <si>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</si>
  <si>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</si>
  <si>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</si>
  <si>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</si>
  <si>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</si>
  <si>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</si>
  <si>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</si>
  <si>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</si>
  <si>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</si>
  <si>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</si>
  <si>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</si>
  <si>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</si>
  <si>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</si>
  <si>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</si>
  <si>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</si>
  <si>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</si>
  <si>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</si>
  <si>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</si>
  <si>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</si>
  <si>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</si>
  <si>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</si>
  <si>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</si>
  <si>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</si>
  <si>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</si>
  <si>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</si>
  <si>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</si>
  <si>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</si>
  <si>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</si>
  <si>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</si>
  <si>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</si>
  <si>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</si>
  <si>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</si>
  <si>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</si>
  <si>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</si>
  <si>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</si>
  <si>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</si>
  <si>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</si>
  <si>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</si>
  <si>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</si>
  <si>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</si>
  <si>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</si>
  <si>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</si>
  <si>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</si>
  <si>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</si>
  <si>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</si>
  <si>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</si>
  <si>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</si>
  <si>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</si>
  <si>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</si>
  <si>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</si>
  <si>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</si>
  <si>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</si>
  <si>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</si>
  <si>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</si>
  <si>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</si>
  <si>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</si>
  <si>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</si>
  <si>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</si>
  <si>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</si>
  <si>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</si>
  <si>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</si>
  <si>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</si>
  <si>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</si>
  <si>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</si>
  <si>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</si>
  <si>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</si>
  <si>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</si>
  <si>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</si>
  <si>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</si>
  <si>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</si>
  <si>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</si>
  <si>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</si>
  <si>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</si>
  <si>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</si>
  <si>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</si>
  <si>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</si>
  <si>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</si>
  <si>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</si>
  <si>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</si>
  <si>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</si>
  <si>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</si>
  <si>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</si>
  <si>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</si>
  <si>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</si>
  <si>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</si>
  <si>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</si>
  <si>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</si>
  <si>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</si>
  <si>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</si>
  <si>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</si>
  <si>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</si>
  <si>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</si>
  <si>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</si>
  <si>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</si>
  <si>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</si>
  <si>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</si>
  <si>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</si>
  <si>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</si>
  <si>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</si>
  <si>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</si>
  <si>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</si>
  <si>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</si>
  <si>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</si>
  <si>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</si>
  <si>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</si>
  <si>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</si>
  <si>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</si>
  <si>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</si>
  <si>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</si>
  <si>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</si>
  <si>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</si>
  <si>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</si>
  <si>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</si>
  <si>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</si>
  <si>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</si>
  <si>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</si>
  <si>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</si>
  <si>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</si>
  <si>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</si>
  <si>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</si>
  <si>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</si>
  <si>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</si>
  <si>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</si>
  <si>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</si>
  <si>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</si>
  <si>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</si>
  <si>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</si>
  <si>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</si>
  <si>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</si>
  <si>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</si>
  <si>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</si>
  <si>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</si>
  <si>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</si>
  <si>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</si>
  <si>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</si>
  <si>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</si>
  <si>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</si>
  <si>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</si>
  <si>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</si>
  <si>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</si>
  <si>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</si>
  <si>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</si>
  <si>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</si>
  <si>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</si>
  <si>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</si>
  <si>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</si>
  <si>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</si>
  <si>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</si>
  <si>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</si>
  <si>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</si>
  <si>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</si>
  <si>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</si>
  <si>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</si>
  <si>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</si>
  <si>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</si>
  <si>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</si>
  <si>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</si>
  <si>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</si>
  <si>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</si>
  <si>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</si>
  <si>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</si>
  <si>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</si>
  <si>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</si>
  <si>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</si>
  <si>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</si>
  <si>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</si>
  <si>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</si>
  <si>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</si>
  <si>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</si>
  <si>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</si>
  <si>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</si>
  <si>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</si>
  <si>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</si>
  <si>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</si>
  <si>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</si>
  <si>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</si>
  <si>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</si>
  <si>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</si>
  <si>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</si>
  <si>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</si>
  <si>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</si>
  <si>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</si>
  <si>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</si>
  <si>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</si>
  <si>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</si>
  <si>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</si>
  <si>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</si>
  <si>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</si>
  <si>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</si>
  <si>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</si>
  <si>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</si>
  <si>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</si>
  <si>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</si>
  <si>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</si>
  <si>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</si>
  <si>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</si>
  <si>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</si>
  <si>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</si>
  <si>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</si>
  <si>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</si>
  <si>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</si>
  <si>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</si>
  <si>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</si>
  <si>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</si>
  <si>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</si>
  <si>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</si>
  <si>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</si>
  <si>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</si>
  <si>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</si>
  <si>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</si>
  <si>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</si>
  <si>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</si>
  <si>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</si>
  <si>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</si>
  <si>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</si>
  <si>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</si>
  <si>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</si>
  <si>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</si>
  <si>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</si>
  <si>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</si>
  <si>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</si>
  <si>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</si>
  <si>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</si>
  <si>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</si>
  <si>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</si>
  <si>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</si>
  <si>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</si>
  <si>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</si>
  <si>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</si>
  <si>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</si>
  <si>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</si>
  <si>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</si>
  <si>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</si>
  <si>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</si>
  <si>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</si>
  <si>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</si>
  <si>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</si>
  <si>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</si>
  <si>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</si>
  <si>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</si>
  <si>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</si>
  <si>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</si>
  <si>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</si>
  <si>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</si>
  <si>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</si>
  <si>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</si>
  <si>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</si>
  <si>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</si>
  <si>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</si>
  <si>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</si>
  <si>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</si>
  <si>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</si>
  <si>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</si>
  <si>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</si>
  <si>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</si>
  <si>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</si>
  <si>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</si>
  <si>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</si>
  <si>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</si>
  <si>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</si>
  <si>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</si>
  <si>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</si>
  <si>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</si>
  <si>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</si>
  <si>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</si>
  <si>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</si>
  <si>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</si>
  <si>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</si>
  <si>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</si>
  <si>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</si>
  <si>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</si>
  <si>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</si>
  <si>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</si>
  <si>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</si>
  <si>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</si>
  <si>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</si>
  <si>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</si>
  <si>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</si>
  <si>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</si>
  <si>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</si>
  <si>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</si>
  <si>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</si>
  <si>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</si>
  <si>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</si>
  <si>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</si>
  <si>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</si>
  <si>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</si>
  <si>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</si>
  <si>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</si>
  <si>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</si>
  <si>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</si>
  <si>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</si>
  <si>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</si>
  <si>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</si>
  <si>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</si>
  <si>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</si>
  <si>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</si>
  <si>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</si>
  <si>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</si>
  <si>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</si>
  <si>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</si>
  <si>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</si>
  <si>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</si>
  <si>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</si>
  <si>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</si>
  <si>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</si>
  <si>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</si>
  <si>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</si>
  <si>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</si>
  <si>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</si>
  <si>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</si>
  <si>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</si>
  <si>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</si>
  <si>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</si>
  <si>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</si>
  <si>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</si>
  <si>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</si>
  <si>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</si>
  <si>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</si>
  <si>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</si>
  <si>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</si>
  <si>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</si>
  <si>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</si>
  <si>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</si>
  <si>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</si>
  <si>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</si>
  <si>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</si>
  <si>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</si>
  <si>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</si>
  <si>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</si>
  <si>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</si>
  <si>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</si>
  <si>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</si>
  <si>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</si>
  <si>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</si>
  <si>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</si>
  <si>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</si>
  <si>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</si>
  <si>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</si>
  <si>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</si>
  <si>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</si>
  <si>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</si>
  <si>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</si>
  <si>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</si>
  <si>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</si>
  <si>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</si>
  <si>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</si>
  <si>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</si>
  <si>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</si>
  <si>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</si>
  <si>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</si>
  <si>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</si>
  <si>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</si>
  <si>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</si>
  <si>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</si>
  <si>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</si>
  <si>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</si>
  <si>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</si>
  <si>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</si>
  <si>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</si>
  <si>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</si>
  <si>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</si>
  <si>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</si>
  <si>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</si>
  <si>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</si>
  <si>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</si>
  <si>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</si>
  <si>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</si>
  <si>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</si>
  <si>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</si>
  <si>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</si>
  <si>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</si>
  <si>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</si>
  <si>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</si>
  <si>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</si>
  <si>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</si>
  <si>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</si>
  <si>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</si>
  <si>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</si>
  <si>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</si>
  <si>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</si>
  <si>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</si>
  <si>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</si>
  <si>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</si>
  <si>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</si>
  <si>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</si>
  <si>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</si>
  <si>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</si>
  <si>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</si>
  <si>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</si>
  <si>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</si>
  <si>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</si>
  <si>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</si>
  <si>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</si>
  <si>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</si>
  <si>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</si>
  <si>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</si>
  <si>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</si>
  <si>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</si>
  <si>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</si>
  <si>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</si>
  <si>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</si>
  <si>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</si>
  <si>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</si>
  <si>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</si>
  <si>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</si>
  <si>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</si>
  <si>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</si>
  <si>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</si>
  <si>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</si>
  <si>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</si>
  <si>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</si>
  <si>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</si>
  <si>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</si>
  <si>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</si>
  <si>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</si>
  <si>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</si>
  <si>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</si>
  <si>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</si>
  <si>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</si>
  <si>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</si>
  <si>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</si>
  <si>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</si>
  <si>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</si>
  <si>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</si>
  <si>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</si>
  <si>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</si>
  <si>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</si>
  <si>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</si>
  <si>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</si>
  <si>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</si>
  <si>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</si>
  <si>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</si>
  <si>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</si>
  <si>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</si>
  <si>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</si>
  <si>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</si>
  <si>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</si>
  <si>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</si>
  <si>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</si>
  <si>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</si>
  <si>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</si>
  <si>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</si>
  <si>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</si>
  <si>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</si>
  <si>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</si>
  <si>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</si>
  <si>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</si>
  <si>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</si>
  <si>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</si>
  <si>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</si>
  <si>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</si>
  <si>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</si>
  <si>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</si>
  <si>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</si>
  <si>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</si>
  <si>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</si>
  <si>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</si>
  <si>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</si>
  <si>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</si>
  <si>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</si>
  <si>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</si>
  <si>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</si>
  <si>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</si>
  <si>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</si>
  <si>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</si>
  <si>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</si>
  <si>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</si>
  <si>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</si>
  <si>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</si>
  <si>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</si>
  <si>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</si>
  <si>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</si>
  <si>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</si>
  <si>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</si>
  <si>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</si>
  <si>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</si>
  <si>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</si>
  <si>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</si>
  <si>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</si>
  <si>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</si>
  <si>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</si>
  <si>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</si>
  <si>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</si>
  <si>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</si>
  <si>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</si>
  <si>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</si>
  <si>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</si>
  <si>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</si>
  <si>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</si>
  <si>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</si>
  <si>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</si>
  <si>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</si>
  <si>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</si>
  <si>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</si>
  <si>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</si>
  <si>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</si>
  <si>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</si>
  <si>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</si>
  <si>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</si>
  <si>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</si>
  <si>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</si>
  <si>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</si>
  <si>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</si>
  <si>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</si>
  <si>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</si>
  <si>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</si>
  <si>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</si>
  <si>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</si>
  <si>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</si>
  <si>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</si>
  <si>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</si>
  <si>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</si>
  <si>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</si>
  <si>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</si>
  <si>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</si>
  <si>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</si>
  <si>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</si>
  <si>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</si>
  <si>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</si>
  <si>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</si>
  <si>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</si>
  <si>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</si>
  <si>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</si>
  <si>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</si>
  <si>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</si>
  <si>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</si>
  <si>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</si>
  <si>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</si>
  <si>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</si>
  <si>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</si>
  <si>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</si>
  <si>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</si>
  <si>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</si>
  <si>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</si>
  <si>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</si>
  <si>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</si>
  <si>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</si>
  <si>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</si>
  <si>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</si>
  <si>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</si>
  <si>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</si>
  <si>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</si>
  <si>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</si>
  <si>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</si>
  <si>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</si>
  <si>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</si>
  <si>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</si>
  <si>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</si>
  <si>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</si>
  <si>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</si>
  <si>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</si>
  <si>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</si>
  <si>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</si>
  <si>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</si>
  <si>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</si>
  <si>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</si>
  <si>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</si>
  <si>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</si>
  <si>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</si>
  <si>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</si>
  <si>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</si>
  <si>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</si>
  <si>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</si>
  <si>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</si>
  <si>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</si>
  <si>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</si>
  <si>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</si>
  <si>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</si>
  <si>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</si>
  <si>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</si>
  <si>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</si>
  <si>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</si>
  <si>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</si>
  <si>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</si>
  <si>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</si>
  <si>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</si>
  <si>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</si>
  <si>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</si>
  <si>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</si>
  <si>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</si>
  <si>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</si>
  <si>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</si>
  <si>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</si>
  <si>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</si>
  <si>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</si>
  <si>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</si>
  <si>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</si>
  <si>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</si>
  <si>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</si>
  <si>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</si>
  <si>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</si>
  <si>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</si>
  <si>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</si>
  <si>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</si>
  <si>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</si>
  <si>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</si>
  <si>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</si>
  <si>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</si>
  <si>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</si>
  <si>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</si>
  <si>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</si>
  <si>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</si>
  <si>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</si>
  <si>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</si>
  <si>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</si>
  <si>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</si>
  <si>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</si>
  <si>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</si>
  <si>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</si>
  <si>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</si>
  <si>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</si>
  <si>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</si>
  <si>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</si>
  <si>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</si>
  <si>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</si>
  <si>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</si>
  <si>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</si>
  <si>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</si>
  <si>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</si>
  <si>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</si>
  <si>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</si>
  <si>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</si>
  <si>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</si>
  <si>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</si>
  <si>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</si>
  <si>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</si>
  <si>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</si>
  <si>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</si>
  <si>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</si>
  <si>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</si>
  <si>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</si>
  <si>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</si>
  <si>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</si>
  <si>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</si>
  <si>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</si>
  <si>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</si>
  <si>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</si>
  <si>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</si>
  <si>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</si>
  <si>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</si>
  <si>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</si>
  <si>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</si>
  <si>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</si>
  <si>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</si>
  <si>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</si>
  <si>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</si>
  <si>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</si>
  <si>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</si>
  <si>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</si>
  <si>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</si>
  <si>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</si>
  <si>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</si>
  <si>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</si>
  <si>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</si>
  <si>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</si>
  <si>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</si>
  <si>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</si>
  <si>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</si>
  <si>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</si>
  <si>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</si>
  <si>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</si>
  <si>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</si>
  <si>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</si>
  <si>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</si>
  <si>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</si>
  <si>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</si>
  <si>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</si>
  <si>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</si>
  <si>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</si>
  <si>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</si>
  <si>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</si>
  <si>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</si>
  <si>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</si>
  <si>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</si>
  <si>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</si>
  <si>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</si>
  <si>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</si>
  <si>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</si>
  <si>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</si>
  <si>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</si>
  <si>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</si>
  <si>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</si>
  <si>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</si>
  <si>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</si>
  <si>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</si>
  <si>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</si>
  <si>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</si>
  <si>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</si>
  <si>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</si>
  <si>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</si>
  <si>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</si>
  <si>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</si>
  <si>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</si>
  <si>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</si>
  <si>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</si>
  <si>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</si>
  <si>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</si>
  <si>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</si>
  <si>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</si>
  <si>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</si>
  <si>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</si>
  <si>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</si>
  <si>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</si>
  <si>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</si>
  <si>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</si>
  <si>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</si>
  <si>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</si>
  <si>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</si>
  <si>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</si>
  <si>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</si>
  <si>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</si>
  <si>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</si>
  <si>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</si>
  <si>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</si>
  <si>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SaaS Cloud</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</si>
  <si>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</si>
  <si>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</si>
  <si>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</si>
  <si>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</si>
  <si>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</si>
  <si>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North America and Latin America: 1.800.203.6755</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Europe, Middle East, and Africa: 0800 358 4330</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Australia and Asia Pacific: 1300 956 763 (+61 2 8038 5069 for callers outside Australia)</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</si>
  <si>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</si>
  <si>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</si>
  <si>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</si>
  <si>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</si>
  <si>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</si>
  <si>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2"/>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</si>
  <si>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The Canvas Catalog team is made up of approximately 15 dedicated roles, including Product Management and Engineering teams. Canvas Catalog is supported by various Customer Success roles across the globe.</t>
    </r>
  </si>
  <si>
    <r>
      <rPr>
        <sz val="12"/>
        <color rgb="FF000000"/>
        <rFont val="Verdana"/>
        <family val="2"/>
      </rPr>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t>
    </r>
  </si>
  <si>
    <r>
      <rPr>
        <sz val="11"/>
        <color rgb="FF000000"/>
        <rFont val="Verdana"/>
        <family val="2"/>
      </rPr>
      <t>Our most recent CAIQ (v4) was completed in September 2023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</si>
  <si>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</si>
  <si>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</si>
  <si>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</si>
  <si>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Architecture diagrams are available in our Canvas Catalog Supplemental Security Package available at inst.bid/canvas/catalog/dl</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</si>
  <si>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</si>
  <si>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</si>
  <si>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Canvas LMS Security Package.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</si>
  <si>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</si>
  <si>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2"/>
        <color rgb="FF000000"/>
        <rFont val="Verdana"/>
        <family val="2"/>
      </rPr>
      <t>At this time, Catalog has not undergone a WCAG 2.1 external audit. As with all Instructure products, as accessibility issues are discovered they will be prioritized and corrected to ensure ongoing compliance.</t>
    </r>
  </si>
  <si>
    <r>
      <rPr>
        <sz val="12"/>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</si>
  <si>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2"/>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</si>
  <si>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2"/>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</si>
  <si>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2"/>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</si>
  <si>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2"/>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</si>
  <si>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2"/>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</si>
  <si>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Canvas Catalog supports standard keyboard navigation and ensures that keyboard users cannot be trapped in a subset of content.</t>
    </r>
  </si>
  <si>
    <r>
      <rPr>
        <sz val="12"/>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2"/>
        <color rgb="FF000000"/>
        <rFont val="Verdana"/>
        <family val="2"/>
      </rPr>
      <t>admin</t>
    </r>
    <r>
      <rPr>
        <sz val="12"/>
        <color rgb="FF000000"/>
        <rFont val="Verdana"/>
        <family val="2"/>
      </rPr>
      <t xml:space="preserve">, </t>
    </r>
    <r>
      <rPr>
        <b/>
        <sz val="12"/>
        <color rgb="FF000000"/>
        <rFont val="Verdana"/>
        <family val="2"/>
      </rPr>
      <t>sub-catalog admin</t>
    </r>
    <r>
      <rPr>
        <sz val="12"/>
        <color rgb="FF000000"/>
        <rFont val="Verdana"/>
        <family val="2"/>
      </rPr>
      <t xml:space="preserve"> and </t>
    </r>
    <r>
      <rPr>
        <b/>
        <sz val="12"/>
        <color rgb="FF000000"/>
        <rFont val="Verdana"/>
        <family val="2"/>
      </rPr>
      <t>student</t>
    </r>
    <r>
      <rPr>
        <sz val="12"/>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</si>
  <si>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r>
      <rPr>
        <sz val="12"/>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</si>
  <si>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</si>
  <si>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2"/>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</si>
  <si>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2"/>
        <color rgb="FF000000"/>
        <rFont val="Verdana"/>
        <family val="2"/>
      </rPr>
      <t>Canvas Catalog uses the AWS WAF with a customized ruleset on every external endpoint.</t>
    </r>
  </si>
  <si>
    <r>
      <rPr>
        <sz val="12"/>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</si>
  <si>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</si>
  <si>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</si>
  <si>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2"/>
        <color rgb="FF000000"/>
        <rFont val="Verdana"/>
        <family val="2"/>
      </rPr>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r>
  </si>
  <si>
    <r>
      <rPr>
        <sz val="11"/>
        <color rgb="FF000000"/>
        <rFont val="Verdana"/>
        <family val="2"/>
      </rPr>
      <t>Canvas Catalog supports SAML2-based (e.g. Shibboleth, Okta) and Oauth2 based-SSO communication (e.g. OpenID) via Canvas LMS LMS authentication methods.</t>
    </r>
  </si>
  <si>
    <r>
      <rPr>
        <sz val="12"/>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</si>
  <si>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2"/>
        <color rgb="FF000000"/>
        <rFont val="Verdana"/>
        <family val="2"/>
      </rPr>
      <t>SSO integration is available with IDPs that may be configured to use various MFA techniques. Authentication in Canvas Catalog is managed by Canvas LMS.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</si>
  <si>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</si>
  <si>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</si>
  <si>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</si>
  <si>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Third-party vulnerability testing occurs year round and is performed by BugCrowd, the results of which we publish publicly online. The most recent security audit report for the period January 1, 2021 through December 31, 2021 is available on our company website at inst.bid/trust and included in our Canvas Catalog Security Package available at inst.bid/canvas/catalog/dl</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</si>
  <si>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 brief, Instructure's policy ensures that our Security team:</t>
    </r>
    <r>
      <rPr>
        <sz val="12"/>
        <color rgb="FF000000"/>
        <rFont val="Verdana"/>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rPr>
      <t xml:space="preserve">
</t>
    </r>
    <r>
      <rPr>
        <sz val="11"/>
        <color rgb="FF000000"/>
        <rFont val="Verdana"/>
        <family val="2"/>
      </rPr>
      <t xml:space="preserve"> 3. Mitigate risks according to each risk's respective Overall Risk value.</t>
    </r>
    <r>
      <rPr>
        <sz val="12"/>
        <color rgb="FF000000"/>
        <rFont val="Verdana"/>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</si>
  <si>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</si>
  <si>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Catalog platform is done via TLS over port 443. Port 80 is open on load balancers and only serves to redirect to port 443.</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</si>
  <si>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</si>
  <si>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</si>
  <si>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</si>
  <si>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</si>
  <si>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</si>
  <si>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</si>
  <si>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rPr>
      <t xml:space="preserve">
</t>
    </r>
    <r>
      <rPr>
        <sz val="11"/>
        <color rgb="FF000000"/>
        <rFont val="Verdana"/>
        <family val="2"/>
      </rPr>
      <t xml:space="preserve"> • Virginia (US-East-1)</t>
    </r>
    <r>
      <rPr>
        <sz val="12"/>
        <color rgb="FF000000"/>
        <rFont val="Verdana"/>
      </rPr>
      <t xml:space="preserve">
</t>
    </r>
    <r>
      <rPr>
        <sz val="11"/>
        <color rgb="FF000000"/>
        <rFont val="Verdana"/>
        <family val="2"/>
      </rPr>
      <t xml:space="preserve"> • Oregon (US-West-1)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Canadian clients:</t>
    </r>
    <r>
      <rPr>
        <sz val="12"/>
        <color rgb="FF000000"/>
        <rFont val="Verdana"/>
      </rPr>
      <t xml:space="preserve">
</t>
    </r>
    <r>
      <rPr>
        <sz val="11"/>
        <color rgb="FF000000"/>
        <rFont val="Verdana"/>
        <family val="2"/>
      </rPr>
      <t xml:space="preserve"> • Montreal, CA (CA-Central-1)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European clients:</t>
    </r>
    <r>
      <rPr>
        <sz val="12"/>
        <color rgb="FF000000"/>
        <rFont val="Verdana"/>
      </rPr>
      <t xml:space="preserve">
</t>
    </r>
    <r>
      <rPr>
        <sz val="11"/>
        <color rgb="FF000000"/>
        <rFont val="Verdana"/>
        <family val="2"/>
      </rPr>
      <t xml:space="preserve"> • Dublin (EU-West-1)</t>
    </r>
    <r>
      <rPr>
        <sz val="12"/>
        <color rgb="FF000000"/>
        <rFont val="Verdana"/>
      </rPr>
      <t xml:space="preserve">
</t>
    </r>
    <r>
      <rPr>
        <sz val="11"/>
        <color rgb="FF000000"/>
        <rFont val="Verdana"/>
        <family val="2"/>
      </rPr>
      <t xml:space="preserve"> • Frankfurt (EU-Central-1)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clients in Asia Pacific:</t>
    </r>
    <r>
      <rPr>
        <sz val="12"/>
        <color rgb="FF000000"/>
        <rFont val="Verdana"/>
      </rPr>
      <t xml:space="preserve">
</t>
    </r>
    <r>
      <rPr>
        <sz val="11"/>
        <color rgb="FF000000"/>
        <rFont val="Verdana"/>
        <family val="2"/>
      </rPr>
      <t xml:space="preserve"> • Singapore (AP-Southeast-1)</t>
    </r>
    <r>
      <rPr>
        <sz val="12"/>
        <color rgb="FF000000"/>
        <rFont val="Verdana"/>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</si>
  <si>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</si>
  <si>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</si>
  <si>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</si>
  <si>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</si>
  <si>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</si>
  <si>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</si>
  <si>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Canvas Catalog Security Package available at inst.bid/canvas/catalog/dl</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</si>
  <si>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</si>
  <si>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</si>
  <si>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</si>
  <si>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</si>
  <si>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</si>
  <si>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</si>
  <si>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</si>
  <si>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r>
      <t>Instructure began in 2008 by two enterprising grad students, and is the home of Canvas LMS and the Instructure Learning Platform that benefits millions of students and teachers worldwide, every single day.</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 Inc. is the parent company of all global subsidiaries, including:</t>
    </r>
    <r>
      <rPr>
        <sz val="12"/>
        <color rgb="FF000000"/>
        <rFont val="Verdana"/>
      </rPr>
      <t xml:space="preserve">
</t>
    </r>
    <r>
      <rPr>
        <sz val="11"/>
        <color rgb="FF000000"/>
        <rFont val="Verdana"/>
        <family val="2"/>
      </rPr>
      <t xml:space="preserve"> • Instructure Global Ltd.</t>
    </r>
    <r>
      <rPr>
        <sz val="12"/>
        <color rgb="FF000000"/>
        <rFont val="Verdana"/>
      </rPr>
      <t xml:space="preserve">
</t>
    </r>
    <r>
      <rPr>
        <sz val="11"/>
        <color rgb="FF000000"/>
        <rFont val="Verdana"/>
        <family val="2"/>
      </rPr>
      <t xml:space="preserve"> • Instructure Australia Pty Ltd.</t>
    </r>
    <r>
      <rPr>
        <sz val="12"/>
        <color rgb="FF000000"/>
        <rFont val="Verdana"/>
      </rPr>
      <t xml:space="preserve">
</t>
    </r>
    <r>
      <rPr>
        <sz val="11"/>
        <color rgb="FF000000"/>
        <rFont val="Verdana"/>
        <family val="2"/>
      </rPr>
      <t xml:space="preserve"> • Instructure Hong Kong Ltd.</t>
    </r>
    <r>
      <rPr>
        <sz val="12"/>
        <color rgb="FF000000"/>
        <rFont val="Verdana"/>
      </rPr>
      <t xml:space="preserve">
</t>
    </r>
    <r>
      <rPr>
        <sz val="11"/>
        <color rgb="FF000000"/>
        <rFont val="Verdana"/>
        <family val="2"/>
      </rPr>
      <t xml:space="preserve"> • Instructure Singapore Ltd.</t>
    </r>
    <r>
      <rPr>
        <sz val="12"/>
        <color rgb="FF000000"/>
        <rFont val="Verdana"/>
      </rPr>
      <t xml:space="preserve">
</t>
    </r>
    <r>
      <rPr>
        <sz val="11"/>
        <color rgb="FF000000"/>
        <rFont val="Verdana"/>
        <family val="2"/>
      </rPr>
      <t xml:space="preserve"> • Instructure Sweden AB</t>
    </r>
    <r>
      <rPr>
        <sz val="12"/>
        <color rgb="FF000000"/>
        <rFont val="Verdana"/>
      </rPr>
      <t xml:space="preserve">
</t>
    </r>
    <r>
      <rPr>
        <sz val="11"/>
        <color rgb="FF000000"/>
        <rFont val="Verdana"/>
        <family val="2"/>
      </rPr>
      <t xml:space="preserve"> • Instructure Licenciamento de Software Ltda. - "Instructure Brasil"</t>
    </r>
  </si>
  <si>
    <t>Instructure leverages Lacework all Instructure AWS accounts, forwarding alerts to the Instructure Security Team. All output is sent to Instructure's centralized logging management system for further analysis and alert generation.</t>
  </si>
  <si>
    <t>9/27/2023</t>
  </si>
  <si>
    <t>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</si>
  <si>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Further, Instructure's physical security controls are evidenced in our Canvas Catalog SOC 2 report, a copy of which is available upon execution of an MNDA.</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</si>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</sst>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7">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17" fillId="0" borderId="6" xfId="0" applyFont="1" applyBorder="1" applyAlignment="1">
      <alignment horizontal="left" vertical="top" wrapText="1"/>
    </xf>
    <xf numFmtId="0" fontId="6" fillId="31" borderId="6" xfId="0" applyFont="1" applyFill="1" applyBorder="1" applyAlignment="1" applyProtection="1">
      <alignment horizontal="center" vertical="center" wrapText="1"/>
      <protection locked="0"/>
    </xf>
    <xf numFmtId="0" fontId="50" fillId="0" borderId="6" xfId="0" applyFont="1" applyBorder="1" applyAlignment="1" applyProtection="1">
      <alignment vertical="top" wrapText="1"/>
      <protection locked="0"/>
    </xf>
    <xf numFmtId="0" fontId="21"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21" fillId="0" borderId="6" xfId="0" applyFont="1" applyBorder="1" applyAlignment="1" applyProtection="1">
      <alignment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0.69767441860465118</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0BE664BE-620B-2B41-A95E-DC003A2D397B}"/>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A3AB1AF-494E-5728-391F-92993000D38A}"/>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Catalog Security Package. The full Security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inst.bid/canvas/catalog/dl</a:t>
            </a:r>
          </a:p>
        </xdr:txBody>
      </xdr:sp>
      <xdr:pic>
        <xdr:nvPicPr>
          <xdr:cNvPr id="4" name="Picture 3">
            <a:extLst>
              <a:ext uri="{FF2B5EF4-FFF2-40B4-BE49-F238E27FC236}">
                <a16:creationId xmlns:a16="http://schemas.microsoft.com/office/drawing/2014/main" id="{ED15D962-EE6B-1785-105E-1191EC676E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51" t="s">
        <v>169</v>
      </c>
      <c r="C1" s="308"/>
      <c r="D1" s="308"/>
      <c r="E1" s="352" t="s">
        <v>170</v>
      </c>
      <c r="F1" s="308"/>
      <c r="G1" s="308"/>
      <c r="H1" s="353" t="s">
        <v>171</v>
      </c>
      <c r="I1" s="308"/>
      <c r="J1" s="354" t="s">
        <v>172</v>
      </c>
      <c r="K1" s="308"/>
      <c r="L1" s="308"/>
      <c r="M1" s="355" t="s">
        <v>173</v>
      </c>
      <c r="N1" s="308"/>
      <c r="O1" s="308"/>
      <c r="P1" s="308"/>
      <c r="Q1" s="308"/>
      <c r="R1" s="308"/>
      <c r="S1" s="308"/>
      <c r="T1" s="308"/>
      <c r="U1" s="350" t="s">
        <v>174</v>
      </c>
      <c r="V1" s="308"/>
      <c r="W1" s="308"/>
      <c r="X1" s="308"/>
      <c r="Y1" s="308"/>
      <c r="Z1" s="308"/>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409.6" thickBot="1" x14ac:dyDescent="0.25">
      <c r="A19" s="56">
        <v>2</v>
      </c>
      <c r="B19" s="67" t="s">
        <v>58</v>
      </c>
      <c r="C19" s="57" t="s">
        <v>222</v>
      </c>
      <c r="D19" s="58" t="str">
        <f>VLOOKUP(B19,'HECVAT - Lite | Vendor Response'!A$24:D$112,4,TRUE)</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Yes</v>
      </c>
      <c r="O19" s="62" t="str">
        <f>IF(LEN(VLOOKUP(B19,'Analyst Report'!$A$31:$I$119,7,TRUE))= 0,"",VLOOKUP(B19,'Analyst Report'!$A$31:$I$119,7,TRUE))</f>
        <v/>
      </c>
      <c r="P19" s="62">
        <f t="shared" si="1"/>
        <v>0</v>
      </c>
      <c r="Q19" s="69">
        <v>20</v>
      </c>
      <c r="R19" s="62">
        <f>IF(LEN(VLOOKUP(B19,'Analyst Report'!$A$31:$I$119,9,FALSE))= 0,VLOOKUP(B19,'Analyst Report'!$A$31:$I$119,8,FALSE),VLOOKUP(B19,'Analyst Report'!$A$31:$I$119,9,FALSE))</f>
        <v>20</v>
      </c>
      <c r="S19" s="62">
        <f t="shared" si="2"/>
        <v>20</v>
      </c>
      <c r="T19" s="62">
        <f t="shared" si="3"/>
        <v>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Yes</v>
      </c>
      <c r="O25" s="62" t="str">
        <f>IF(LEN(VLOOKUP(B25,'Analyst Report'!$A$31:$I$119,7,FALSE))= 0,"",VLOOKUP(B25,'Analyst Report'!$A$31:$I$119,7,FALSE))</f>
        <v/>
      </c>
      <c r="P25" s="62">
        <f t="shared" si="1"/>
        <v>1</v>
      </c>
      <c r="Q25" s="69">
        <v>15</v>
      </c>
      <c r="R25" s="62">
        <f>IF(LEN(VLOOKUP(B25,'Analyst Report'!$A$31:$I$119,9,FALSE))= 0,VLOOKUP(B25,'Analyst Report'!$A$31:$I$119,8,FALSE),VLOOKUP(B25,'Analyst Report'!$A$31:$I$119,9,FALSE))</f>
        <v>15</v>
      </c>
      <c r="S25" s="62">
        <f t="shared" si="2"/>
        <v>15</v>
      </c>
      <c r="T25" s="62">
        <f t="shared" si="3"/>
        <v>15</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Supplemental Security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LMS Security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the Canvas Catalog platform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Security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105</v>
      </c>
      <c r="H2" s="130">
        <f>SUMIFS(Questions!S:S,Questions!B:B,D2)</f>
        <v>135</v>
      </c>
      <c r="I2" s="133">
        <f t="shared" ref="I2:I4" si="0">G2/H2</f>
        <v>0.77777777777777779</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150</v>
      </c>
      <c r="H3" s="130">
        <f>SUMIFS(Questions!S:S,Questions!B:B,D3)</f>
        <v>215</v>
      </c>
      <c r="I3" s="133">
        <f t="shared" si="0"/>
        <v>0.69767441860465118</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0.87464387464387461</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1535</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6" t="s">
        <v>2174</v>
      </c>
      <c r="B1" s="269"/>
      <c r="C1" s="271"/>
      <c r="D1" s="140"/>
      <c r="E1" s="140"/>
      <c r="F1" s="140"/>
      <c r="G1" s="140"/>
      <c r="H1" s="140"/>
      <c r="I1" s="14"/>
      <c r="J1" s="6"/>
      <c r="K1" s="6"/>
      <c r="L1" s="6"/>
      <c r="M1" s="6"/>
      <c r="N1" s="6"/>
      <c r="O1" s="6"/>
      <c r="P1" s="6"/>
      <c r="Q1" s="6"/>
      <c r="R1" s="6"/>
      <c r="S1" s="6"/>
      <c r="T1" s="6"/>
      <c r="U1" s="6"/>
      <c r="V1" s="6"/>
      <c r="W1" s="6"/>
    </row>
    <row r="2" spans="1:23" ht="25.5" customHeight="1" x14ac:dyDescent="0.15">
      <c r="A2" s="318" t="s">
        <v>20</v>
      </c>
      <c r="B2" s="269"/>
      <c r="C2" s="271"/>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zoomScaleNormal="100" workbookViewId="0">
      <selection activeCell="C107" sqref="C10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5"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86" t="s">
        <v>2249</v>
      </c>
      <c r="B2" s="287"/>
      <c r="C2" s="287"/>
      <c r="D2" s="287"/>
      <c r="E2" s="288"/>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9" t="s">
        <v>2341</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79"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90"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1"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1" t="s">
        <v>2267</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1" t="s">
        <v>2268</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2" t="s">
        <v>2269</v>
      </c>
      <c r="D9" s="283"/>
      <c r="E9" s="284"/>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2" t="s">
        <v>2270</v>
      </c>
      <c r="D10" s="283"/>
      <c r="E10" s="28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1" t="s">
        <v>2271</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1" t="s">
        <v>2271</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1" t="s">
        <v>2272</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1" t="s">
        <v>2273</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1" t="s">
        <v>2274</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1" t="s">
        <v>2274</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1" t="s">
        <v>2275</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1" t="s">
        <v>2274</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1" t="s">
        <v>2276</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1" t="s">
        <v>2277</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8" t="s">
        <v>2339</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5"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55" x14ac:dyDescent="0.15">
      <c r="A26" s="16" t="s">
        <v>59</v>
      </c>
      <c r="B26" s="16" t="str">
        <f>VLOOKUP(A26,Questions!B$18:C$109,2,FALSE)</f>
        <v>Do you have a dedicated Information Security staff or office?</v>
      </c>
      <c r="C26" s="256" t="s">
        <v>220</v>
      </c>
      <c r="D26" s="257" t="s">
        <v>2279</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221" x14ac:dyDescent="0.15">
      <c r="A27" s="16" t="s">
        <v>60</v>
      </c>
      <c r="B27" s="16" t="str">
        <f>VLOOKUP(A27,Questions!B$18:C$109,2,FALSE)</f>
        <v>Do you have a dedicated Software and System Development team(s)? (e.g. Customer Support, Implementation, Product Management, etc.)</v>
      </c>
      <c r="C27" s="23" t="s">
        <v>220</v>
      </c>
      <c r="D27" s="24" t="s">
        <v>2280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36" x14ac:dyDescent="0.15">
      <c r="A29" s="16" t="s">
        <v>62</v>
      </c>
      <c r="B29" s="16" t="str">
        <f>VLOOKUP(A29,Questions!B$18:C$109,2,FALSE)</f>
        <v>Will data regulated by PCI DSS reside in the vended product?</v>
      </c>
      <c r="C29" s="23" t="s">
        <v>244</v>
      </c>
      <c r="D29" s="24" t="s">
        <v>2281</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8" t="s">
        <v>2265</v>
      </c>
      <c r="D30" s="271"/>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5" x14ac:dyDescent="0.15">
      <c r="A32" s="25" t="s">
        <v>64</v>
      </c>
      <c r="B32" s="16" t="str">
        <f>VLOOKUP(A32,Questions!B$18:C$109,2,FALSE)</f>
        <v>Have you undergone a SSAE 18 / SOC 2 audit?</v>
      </c>
      <c r="C32" s="23" t="s">
        <v>220</v>
      </c>
      <c r="D32" s="26" t="s">
        <v>2342</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6" t="s">
        <v>2282</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2283</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2284</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2285</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45"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2286</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2287</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2289</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2290</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8" x14ac:dyDescent="0.15">
      <c r="A46" s="16" t="s">
        <v>78</v>
      </c>
      <c r="B46" s="16" t="str">
        <f>VLOOKUP(A46,Questions!B$18:C$109,2,FALSE)</f>
        <v>Has a third party expert conducted an accessibility audit of the most recent version of your product?</v>
      </c>
      <c r="C46" s="23" t="s">
        <v>244</v>
      </c>
      <c r="D46" s="24" t="s">
        <v>2291</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8" x14ac:dyDescent="0.15">
      <c r="A47" s="16" t="s">
        <v>79</v>
      </c>
      <c r="B47" s="16" t="str">
        <f>VLOOKUP(A47,Questions!B$18:C$109,2,FALSE)</f>
        <v>Do you have a documented and implemented process for verifying accessibility conformance?</v>
      </c>
      <c r="C47" s="23" t="s">
        <v>220</v>
      </c>
      <c r="D47" s="24" t="s">
        <v>2292</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02" x14ac:dyDescent="0.15">
      <c r="A48" s="16" t="s">
        <v>80</v>
      </c>
      <c r="B48" s="16" t="str">
        <f>VLOOKUP(A48,Questions!B$18:C$109,2,FALSE)</f>
        <v>Have you adopted a technical or legal accessibility standard of conformance for the product in question?</v>
      </c>
      <c r="C48" s="23" t="s">
        <v>244</v>
      </c>
      <c r="D48" s="24" t="s">
        <v>2293</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36" x14ac:dyDescent="0.15">
      <c r="A49" s="16" t="s">
        <v>81</v>
      </c>
      <c r="B49" s="16" t="str">
        <f>VLOOKUP(A49,Questions!B$18:C$109,2,FALSE)</f>
        <v>Can you provide a current, detailed accessibility roadmap with delivery timelines?</v>
      </c>
      <c r="C49" s="23" t="s">
        <v>244</v>
      </c>
      <c r="D49" s="24" t="s">
        <v>2294</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4" t="s">
        <v>2295</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19" x14ac:dyDescent="0.15">
      <c r="A51" s="16" t="s">
        <v>83</v>
      </c>
      <c r="B51" s="16" t="str">
        <f>VLOOKUP(A51,Questions!B$18:C$109,2,FALSE)</f>
        <v>Do you have a documented and implemented process for reporting and tracking accessibility issues?</v>
      </c>
      <c r="C51" s="23" t="s">
        <v>220</v>
      </c>
      <c r="D51" s="24" t="s">
        <v>2296</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87" x14ac:dyDescent="0.15">
      <c r="A52" s="16" t="s">
        <v>84</v>
      </c>
      <c r="B52" s="16" t="str">
        <f>VLOOKUP(A52,Questions!B$18:C$109,2,FALSE)</f>
        <v>Do you have documented processes and procedures for implementing accessibility into your development lifecycle?</v>
      </c>
      <c r="C52" s="23" t="s">
        <v>220</v>
      </c>
      <c r="D52" s="24" t="s">
        <v>2297</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51" x14ac:dyDescent="0.15">
      <c r="A53" s="16" t="s">
        <v>85</v>
      </c>
      <c r="B53" s="16" t="str">
        <f>VLOOKUP(A53,Questions!B$18:C$109,2,FALSE)</f>
        <v>Can all functions of the application or service be performed using only the keyboard?</v>
      </c>
      <c r="C53" s="23" t="s">
        <v>220</v>
      </c>
      <c r="D53" s="24" t="s">
        <v>2298</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53"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8" t="s">
        <v>2299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204" x14ac:dyDescent="0.15">
      <c r="A57" s="16" t="s">
        <v>89</v>
      </c>
      <c r="B57" s="16" t="str">
        <f>VLOOKUP(A57,Questions!B$18:C$109,2,FALSE)</f>
        <v>Are access controls for staff within your organization based on structured rules, such as RBAC, ABAC, or PBAC?</v>
      </c>
      <c r="C57" s="23" t="s">
        <v>220</v>
      </c>
      <c r="D57" s="257" t="s">
        <v>2300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119"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8" t="s">
        <v>2301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8" x14ac:dyDescent="0.15">
      <c r="A59" s="16" t="s">
        <v>91</v>
      </c>
      <c r="B59" s="16" t="str">
        <f>VLOOKUP(A59,Questions!B$18:C$109,2,FALSE)</f>
        <v>Does the system provide data input validation and error messages?</v>
      </c>
      <c r="C59" s="23" t="s">
        <v>220</v>
      </c>
      <c r="D59" s="258" t="s">
        <v>2302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4" x14ac:dyDescent="0.2">
      <c r="A60" s="16" t="s">
        <v>92</v>
      </c>
      <c r="B60" s="16" t="str">
        <f>VLOOKUP(A60,Questions!B$18:C$109,2,FALSE)</f>
        <v>Are you using a web application firewall (WAF)?</v>
      </c>
      <c r="C60" s="23" t="s">
        <v>220</v>
      </c>
      <c r="D60" s="258" t="s">
        <v>2303</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19" x14ac:dyDescent="0.2">
      <c r="A61" s="16" t="s">
        <v>93</v>
      </c>
      <c r="B61" s="16" t="str">
        <f>VLOOKUP(A61,Questions!B$18:C$109,2,FALSE)</f>
        <v>Do you have a process and implemented procedures for managing your software supply chain (e.g. libraries, repositories, frameworks, etc)</v>
      </c>
      <c r="C61" s="23" t="s">
        <v>220</v>
      </c>
      <c r="D61" s="258" t="s">
        <v>2304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79" t="s">
        <v>94</v>
      </c>
      <c r="B62" s="271"/>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9" t="s">
        <v>2305</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60" t="s">
        <v>2306</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02" x14ac:dyDescent="0.15">
      <c r="A65" s="16" t="s">
        <v>97</v>
      </c>
      <c r="B65" s="16" t="str">
        <f>VLOOKUP(A65,Questions!B$18:C$109,2,FALSE)</f>
        <v>Does your application support integration with other authentication and authorization systems?</v>
      </c>
      <c r="C65" s="23" t="s">
        <v>220</v>
      </c>
      <c r="D65" s="257" t="s">
        <v>2307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9" t="s">
        <v>2308</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8" x14ac:dyDescent="0.2">
      <c r="A69" s="30" t="s">
        <v>101</v>
      </c>
      <c r="B69" s="16" t="str">
        <f>VLOOKUP(A69,Questions!B$18:C$109,2,FALSE)</f>
        <v>Are audit logs available to the institution that include AT LEAST all of the following; login, logout, actions performed, timestamp, and source IP address?</v>
      </c>
      <c r="C69" s="23" t="s">
        <v>220</v>
      </c>
      <c r="D69" s="261" t="s">
        <v>2309</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2">
      <c r="A70" s="16" t="s">
        <v>102</v>
      </c>
      <c r="B70" s="16" t="str">
        <f>VLOOKUP(A70,Questions!B$18:C$109,2,FALSE)</f>
        <v>If you don't support SSO, does your application and/or user-frontend/portal support multi-factor authentication? (e.g. Duo, Google Authenticator, OTP, etc.)</v>
      </c>
      <c r="C70" s="23" t="s">
        <v>220</v>
      </c>
      <c r="D70" s="261" t="s">
        <v>2310</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60" t="s">
        <v>2311</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60" t="s">
        <v>2312</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60" t="s">
        <v>2313</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90" x14ac:dyDescent="0.15">
      <c r="A76" s="16" t="s">
        <v>108</v>
      </c>
      <c r="B76" s="16" t="str">
        <f>VLOOKUP(A76,Questions!B$18:C$109,2,FALSE)</f>
        <v>Have your systems and applications had a third party security assessment completed in the last year?</v>
      </c>
      <c r="C76" s="23" t="s">
        <v>220</v>
      </c>
      <c r="D76" s="260" t="s">
        <v>2314</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60" t="s">
        <v>2315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60" t="s">
        <v>2316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60" t="s">
        <v>2317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60" t="s">
        <v>2318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0" t="s">
        <v>2319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60" t="s">
        <v>2320</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60" t="s">
        <v>2321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60" t="s">
        <v>2322</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60" t="s">
        <v>2323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60" t="s">
        <v>2324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60" t="s">
        <v>2325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60" t="s">
        <v>2343</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60" t="s">
        <v>2323</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62"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63" t="s">
        <v>2326</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60" x14ac:dyDescent="0.15">
      <c r="A95" s="16" t="s">
        <v>128</v>
      </c>
      <c r="B95" s="16" t="str">
        <f>VLOOKUP(A95,Questions!B$18:C$109,2,FALSE)</f>
        <v>Do you use an automated IDS/IPS system to monitor for intrusions?</v>
      </c>
      <c r="C95" s="23" t="s">
        <v>220</v>
      </c>
      <c r="D95" s="263" t="s">
        <v>2340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220</v>
      </c>
      <c r="D96" s="263" t="s">
        <v>2327</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63" t="s">
        <v>2328</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60" t="s">
        <v>2329</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60" t="s">
        <v>2330</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60" t="s">
        <v>2331</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60" t="s">
        <v>2332</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60" t="s">
        <v>2333</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1"/>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60" t="s">
        <v>2344</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60" t="s">
        <v>2334</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60" t="s">
        <v>2345</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1"/>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60" t="s">
        <v>2335</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60" t="s">
        <v>2336</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60" t="s">
        <v>2337</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60" t="s">
        <v>2338</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1" t="s">
        <v>2252</v>
      </c>
      <c r="B1" s="269"/>
      <c r="C1" s="269"/>
      <c r="D1" s="271"/>
      <c r="E1" s="74"/>
      <c r="F1" s="74"/>
      <c r="G1" s="74"/>
      <c r="H1" s="6"/>
      <c r="I1" s="6"/>
      <c r="J1" s="6"/>
      <c r="K1" s="6"/>
      <c r="L1" s="6"/>
      <c r="M1" s="6"/>
      <c r="N1" s="6"/>
      <c r="O1" s="6"/>
      <c r="P1" s="6"/>
      <c r="Q1" s="6"/>
      <c r="R1" s="6"/>
      <c r="S1" s="6"/>
      <c r="T1" s="6"/>
      <c r="U1" s="6"/>
      <c r="V1" s="6"/>
      <c r="W1" s="6"/>
      <c r="X1" s="6"/>
      <c r="Y1" s="6"/>
    </row>
    <row r="2" spans="1:25" ht="35" customHeight="1" x14ac:dyDescent="0.15">
      <c r="A2" s="292"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3"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1"/>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1" t="s">
        <v>2251</v>
      </c>
      <c r="B1" s="269"/>
      <c r="C1" s="269"/>
      <c r="D1" s="269"/>
      <c r="E1" s="269"/>
      <c r="F1" s="269"/>
      <c r="G1" s="269"/>
      <c r="H1" s="269"/>
      <c r="I1" s="36"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295" t="s">
        <v>52</v>
      </c>
      <c r="B3" s="296"/>
      <c r="C3" s="296"/>
      <c r="D3" s="296"/>
      <c r="E3" s="296"/>
      <c r="F3" s="296"/>
      <c r="G3" s="296"/>
      <c r="H3" s="296"/>
      <c r="I3" s="296"/>
    </row>
    <row r="4" spans="1:9" ht="48" customHeight="1" x14ac:dyDescent="0.2">
      <c r="A4" s="297" t="s">
        <v>146</v>
      </c>
      <c r="B4" s="298"/>
      <c r="C4" s="298"/>
      <c r="D4" s="298"/>
      <c r="E4" s="298"/>
      <c r="F4" s="298"/>
      <c r="G4" s="298"/>
      <c r="H4" s="298"/>
      <c r="I4" s="298"/>
    </row>
    <row r="5" spans="1:9" ht="48" customHeight="1" x14ac:dyDescent="0.2">
      <c r="A5" s="75" t="s">
        <v>25</v>
      </c>
      <c r="B5" s="299" t="str">
        <f>'HECVAT - Lite | Vendor Response'!C6</f>
        <v>Instructure</v>
      </c>
      <c r="C5" s="271"/>
      <c r="D5" s="231"/>
      <c r="E5" s="231"/>
      <c r="F5" s="75" t="s">
        <v>27</v>
      </c>
      <c r="G5" s="294" t="str">
        <f>'HECVAT - Lite | Vendor Response'!C7</f>
        <v>Canvas Catalog, SaaS Cloud</v>
      </c>
      <c r="H5" s="269"/>
      <c r="I5" s="271"/>
    </row>
    <row r="6" spans="1:9" ht="48" customHeight="1" x14ac:dyDescent="0.2">
      <c r="A6" s="75" t="s">
        <v>35</v>
      </c>
      <c r="B6" s="300" t="str">
        <f>'HECVAT - Lite | Vendor Response'!C11</f>
        <v>See GNRL-08 for Instructure's contact information.</v>
      </c>
      <c r="C6" s="271"/>
      <c r="D6" s="232"/>
      <c r="E6" s="232"/>
      <c r="F6" s="75" t="s">
        <v>29</v>
      </c>
      <c r="G6" s="294" t="str">
        <f>'HECVAT - Lite | Vendor Response'!C8</f>
        <v>Canvas Catalog is a simple, modern, elegant course catalog and a branded marketplace for all of your institution’s course offerings.</v>
      </c>
      <c r="H6" s="269"/>
      <c r="I6" s="271"/>
    </row>
    <row r="7" spans="1:9" ht="48" customHeight="1" x14ac:dyDescent="0.2">
      <c r="A7" s="231" t="s">
        <v>37</v>
      </c>
      <c r="B7" s="312" t="str">
        <f>'HECVAT - Lite | Vendor Response'!C12</f>
        <v>See GNRL-08 for Instructure's contact information.</v>
      </c>
      <c r="C7" s="265"/>
      <c r="D7" s="233"/>
      <c r="E7" s="233"/>
      <c r="F7" s="75" t="s">
        <v>147</v>
      </c>
      <c r="G7" s="303" t="s">
        <v>148</v>
      </c>
      <c r="H7" s="296"/>
      <c r="I7" s="265"/>
    </row>
    <row r="8" spans="1:9" ht="48" customHeight="1" x14ac:dyDescent="0.2">
      <c r="A8" s="234" t="s">
        <v>149</v>
      </c>
      <c r="B8" s="313" t="str">
        <f>'HECVAT - Lite | Vendor Response'!C13</f>
        <v>Please reach out to your designated Customer Success Manager or Sales representative.
 For new clients, contact info@instructure.com</v>
      </c>
      <c r="C8" s="306"/>
      <c r="D8" s="235"/>
      <c r="E8" s="232"/>
      <c r="F8" s="236" t="s">
        <v>150</v>
      </c>
      <c r="G8" s="304" t="str">
        <f>'HECVAT - Lite | Vendor Response'!C3</f>
        <v>9/27/2023</v>
      </c>
      <c r="H8" s="305"/>
      <c r="I8" s="306"/>
    </row>
    <row r="9" spans="1:9" ht="24" customHeight="1" thickBot="1" x14ac:dyDescent="0.25">
      <c r="A9" s="174"/>
      <c r="B9" s="175"/>
      <c r="C9" s="175"/>
      <c r="D9" s="172"/>
      <c r="E9" s="172"/>
      <c r="F9" s="172"/>
      <c r="G9" s="173"/>
      <c r="H9" s="173"/>
      <c r="I9" s="173"/>
    </row>
    <row r="10" spans="1:9" ht="48" customHeight="1" thickBot="1" x14ac:dyDescent="0.2">
      <c r="A10" s="309" t="s">
        <v>2236</v>
      </c>
      <c r="B10" s="311"/>
      <c r="C10" s="171" t="s">
        <v>816</v>
      </c>
      <c r="D10" s="307"/>
      <c r="E10" s="307"/>
      <c r="F10" s="308"/>
      <c r="G10" s="308"/>
      <c r="H10" s="308"/>
      <c r="I10" s="308"/>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105</v>
      </c>
      <c r="G13" s="242">
        <f>Values!I2</f>
        <v>0.77777777777777779</v>
      </c>
      <c r="H13" s="37"/>
      <c r="I13" s="37"/>
    </row>
    <row r="14" spans="1:9" ht="36" customHeight="1" x14ac:dyDescent="0.15">
      <c r="A14" s="38"/>
      <c r="B14" s="40"/>
      <c r="C14" s="243" t="str">
        <f>Values!C3</f>
        <v>Documentation</v>
      </c>
      <c r="D14" s="244">
        <f>Values!H3</f>
        <v>215</v>
      </c>
      <c r="E14" s="252"/>
      <c r="F14" s="244">
        <f>Values!G3</f>
        <v>150</v>
      </c>
      <c r="G14" s="245">
        <f>Values!I3</f>
        <v>0.69767441860465118</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1535</v>
      </c>
      <c r="G25" s="250">
        <f>F25/D25</f>
        <v>0.87464387464387461</v>
      </c>
      <c r="H25" s="37"/>
      <c r="I25" s="37"/>
    </row>
    <row r="26" spans="1:10" ht="15.75" customHeight="1" thickBot="1" x14ac:dyDescent="0.2">
      <c r="A26" s="37"/>
      <c r="B26" s="37"/>
      <c r="C26" s="34"/>
      <c r="D26" s="37"/>
      <c r="E26" s="169"/>
      <c r="F26" s="169"/>
      <c r="G26" s="169"/>
      <c r="H26" s="169"/>
      <c r="I26" s="169"/>
    </row>
    <row r="27" spans="1:10" ht="48" customHeight="1" thickBot="1" x14ac:dyDescent="0.25">
      <c r="A27" s="314"/>
      <c r="B27" s="315"/>
      <c r="C27" s="315"/>
      <c r="D27" s="315"/>
      <c r="E27" s="188" t="s">
        <v>56</v>
      </c>
      <c r="F27" s="309" t="s">
        <v>2237</v>
      </c>
      <c r="G27" s="310"/>
      <c r="H27" s="310"/>
      <c r="I27" s="311"/>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16"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302"/>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Yes</v>
      </c>
      <c r="D32" s="199" t="str">
        <f>'HECVAT - Lite | Vendor Response'!D25</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301" t="str">
        <f>'HECVAT - Lite | Vendor Response'!C30:D30</f>
        <v/>
      </c>
      <c r="D37" s="302"/>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Yes</v>
      </c>
      <c r="D39" s="199" t="str">
        <f>'HECVAT - Lite | Vendor Response'!D32</f>
        <v>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Our most recent CAIQ (v4) was completed in September 2023 and we are CSA STAR Level 1 Self Assessed.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Supplemental Security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LMS Security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publish publicly online. The most recent security audit report for the period January 1, 2021 through December 31, 2021 is available on our company website at inst.bid/trust and included in our Canvas Catalog Security Package available at inst.bid/canvas/catalog/dl</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the Canvas Catalog platform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leverages Lacework all Instructure AWS accounts, forwarding alerts to the Instructure Security Team.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Security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7"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1"/>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1"/>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79" t="s">
        <v>87</v>
      </c>
      <c r="B37" s="271"/>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1"/>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1"/>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1"/>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1"/>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1"/>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1"/>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1"/>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1"/>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1"/>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1"/>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1"/>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1"/>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9" t="s">
        <v>2255</v>
      </c>
      <c r="B1" s="320"/>
      <c r="C1" s="320"/>
      <c r="D1" s="320"/>
      <c r="E1" s="320"/>
      <c r="F1" s="321"/>
      <c r="G1" s="322" t="str">
        <f>'HECVAT - Lite | Vendor Response'!E1</f>
        <v>Version 3.04</v>
      </c>
      <c r="H1" s="323"/>
      <c r="I1" s="7"/>
      <c r="J1" s="7"/>
      <c r="K1" s="7"/>
      <c r="L1" s="7"/>
      <c r="M1" s="7"/>
      <c r="N1" s="7"/>
      <c r="O1" s="7"/>
      <c r="P1" s="7"/>
      <c r="Q1" s="7"/>
      <c r="R1" s="7"/>
      <c r="S1" s="7"/>
      <c r="T1" s="7"/>
      <c r="U1" s="7"/>
      <c r="V1" s="7"/>
      <c r="W1" s="7"/>
      <c r="X1" s="7"/>
      <c r="Y1" s="7"/>
      <c r="Z1" s="7"/>
    </row>
    <row r="2" spans="1:26" ht="36" customHeight="1" x14ac:dyDescent="0.2">
      <c r="A2" s="324"/>
      <c r="B2" s="325"/>
      <c r="C2" s="325"/>
      <c r="D2" s="325"/>
      <c r="E2" s="325"/>
      <c r="F2" s="325"/>
      <c r="G2" s="325"/>
      <c r="H2" s="326"/>
      <c r="I2" s="7"/>
      <c r="J2" s="7"/>
      <c r="K2" s="7"/>
      <c r="L2" s="7"/>
      <c r="M2" s="7"/>
      <c r="N2" s="7"/>
      <c r="O2" s="7"/>
      <c r="P2" s="7"/>
      <c r="Q2" s="7"/>
      <c r="R2" s="7"/>
      <c r="S2" s="7"/>
      <c r="T2" s="7"/>
      <c r="U2" s="7"/>
      <c r="V2" s="7"/>
      <c r="W2" s="7"/>
      <c r="X2" s="7"/>
      <c r="Y2" s="7"/>
      <c r="Z2" s="7"/>
    </row>
    <row r="3" spans="1:26" ht="32.25" customHeight="1" x14ac:dyDescent="0.2">
      <c r="A3" s="101" t="s">
        <v>926</v>
      </c>
      <c r="B3" s="272" t="str">
        <f>'HECVAT - Lite | Vendor Response'!C6</f>
        <v>Instructure</v>
      </c>
      <c r="C3" s="271"/>
      <c r="D3" s="8" t="s">
        <v>927</v>
      </c>
      <c r="E3" s="272" t="str">
        <f>'HECVAT - Lite | Vendor Response'!C7</f>
        <v>Canvas Catalog, SaaS Cloud</v>
      </c>
      <c r="F3" s="269"/>
      <c r="G3" s="269"/>
      <c r="H3" s="327"/>
    </row>
    <row r="4" spans="1:26" ht="32.25" customHeight="1" x14ac:dyDescent="0.2">
      <c r="A4" s="102" t="s">
        <v>928</v>
      </c>
      <c r="B4" s="337" t="str">
        <f>'HECVAT - Lite | Vendor Response'!C8</f>
        <v>Canvas Catalog is a simple, modern, elegant course catalog and a branded marketplace for all of your institution’s course offerings.</v>
      </c>
      <c r="C4" s="269"/>
      <c r="D4" s="269"/>
      <c r="E4" s="269"/>
      <c r="F4" s="269"/>
      <c r="G4" s="269"/>
      <c r="H4" s="327"/>
    </row>
    <row r="5" spans="1:26" ht="36" customHeight="1" x14ac:dyDescent="0.2">
      <c r="A5" s="338"/>
      <c r="B5" s="296"/>
      <c r="C5" s="265"/>
      <c r="D5" s="342" t="s">
        <v>929</v>
      </c>
      <c r="E5" s="271"/>
      <c r="F5" s="343"/>
      <c r="G5" s="296"/>
      <c r="H5" s="344"/>
    </row>
    <row r="6" spans="1:26" ht="35.25" customHeight="1" x14ac:dyDescent="0.2">
      <c r="A6" s="339"/>
      <c r="B6" s="340"/>
      <c r="C6" s="341"/>
      <c r="D6" s="103">
        <f>Values!J8</f>
        <v>0.87464387464387461</v>
      </c>
      <c r="E6" s="104" t="str">
        <f>IF(D6&gt;=0.9,"A",IF(D6&gt;=0.8,"B",IF(D6&gt;=0.7,"C",IF(D6&gt;=0.6,"D","F"))))</f>
        <v>B</v>
      </c>
      <c r="F6" s="345"/>
      <c r="G6" s="340"/>
      <c r="H6" s="346"/>
    </row>
    <row r="7" spans="1:26" ht="15.75" customHeight="1" x14ac:dyDescent="0.2">
      <c r="A7" s="105" t="str">
        <f>Values!C2</f>
        <v>Company</v>
      </c>
      <c r="B7" s="106">
        <f>Values!I2</f>
        <v>0.77777777777777779</v>
      </c>
      <c r="C7" s="107"/>
      <c r="E7" s="108"/>
      <c r="H7" s="109"/>
    </row>
    <row r="8" spans="1:26" ht="15.75" customHeight="1" x14ac:dyDescent="0.2">
      <c r="A8" s="105" t="str">
        <f>Values!C3</f>
        <v>Documentation</v>
      </c>
      <c r="B8" s="106">
        <f>Values!I3</f>
        <v>0.69767441860465118</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28" t="s">
        <v>935</v>
      </c>
      <c r="B20" s="329"/>
      <c r="C20" s="329"/>
      <c r="D20" s="329"/>
      <c r="E20" s="329"/>
      <c r="F20" s="329"/>
      <c r="G20" s="329"/>
      <c r="H20" s="330"/>
    </row>
    <row r="21" spans="1:26" ht="36" customHeight="1" x14ac:dyDescent="0.2">
      <c r="A21" s="331"/>
      <c r="B21" s="332"/>
      <c r="C21" s="333"/>
      <c r="D21" s="334" t="s">
        <v>151</v>
      </c>
      <c r="E21" s="335"/>
      <c r="F21" s="335"/>
      <c r="G21" s="335"/>
      <c r="H21" s="336"/>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47" t="str">
        <f>IFERROR(IF(D23="N/A","N/A",VLOOKUP(D23,'Crosswalk Detail'!A:B,2,FALSE)),"")</f>
        <v>Monitoring and review of supplier services</v>
      </c>
      <c r="F23" s="347"/>
      <c r="G23" s="347"/>
      <c r="H23" s="347"/>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47" t="str">
        <f>IFERROR(IF(D24="N/A","N/A",VLOOKUP(D24,'Crosswalk Detail'!A:B,2,FALSE)),"")</f>
        <v>Secure development policy</v>
      </c>
      <c r="F24" s="347"/>
      <c r="G24" s="347"/>
      <c r="H24" s="347"/>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47" t="str">
        <f>IFERROR(IF(D25="N/A","N/A",VLOOKUP(D25,'Crosswalk Detail'!A:B,2,FALSE)),"")</f>
        <v>Identification of applicable legislation and contractual requirements</v>
      </c>
      <c r="F25" s="347"/>
      <c r="G25" s="347"/>
      <c r="H25" s="347"/>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Supplemental Security Package available at inst.bid/canvas/catalog/dl</v>
      </c>
      <c r="D26" s="227" t="str">
        <f>IFERROR(IF(VLOOKUP(A26,'High Risk Non-Compliant'!B:K,$E$22,FALSE)=0,"N/A",VLOOKUP(A26,'High Risk Non-Compliant'!B:K,$E$22,FALSE)),"")</f>
        <v>18.1.4</v>
      </c>
      <c r="E26" s="347" t="str">
        <f>IFERROR(IF(D26="N/A","N/A",VLOOKUP(D26,'Crosswalk Detail'!A:B,2,FALSE)),"")</f>
        <v>Privacy and protection of personally identifiable information</v>
      </c>
      <c r="F26" s="347"/>
      <c r="G26" s="347"/>
      <c r="H26" s="347"/>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LMS Security Package.</v>
      </c>
      <c r="D27" s="227" t="str">
        <f>IFERROR(IF(VLOOKUP(A27,'High Risk Non-Compliant'!B:K,$E$22,FALSE)=0,"N/A",VLOOKUP(A27,'High Risk Non-Compliant'!B:K,$E$22,FALSE)),"")</f>
        <v>(blank)</v>
      </c>
      <c r="E27" s="347" t="str">
        <f>IFERROR(IF(D27="N/A","N/A",VLOOKUP(D27,'Crosswalk Detail'!A:B,2,FALSE)),"")</f>
        <v/>
      </c>
      <c r="F27" s="347"/>
      <c r="G27" s="347"/>
      <c r="H27" s="347"/>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47" t="str">
        <f>IFERROR(IF(D28="N/A","N/A",VLOOKUP(D28,'Crosswalk Detail'!A:B,2,FALSE)),"")</f>
        <v>User access provisioning</v>
      </c>
      <c r="F28" s="347"/>
      <c r="G28" s="347"/>
      <c r="H28" s="347"/>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47" t="str">
        <f>IFERROR(IF(D29="N/A","N/A",VLOOKUP(D29,'Crosswalk Detail'!A:B,2,FALSE)),"")</f>
        <v>Documented operating procedures</v>
      </c>
      <c r="F29" s="347"/>
      <c r="G29" s="347"/>
      <c r="H29" s="347"/>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47" t="str">
        <f>IFERROR(IF(D30="N/A","N/A",VLOOKUP(D30,'Crosswalk Detail'!A:B,2,FALSE)),"")</f>
        <v>Secure system engineering principles</v>
      </c>
      <c r="F30" s="347"/>
      <c r="G30" s="347"/>
      <c r="H30" s="347"/>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47" t="str">
        <f>IFERROR(IF(D31="N/A","N/A",VLOOKUP(D31,'Crosswalk Detail'!A:B,2,FALSE)),"")</f>
        <v/>
      </c>
      <c r="F31" s="347"/>
      <c r="G31" s="347"/>
      <c r="H31" s="347"/>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47" t="str">
        <f>IFERROR(IF(D32="N/A","N/A",VLOOKUP(D32,'Crosswalk Detail'!A:B,2,FALSE)),"")</f>
        <v/>
      </c>
      <c r="F32" s="347"/>
      <c r="G32" s="347"/>
      <c r="H32" s="347"/>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47" t="str">
        <f>IFERROR(IF(D33="N/A","N/A",VLOOKUP(D33,'Crosswalk Detail'!A:B,2,FALSE)),"")</f>
        <v>Management of removable media</v>
      </c>
      <c r="F33" s="347"/>
      <c r="G33" s="347"/>
      <c r="H33" s="347"/>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47" t="str">
        <f>IFERROR(IF(D34="N/A","N/A",VLOOKUP(D34,'Crosswalk Detail'!A:B,2,FALSE)),"")</f>
        <v>Physical security perimeter</v>
      </c>
      <c r="F34" s="347"/>
      <c r="G34" s="347"/>
      <c r="H34" s="347"/>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47" t="str">
        <f>IFERROR(IF(D35="N/A","N/A",VLOOKUP(D35,'Crosswalk Detail'!A:B,2,FALSE)),"")</f>
        <v>Physical security perimeter</v>
      </c>
      <c r="F35" s="347"/>
      <c r="G35" s="347"/>
      <c r="H35" s="347"/>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D36" s="227" t="str">
        <f>IFERROR(IF(VLOOKUP(A36,'High Risk Non-Compliant'!B:K,$E$22,FALSE)=0,"N/A",VLOOKUP(A36,'High Risk Non-Compliant'!B:K,$E$22,FALSE)),"")</f>
        <v>11.1.1, 11.1.2</v>
      </c>
      <c r="E36" s="347" t="str">
        <f>IFERROR(IF(D36="N/A","N/A",VLOOKUP(D36,'Crosswalk Detail'!A:B,2,FALSE)),"")</f>
        <v>Physical security perimeter; Physical entry controls</v>
      </c>
      <c r="F36" s="347"/>
      <c r="G36" s="347"/>
      <c r="H36" s="347"/>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47" t="str">
        <f>IFERROR(IF(D37="N/A","N/A",VLOOKUP(D37,'Crosswalk Detail'!A:B,2,FALSE)),"")</f>
        <v/>
      </c>
      <c r="F37" s="347"/>
      <c r="G37" s="347"/>
      <c r="H37" s="347"/>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47" t="str">
        <f>IFERROR(IF(D38="N/A","N/A",VLOOKUP(D38,'Crosswalk Detail'!A:B,2,FALSE)),"")</f>
        <v/>
      </c>
      <c r="F38" s="347"/>
      <c r="G38" s="347"/>
      <c r="H38" s="347"/>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47" t="str">
        <f>IFERROR(IF(D39="N/A","N/A",VLOOKUP(D39,'Crosswalk Detail'!A:B,2,FALSE)),"")</f>
        <v/>
      </c>
      <c r="F39" s="347"/>
      <c r="G39" s="347"/>
      <c r="H39" s="347"/>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47" t="str">
        <f>IFERROR(IF(D40="N/A","N/A",VLOOKUP(D40,'Crosswalk Detail'!A:B,2,FALSE)),"")</f>
        <v/>
      </c>
      <c r="F40" s="347"/>
      <c r="G40" s="347"/>
      <c r="H40" s="347"/>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47" t="str">
        <f>IFERROR(IF(D41="N/A","N/A",VLOOKUP(D41,'Crosswalk Detail'!A:B,2,FALSE)),"")</f>
        <v/>
      </c>
      <c r="F41" s="347"/>
      <c r="G41" s="347"/>
      <c r="H41" s="347"/>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47" t="str">
        <f>IFERROR(IF(D42="N/A","N/A",VLOOKUP(D42,'Crosswalk Detail'!A:B,2,FALSE)),"")</f>
        <v/>
      </c>
      <c r="F42" s="347"/>
      <c r="G42" s="347"/>
      <c r="H42" s="347"/>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47" t="str">
        <f>IFERROR(IF(D43="N/A","N/A",VLOOKUP(D43,'Crosswalk Detail'!A:B,2,FALSE)),"")</f>
        <v/>
      </c>
      <c r="F43" s="347"/>
      <c r="G43" s="347"/>
      <c r="H43" s="347"/>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47" t="str">
        <f>IFERROR(IF(D44="N/A","N/A",VLOOKUP(D44,'Crosswalk Detail'!A:B,2,FALSE)),"")</f>
        <v/>
      </c>
      <c r="F44" s="347"/>
      <c r="G44" s="347"/>
      <c r="H44" s="347"/>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D45" s="227" t="str">
        <f>IFERROR(IF(VLOOKUP(A45,'High Risk Non-Compliant'!B:K,$E$22,FALSE)=0,"N/A",VLOOKUP(A45,'High Risk Non-Compliant'!B:K,$E$22,FALSE)),"")</f>
        <v>(blank)</v>
      </c>
      <c r="E45" s="347" t="str">
        <f>IFERROR(IF(D45="N/A","N/A",VLOOKUP(D45,'Crosswalk Detail'!A:B,2,FALSE)),"")</f>
        <v/>
      </c>
      <c r="F45" s="347"/>
      <c r="G45" s="347"/>
      <c r="H45" s="347"/>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47" t="str">
        <f>IFERROR(IF(D46="N/A","N/A",VLOOKUP(D46,'Crosswalk Detail'!A:B,2,FALSE)),"")</f>
        <v/>
      </c>
      <c r="F46" s="347"/>
      <c r="G46" s="347"/>
      <c r="H46" s="347"/>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47" t="str">
        <f>IFERROR(IF(D47="N/A","N/A",VLOOKUP(D47,'Crosswalk Detail'!A:B,2,FALSE)),"")</f>
        <v/>
      </c>
      <c r="F47" s="347"/>
      <c r="G47" s="347"/>
      <c r="H47" s="347"/>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47" t="str">
        <f>IFERROR(IF(D48="N/A","N/A",VLOOKUP(D48,'Crosswalk Detail'!A:B,2,FALSE)),"")</f>
        <v/>
      </c>
      <c r="F48" s="347"/>
      <c r="G48" s="347"/>
      <c r="H48" s="347"/>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47" t="str">
        <f>IFERROR(IF(D49="N/A","N/A",VLOOKUP(D49,'Crosswalk Detail'!A:B,2,FALSE)),"")</f>
        <v/>
      </c>
      <c r="F49" s="347"/>
      <c r="G49" s="347"/>
      <c r="H49" s="347"/>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47" t="str">
        <f>IFERROR(IF(D50="N/A","N/A",VLOOKUP(D50,'Crosswalk Detail'!A:B,2,FALSE)),"")</f>
        <v/>
      </c>
      <c r="F50" s="347"/>
      <c r="G50" s="347"/>
      <c r="H50" s="347"/>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47" t="str">
        <f>IFERROR(IF(D51="N/A","N/A",VLOOKUP(D51,'Crosswalk Detail'!A:B,2,FALSE)),"")</f>
        <v/>
      </c>
      <c r="F51" s="347"/>
      <c r="G51" s="347"/>
      <c r="H51" s="347"/>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47" t="str">
        <f>IFERROR(IF(D52="N/A","N/A",VLOOKUP(D52,'Crosswalk Detail'!A:B,2,FALSE)),"")</f>
        <v/>
      </c>
      <c r="F52" s="347"/>
      <c r="G52" s="347"/>
      <c r="H52" s="347"/>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47" t="str">
        <f>IFERROR(IF(D53="N/A","N/A",VLOOKUP(D53,'Crosswalk Detail'!A:B,2,FALSE)),"")</f>
        <v/>
      </c>
      <c r="F53" s="347"/>
      <c r="G53" s="347"/>
      <c r="H53" s="347"/>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47" t="str">
        <f>IFERROR(IF(D54="N/A","N/A",VLOOKUP(D54,'Crosswalk Detail'!A:B,2,FALSE)),"")</f>
        <v/>
      </c>
      <c r="F54" s="347"/>
      <c r="G54" s="347"/>
      <c r="H54" s="347"/>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8" t="s">
        <v>2256</v>
      </c>
      <c r="B1" s="349"/>
      <c r="C1" s="349"/>
      <c r="D1" s="349"/>
      <c r="E1" s="349"/>
      <c r="F1" s="349"/>
      <c r="G1" s="349"/>
      <c r="H1" s="349"/>
      <c r="I1" s="349"/>
      <c r="J1" s="349"/>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79" t="s">
        <v>8</v>
      </c>
      <c r="B22" s="271"/>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1"/>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1"/>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1"/>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1"/>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1"/>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1"/>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1"/>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1"/>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1"/>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1"/>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2023-12-08T00:36:07Z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